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C:\Users\charvat\Documents\Moje akce\Jalubí, Hrnčíře - oprava stoky R2\Projektová dokumentace\"/>
    </mc:Choice>
  </mc:AlternateContent>
  <xr:revisionPtr revIDLastSave="0" documentId="13_ncr:1_{91B21C1A-449B-4C1C-A86B-88F9EC0CD8E3}" xr6:coauthVersionLast="47" xr6:coauthVersionMax="47" xr10:uidLastSave="{00000000-0000-0000-0000-000000000000}"/>
  <bookViews>
    <workbookView xWindow="28680" yWindow="-120" windowWidth="29040" windowHeight="15840" activeTab="4" xr2:uid="{00000000-000D-0000-FFFF-FFFF00000000}"/>
  </bookViews>
  <sheets>
    <sheet name="Pokyny pro vyplnění" sheetId="11" r:id="rId1"/>
    <sheet name="Stavba" sheetId="1" r:id="rId2"/>
    <sheet name="VzorPolozky" sheetId="10" state="hidden" r:id="rId3"/>
    <sheet name="00 01 Naklady" sheetId="12" r:id="rId4"/>
    <sheet name="SO 01 01 Pol" sheetId="13" r:id="rId5"/>
    <sheet name="SO 03 01 Pol" sheetId="14" r:id="rId6"/>
  </sheets>
  <externalReferences>
    <externalReference r:id="rId7"/>
  </externalReferences>
  <definedNames>
    <definedName name="CelkemDPHVypocet" localSheetId="1">Stavba!$H$47</definedName>
    <definedName name="CenaCelkem">Stavba!$G$29</definedName>
    <definedName name="CenaCelkemBezDPH">Stavba!$G$28</definedName>
    <definedName name="CenaCelkemVypocet" localSheetId="1">Stavba!$I$47</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'00 01 Naklady'!$1:$7</definedName>
    <definedName name="_xlnm.Print_Titles" localSheetId="4">'SO 01 01 Pol'!$1:$7</definedName>
    <definedName name="_xlnm.Print_Titles" localSheetId="5">'SO 03 01 Pol'!$1:$7</definedName>
    <definedName name="oadresa">Stavba!$D$6</definedName>
    <definedName name="Objednatel" localSheetId="1">Stavba!$D$5</definedName>
    <definedName name="Objekt" localSheetId="1">Stavba!$B$38</definedName>
    <definedName name="_xlnm.Print_Area" localSheetId="3">'00 01 Naklady'!$A$1:$Y$25</definedName>
    <definedName name="_xlnm.Print_Area" localSheetId="4">'SO 01 01 Pol'!$A$1:$Y$267</definedName>
    <definedName name="_xlnm.Print_Area" localSheetId="5">'SO 03 01 Pol'!$A$1:$Y$35</definedName>
    <definedName name="_xlnm.Print_Area" localSheetId="1">Stavba!$A$1:$J$147</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Stavba!$F$47</definedName>
    <definedName name="ZakladDPHZakl">Stavba!$G$25</definedName>
    <definedName name="ZakladDPHZaklVypocet" localSheetId="1">Stavba!$G$47</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45" i="13" l="1"/>
  <c r="E145" i="13"/>
  <c r="V145" i="13" s="1"/>
  <c r="E144" i="13"/>
  <c r="E142" i="13"/>
  <c r="G142" i="13" s="1"/>
  <c r="E141" i="13"/>
  <c r="E140" i="13"/>
  <c r="I140" i="13" s="1"/>
  <c r="I146" i="1"/>
  <c r="I145" i="1"/>
  <c r="I141" i="1"/>
  <c r="G46" i="1"/>
  <c r="F46" i="1"/>
  <c r="G45" i="1"/>
  <c r="F45" i="1"/>
  <c r="G41" i="1"/>
  <c r="F41" i="1"/>
  <c r="G40" i="1"/>
  <c r="F40" i="1"/>
  <c r="G34" i="14"/>
  <c r="G8" i="14"/>
  <c r="G9" i="14"/>
  <c r="I9" i="14"/>
  <c r="I8" i="14" s="1"/>
  <c r="K9" i="14"/>
  <c r="K8" i="14" s="1"/>
  <c r="M9" i="14"/>
  <c r="O9" i="14"/>
  <c r="Q9" i="14"/>
  <c r="V9" i="14"/>
  <c r="G24" i="14"/>
  <c r="M24" i="14" s="1"/>
  <c r="I24" i="14"/>
  <c r="K24" i="14"/>
  <c r="O24" i="14"/>
  <c r="O8" i="14" s="1"/>
  <c r="Q24" i="14"/>
  <c r="V24" i="14"/>
  <c r="G27" i="14"/>
  <c r="I27" i="14"/>
  <c r="K27" i="14"/>
  <c r="M27" i="14"/>
  <c r="O27" i="14"/>
  <c r="Q27" i="14"/>
  <c r="Q8" i="14" s="1"/>
  <c r="V27" i="14"/>
  <c r="G29" i="14"/>
  <c r="M29" i="14" s="1"/>
  <c r="I29" i="14"/>
  <c r="K29" i="14"/>
  <c r="O29" i="14"/>
  <c r="Q29" i="14"/>
  <c r="V29" i="14"/>
  <c r="V8" i="14" s="1"/>
  <c r="G31" i="14"/>
  <c r="I31" i="14"/>
  <c r="K31" i="14"/>
  <c r="M31" i="14"/>
  <c r="O31" i="14"/>
  <c r="Q31" i="14"/>
  <c r="V31" i="14"/>
  <c r="G32" i="14"/>
  <c r="M32" i="14" s="1"/>
  <c r="I32" i="14"/>
  <c r="K32" i="14"/>
  <c r="O32" i="14"/>
  <c r="Q32" i="14"/>
  <c r="V32" i="14"/>
  <c r="AE34" i="14"/>
  <c r="AF34" i="14"/>
  <c r="BA239" i="13"/>
  <c r="BA174" i="13"/>
  <c r="BA85" i="13"/>
  <c r="BA75" i="13"/>
  <c r="BA51" i="13"/>
  <c r="BA41" i="13"/>
  <c r="BA39" i="13"/>
  <c r="BA37" i="13"/>
  <c r="BA25" i="13"/>
  <c r="BA22" i="13"/>
  <c r="BA19" i="13"/>
  <c r="BA17" i="13"/>
  <c r="BA15" i="13"/>
  <c r="BA13" i="13"/>
  <c r="BA10" i="13"/>
  <c r="G9" i="13"/>
  <c r="M9" i="13" s="1"/>
  <c r="I9" i="13"/>
  <c r="K9" i="13"/>
  <c r="O9" i="13"/>
  <c r="Q9" i="13"/>
  <c r="V9" i="13"/>
  <c r="G12" i="13"/>
  <c r="M12" i="13" s="1"/>
  <c r="I12" i="13"/>
  <c r="K12" i="13"/>
  <c r="O12" i="13"/>
  <c r="Q12" i="13"/>
  <c r="V12" i="13"/>
  <c r="G14" i="13"/>
  <c r="M14" i="13" s="1"/>
  <c r="I14" i="13"/>
  <c r="K14" i="13"/>
  <c r="O14" i="13"/>
  <c r="Q14" i="13"/>
  <c r="V14" i="13"/>
  <c r="G16" i="13"/>
  <c r="M16" i="13" s="1"/>
  <c r="I16" i="13"/>
  <c r="K16" i="13"/>
  <c r="O16" i="13"/>
  <c r="Q16" i="13"/>
  <c r="V16" i="13"/>
  <c r="G18" i="13"/>
  <c r="M18" i="13" s="1"/>
  <c r="I18" i="13"/>
  <c r="K18" i="13"/>
  <c r="O18" i="13"/>
  <c r="Q18" i="13"/>
  <c r="V18" i="13"/>
  <c r="G21" i="13"/>
  <c r="I21" i="13"/>
  <c r="K21" i="13"/>
  <c r="M21" i="13"/>
  <c r="O21" i="13"/>
  <c r="Q21" i="13"/>
  <c r="V21" i="13"/>
  <c r="G24" i="13"/>
  <c r="M24" i="13" s="1"/>
  <c r="I24" i="13"/>
  <c r="K24" i="13"/>
  <c r="O24" i="13"/>
  <c r="Q24" i="13"/>
  <c r="V24" i="13"/>
  <c r="G36" i="13"/>
  <c r="M36" i="13" s="1"/>
  <c r="I36" i="13"/>
  <c r="K36" i="13"/>
  <c r="O36" i="13"/>
  <c r="Q36" i="13"/>
  <c r="V36" i="13"/>
  <c r="G38" i="13"/>
  <c r="M38" i="13" s="1"/>
  <c r="I38" i="13"/>
  <c r="K38" i="13"/>
  <c r="O38" i="13"/>
  <c r="Q38" i="13"/>
  <c r="V38" i="13"/>
  <c r="G40" i="13"/>
  <c r="M40" i="13" s="1"/>
  <c r="I40" i="13"/>
  <c r="K40" i="13"/>
  <c r="O40" i="13"/>
  <c r="Q40" i="13"/>
  <c r="V40" i="13"/>
  <c r="G42" i="13"/>
  <c r="M42" i="13" s="1"/>
  <c r="I42" i="13"/>
  <c r="K42" i="13"/>
  <c r="O42" i="13"/>
  <c r="Q42" i="13"/>
  <c r="V42" i="13"/>
  <c r="G48" i="13"/>
  <c r="I48" i="13"/>
  <c r="K48" i="13"/>
  <c r="M48" i="13"/>
  <c r="O48" i="13"/>
  <c r="Q48" i="13"/>
  <c r="V48" i="13"/>
  <c r="G50" i="13"/>
  <c r="M50" i="13" s="1"/>
  <c r="I50" i="13"/>
  <c r="K50" i="13"/>
  <c r="O50" i="13"/>
  <c r="Q50" i="13"/>
  <c r="V50" i="13"/>
  <c r="G53" i="13"/>
  <c r="M53" i="13" s="1"/>
  <c r="I53" i="13"/>
  <c r="K53" i="13"/>
  <c r="O53" i="13"/>
  <c r="Q53" i="13"/>
  <c r="V53" i="13"/>
  <c r="G61" i="13"/>
  <c r="M61" i="13" s="1"/>
  <c r="I61" i="13"/>
  <c r="K61" i="13"/>
  <c r="O61" i="13"/>
  <c r="Q61" i="13"/>
  <c r="V61" i="13"/>
  <c r="G74" i="13"/>
  <c r="I74" i="13"/>
  <c r="K74" i="13"/>
  <c r="M74" i="13"/>
  <c r="O74" i="13"/>
  <c r="Q74" i="13"/>
  <c r="V74" i="13"/>
  <c r="G82" i="13"/>
  <c r="M82" i="13" s="1"/>
  <c r="I82" i="13"/>
  <c r="K82" i="13"/>
  <c r="O82" i="13"/>
  <c r="Q82" i="13"/>
  <c r="V82" i="13"/>
  <c r="G84" i="13"/>
  <c r="M84" i="13" s="1"/>
  <c r="I84" i="13"/>
  <c r="K84" i="13"/>
  <c r="O84" i="13"/>
  <c r="Q84" i="13"/>
  <c r="V84" i="13"/>
  <c r="G86" i="13"/>
  <c r="M86" i="13" s="1"/>
  <c r="I86" i="13"/>
  <c r="K86" i="13"/>
  <c r="O86" i="13"/>
  <c r="Q86" i="13"/>
  <c r="V86" i="13"/>
  <c r="G87" i="13"/>
  <c r="M87" i="13" s="1"/>
  <c r="I87" i="13"/>
  <c r="K87" i="13"/>
  <c r="O87" i="13"/>
  <c r="Q87" i="13"/>
  <c r="V87" i="13"/>
  <c r="G88" i="13"/>
  <c r="M88" i="13" s="1"/>
  <c r="I88" i="13"/>
  <c r="K88" i="13"/>
  <c r="O88" i="13"/>
  <c r="Q88" i="13"/>
  <c r="V88" i="13"/>
  <c r="G89" i="13"/>
  <c r="I89" i="13"/>
  <c r="K89" i="13"/>
  <c r="M89" i="13"/>
  <c r="O89" i="13"/>
  <c r="Q89" i="13"/>
  <c r="V89" i="13"/>
  <c r="G90" i="13"/>
  <c r="M90" i="13" s="1"/>
  <c r="I90" i="13"/>
  <c r="K90" i="13"/>
  <c r="O90" i="13"/>
  <c r="Q90" i="13"/>
  <c r="V90" i="13"/>
  <c r="G91" i="13"/>
  <c r="M91" i="13" s="1"/>
  <c r="I91" i="13"/>
  <c r="K91" i="13"/>
  <c r="O91" i="13"/>
  <c r="Q91" i="13"/>
  <c r="V91" i="13"/>
  <c r="G92" i="13"/>
  <c r="M92" i="13" s="1"/>
  <c r="I92" i="13"/>
  <c r="K92" i="13"/>
  <c r="O92" i="13"/>
  <c r="Q92" i="13"/>
  <c r="V92" i="13"/>
  <c r="G94" i="13"/>
  <c r="M94" i="13" s="1"/>
  <c r="I94" i="13"/>
  <c r="K94" i="13"/>
  <c r="O94" i="13"/>
  <c r="Q94" i="13"/>
  <c r="V94" i="13"/>
  <c r="G96" i="13"/>
  <c r="M96" i="13" s="1"/>
  <c r="I96" i="13"/>
  <c r="K96" i="13"/>
  <c r="O96" i="13"/>
  <c r="Q96" i="13"/>
  <c r="V96" i="13"/>
  <c r="G99" i="13"/>
  <c r="I99" i="13"/>
  <c r="K99" i="13"/>
  <c r="O99" i="13"/>
  <c r="O98" i="13" s="1"/>
  <c r="Q99" i="13"/>
  <c r="V99" i="13"/>
  <c r="G100" i="13"/>
  <c r="I100" i="13"/>
  <c r="I98" i="13" s="1"/>
  <c r="K100" i="13"/>
  <c r="M100" i="13"/>
  <c r="O100" i="13"/>
  <c r="Q100" i="13"/>
  <c r="V100" i="13"/>
  <c r="G101" i="13"/>
  <c r="M101" i="13" s="1"/>
  <c r="I101" i="13"/>
  <c r="K101" i="13"/>
  <c r="O101" i="13"/>
  <c r="Q101" i="13"/>
  <c r="V101" i="13"/>
  <c r="G105" i="13"/>
  <c r="M105" i="13" s="1"/>
  <c r="I105" i="13"/>
  <c r="K105" i="13"/>
  <c r="O105" i="13"/>
  <c r="Q105" i="13"/>
  <c r="V105" i="13"/>
  <c r="G110" i="13"/>
  <c r="G109" i="13" s="1"/>
  <c r="I134" i="1" s="1"/>
  <c r="I110" i="13"/>
  <c r="K110" i="13"/>
  <c r="O110" i="13"/>
  <c r="Q110" i="13"/>
  <c r="V110" i="13"/>
  <c r="G119" i="13"/>
  <c r="M119" i="13" s="1"/>
  <c r="I119" i="13"/>
  <c r="K119" i="13"/>
  <c r="O119" i="13"/>
  <c r="Q119" i="13"/>
  <c r="V119" i="13"/>
  <c r="V109" i="13" s="1"/>
  <c r="G127" i="13"/>
  <c r="I127" i="13"/>
  <c r="K127" i="13"/>
  <c r="M127" i="13"/>
  <c r="O127" i="13"/>
  <c r="Q127" i="13"/>
  <c r="V127" i="13"/>
  <c r="G131" i="13"/>
  <c r="M131" i="13" s="1"/>
  <c r="I131" i="13"/>
  <c r="K131" i="13"/>
  <c r="O131" i="13"/>
  <c r="Q131" i="13"/>
  <c r="V131" i="13"/>
  <c r="G135" i="13"/>
  <c r="I135" i="13"/>
  <c r="K135" i="13"/>
  <c r="M135" i="13"/>
  <c r="O135" i="13"/>
  <c r="Q135" i="13"/>
  <c r="V135" i="13"/>
  <c r="O140" i="13"/>
  <c r="I142" i="13"/>
  <c r="K142" i="13"/>
  <c r="O142" i="13"/>
  <c r="G146" i="13"/>
  <c r="I146" i="13"/>
  <c r="K146" i="13"/>
  <c r="M146" i="13"/>
  <c r="O146" i="13"/>
  <c r="Q146" i="13"/>
  <c r="V146" i="13"/>
  <c r="G148" i="13"/>
  <c r="M148" i="13" s="1"/>
  <c r="I148" i="13"/>
  <c r="K148" i="13"/>
  <c r="O148" i="13"/>
  <c r="Q148" i="13"/>
  <c r="V148" i="13"/>
  <c r="G151" i="13"/>
  <c r="I151" i="13"/>
  <c r="K151" i="13"/>
  <c r="O151" i="13"/>
  <c r="Q151" i="13"/>
  <c r="V151" i="13"/>
  <c r="G157" i="13"/>
  <c r="M157" i="13" s="1"/>
  <c r="I157" i="13"/>
  <c r="I150" i="13" s="1"/>
  <c r="K157" i="13"/>
  <c r="O157" i="13"/>
  <c r="Q157" i="13"/>
  <c r="V157" i="13"/>
  <c r="G158" i="13"/>
  <c r="M158" i="13" s="1"/>
  <c r="I158" i="13"/>
  <c r="K158" i="13"/>
  <c r="O158" i="13"/>
  <c r="Q158" i="13"/>
  <c r="V158" i="13"/>
  <c r="G161" i="13"/>
  <c r="M161" i="13" s="1"/>
  <c r="I161" i="13"/>
  <c r="K161" i="13"/>
  <c r="O161" i="13"/>
  <c r="Q161" i="13"/>
  <c r="V161" i="13"/>
  <c r="G164" i="13"/>
  <c r="M164" i="13" s="1"/>
  <c r="I164" i="13"/>
  <c r="K164" i="13"/>
  <c r="O164" i="13"/>
  <c r="Q164" i="13"/>
  <c r="V164" i="13"/>
  <c r="G165" i="13"/>
  <c r="I165" i="13"/>
  <c r="K165" i="13"/>
  <c r="M165" i="13"/>
  <c r="O165" i="13"/>
  <c r="Q165" i="13"/>
  <c r="V165" i="13"/>
  <c r="G167" i="13"/>
  <c r="G166" i="13" s="1"/>
  <c r="I137" i="1" s="1"/>
  <c r="I167" i="13"/>
  <c r="I166" i="13" s="1"/>
  <c r="K167" i="13"/>
  <c r="K166" i="13" s="1"/>
  <c r="O167" i="13"/>
  <c r="O166" i="13" s="1"/>
  <c r="Q167" i="13"/>
  <c r="Q166" i="13" s="1"/>
  <c r="V167" i="13"/>
  <c r="V166" i="13" s="1"/>
  <c r="G168" i="13"/>
  <c r="I138" i="1" s="1"/>
  <c r="G169" i="13"/>
  <c r="I169" i="13"/>
  <c r="K169" i="13"/>
  <c r="M169" i="13"/>
  <c r="O169" i="13"/>
  <c r="Q169" i="13"/>
  <c r="V169" i="13"/>
  <c r="G171" i="13"/>
  <c r="M171" i="13" s="1"/>
  <c r="I171" i="13"/>
  <c r="K171" i="13"/>
  <c r="K168" i="13" s="1"/>
  <c r="O171" i="13"/>
  <c r="Q171" i="13"/>
  <c r="V171" i="13"/>
  <c r="G173" i="13"/>
  <c r="I173" i="13"/>
  <c r="K173" i="13"/>
  <c r="M173" i="13"/>
  <c r="O173" i="13"/>
  <c r="O168" i="13" s="1"/>
  <c r="Q173" i="13"/>
  <c r="V173" i="13"/>
  <c r="G176" i="13"/>
  <c r="M176" i="13" s="1"/>
  <c r="I176" i="13"/>
  <c r="K176" i="13"/>
  <c r="O176" i="13"/>
  <c r="Q176" i="13"/>
  <c r="V176" i="13"/>
  <c r="G180" i="13"/>
  <c r="M180" i="13" s="1"/>
  <c r="I180" i="13"/>
  <c r="K180" i="13"/>
  <c r="O180" i="13"/>
  <c r="Q180" i="13"/>
  <c r="V180" i="13"/>
  <c r="G184" i="13"/>
  <c r="M184" i="13" s="1"/>
  <c r="I184" i="13"/>
  <c r="K184" i="13"/>
  <c r="O184" i="13"/>
  <c r="Q184" i="13"/>
  <c r="V184" i="13"/>
  <c r="G188" i="13"/>
  <c r="M188" i="13" s="1"/>
  <c r="I188" i="13"/>
  <c r="K188" i="13"/>
  <c r="O188" i="13"/>
  <c r="Q188" i="13"/>
  <c r="V188" i="13"/>
  <c r="G193" i="13"/>
  <c r="M193" i="13" s="1"/>
  <c r="I193" i="13"/>
  <c r="K193" i="13"/>
  <c r="O193" i="13"/>
  <c r="Q193" i="13"/>
  <c r="V193" i="13"/>
  <c r="G197" i="13"/>
  <c r="M197" i="13" s="1"/>
  <c r="I197" i="13"/>
  <c r="K197" i="13"/>
  <c r="O197" i="13"/>
  <c r="Q197" i="13"/>
  <c r="V197" i="13"/>
  <c r="G199" i="13"/>
  <c r="I199" i="13"/>
  <c r="K199" i="13"/>
  <c r="M199" i="13"/>
  <c r="O199" i="13"/>
  <c r="Q199" i="13"/>
  <c r="V199" i="13"/>
  <c r="G201" i="13"/>
  <c r="M201" i="13" s="1"/>
  <c r="I201" i="13"/>
  <c r="K201" i="13"/>
  <c r="O201" i="13"/>
  <c r="Q201" i="13"/>
  <c r="V201" i="13"/>
  <c r="G203" i="13"/>
  <c r="I203" i="13"/>
  <c r="K203" i="13"/>
  <c r="M203" i="13"/>
  <c r="O203" i="13"/>
  <c r="Q203" i="13"/>
  <c r="V203" i="13"/>
  <c r="G205" i="13"/>
  <c r="M205" i="13" s="1"/>
  <c r="I205" i="13"/>
  <c r="K205" i="13"/>
  <c r="O205" i="13"/>
  <c r="Q205" i="13"/>
  <c r="V205" i="13"/>
  <c r="G207" i="13"/>
  <c r="I207" i="13"/>
  <c r="K207" i="13"/>
  <c r="M207" i="13"/>
  <c r="O207" i="13"/>
  <c r="Q207" i="13"/>
  <c r="V207" i="13"/>
  <c r="G209" i="13"/>
  <c r="M209" i="13" s="1"/>
  <c r="I209" i="13"/>
  <c r="K209" i="13"/>
  <c r="O209" i="13"/>
  <c r="Q209" i="13"/>
  <c r="V209" i="13"/>
  <c r="G210" i="13"/>
  <c r="M210" i="13" s="1"/>
  <c r="I210" i="13"/>
  <c r="K210" i="13"/>
  <c r="O210" i="13"/>
  <c r="Q210" i="13"/>
  <c r="V210" i="13"/>
  <c r="G211" i="13"/>
  <c r="M211" i="13" s="1"/>
  <c r="I211" i="13"/>
  <c r="K211" i="13"/>
  <c r="O211" i="13"/>
  <c r="Q211" i="13"/>
  <c r="V211" i="13"/>
  <c r="G212" i="13"/>
  <c r="M212" i="13" s="1"/>
  <c r="I212" i="13"/>
  <c r="K212" i="13"/>
  <c r="O212" i="13"/>
  <c r="Q212" i="13"/>
  <c r="V212" i="13"/>
  <c r="G213" i="13"/>
  <c r="M213" i="13" s="1"/>
  <c r="I213" i="13"/>
  <c r="K213" i="13"/>
  <c r="O213" i="13"/>
  <c r="Q213" i="13"/>
  <c r="V213" i="13"/>
  <c r="G214" i="13"/>
  <c r="M214" i="13" s="1"/>
  <c r="I214" i="13"/>
  <c r="K214" i="13"/>
  <c r="O214" i="13"/>
  <c r="Q214" i="13"/>
  <c r="V214" i="13"/>
  <c r="G215" i="13"/>
  <c r="M215" i="13" s="1"/>
  <c r="I215" i="13"/>
  <c r="K215" i="13"/>
  <c r="O215" i="13"/>
  <c r="Q215" i="13"/>
  <c r="V215" i="13"/>
  <c r="G216" i="13"/>
  <c r="I216" i="13"/>
  <c r="K216" i="13"/>
  <c r="M216" i="13"/>
  <c r="O216" i="13"/>
  <c r="Q216" i="13"/>
  <c r="V216" i="13"/>
  <c r="G217" i="13"/>
  <c r="M217" i="13" s="1"/>
  <c r="I217" i="13"/>
  <c r="K217" i="13"/>
  <c r="O217" i="13"/>
  <c r="Q217" i="13"/>
  <c r="V217" i="13"/>
  <c r="G219" i="13"/>
  <c r="I219" i="13"/>
  <c r="K219" i="13"/>
  <c r="O219" i="13"/>
  <c r="Q219" i="13"/>
  <c r="V219" i="13"/>
  <c r="G222" i="13"/>
  <c r="M222" i="13" s="1"/>
  <c r="I222" i="13"/>
  <c r="K222" i="13"/>
  <c r="O222" i="13"/>
  <c r="Q222" i="13"/>
  <c r="V222" i="13"/>
  <c r="G223" i="13"/>
  <c r="M223" i="13" s="1"/>
  <c r="I223" i="13"/>
  <c r="K223" i="13"/>
  <c r="O223" i="13"/>
  <c r="Q223" i="13"/>
  <c r="V223" i="13"/>
  <c r="G226" i="13"/>
  <c r="I226" i="13"/>
  <c r="K226" i="13"/>
  <c r="M226" i="13"/>
  <c r="O226" i="13"/>
  <c r="Q226" i="13"/>
  <c r="V226" i="13"/>
  <c r="G229" i="13"/>
  <c r="M229" i="13" s="1"/>
  <c r="I229" i="13"/>
  <c r="K229" i="13"/>
  <c r="O229" i="13"/>
  <c r="Q229" i="13"/>
  <c r="V229" i="13"/>
  <c r="G232" i="13"/>
  <c r="M232" i="13" s="1"/>
  <c r="I232" i="13"/>
  <c r="K232" i="13"/>
  <c r="O232" i="13"/>
  <c r="Q232" i="13"/>
  <c r="V232" i="13"/>
  <c r="G234" i="13"/>
  <c r="M234" i="13" s="1"/>
  <c r="I234" i="13"/>
  <c r="K234" i="13"/>
  <c r="O234" i="13"/>
  <c r="Q234" i="13"/>
  <c r="V234" i="13"/>
  <c r="G235" i="13"/>
  <c r="I235" i="13"/>
  <c r="K235" i="13"/>
  <c r="M235" i="13"/>
  <c r="O235" i="13"/>
  <c r="Q235" i="13"/>
  <c r="V235" i="13"/>
  <c r="G237" i="13"/>
  <c r="M237" i="13" s="1"/>
  <c r="I237" i="13"/>
  <c r="K237" i="13"/>
  <c r="O237" i="13"/>
  <c r="Q237" i="13"/>
  <c r="V237" i="13"/>
  <c r="G238" i="13"/>
  <c r="M238" i="13" s="1"/>
  <c r="I238" i="13"/>
  <c r="K238" i="13"/>
  <c r="O238" i="13"/>
  <c r="Q238" i="13"/>
  <c r="V238" i="13"/>
  <c r="G240" i="13"/>
  <c r="M240" i="13" s="1"/>
  <c r="I240" i="13"/>
  <c r="K240" i="13"/>
  <c r="O240" i="13"/>
  <c r="Q240" i="13"/>
  <c r="V240" i="13"/>
  <c r="G241" i="13"/>
  <c r="I241" i="13"/>
  <c r="K241" i="13"/>
  <c r="M241" i="13"/>
  <c r="O241" i="13"/>
  <c r="Q241" i="13"/>
  <c r="V241" i="13"/>
  <c r="G242" i="13"/>
  <c r="M242" i="13" s="1"/>
  <c r="I242" i="13"/>
  <c r="K242" i="13"/>
  <c r="O242" i="13"/>
  <c r="Q242" i="13"/>
  <c r="V242" i="13"/>
  <c r="G243" i="13"/>
  <c r="M243" i="13" s="1"/>
  <c r="I243" i="13"/>
  <c r="K243" i="13"/>
  <c r="O243" i="13"/>
  <c r="Q243" i="13"/>
  <c r="V243" i="13"/>
  <c r="G244" i="13"/>
  <c r="M244" i="13" s="1"/>
  <c r="I244" i="13"/>
  <c r="K244" i="13"/>
  <c r="O244" i="13"/>
  <c r="Q244" i="13"/>
  <c r="V244" i="13"/>
  <c r="G245" i="13"/>
  <c r="I245" i="13"/>
  <c r="K245" i="13"/>
  <c r="M245" i="13"/>
  <c r="O245" i="13"/>
  <c r="Q245" i="13"/>
  <c r="V245" i="13"/>
  <c r="G246" i="13"/>
  <c r="M246" i="13" s="1"/>
  <c r="I246" i="13"/>
  <c r="K246" i="13"/>
  <c r="O246" i="13"/>
  <c r="Q246" i="13"/>
  <c r="V246" i="13"/>
  <c r="G247" i="13"/>
  <c r="M247" i="13" s="1"/>
  <c r="I247" i="13"/>
  <c r="K247" i="13"/>
  <c r="O247" i="13"/>
  <c r="Q247" i="13"/>
  <c r="V247" i="13"/>
  <c r="G249" i="13"/>
  <c r="I249" i="13"/>
  <c r="I248" i="13" s="1"/>
  <c r="K249" i="13"/>
  <c r="M249" i="13"/>
  <c r="M248" i="13" s="1"/>
  <c r="O249" i="13"/>
  <c r="O248" i="13" s="1"/>
  <c r="Q249" i="13"/>
  <c r="V249" i="13"/>
  <c r="G252" i="13"/>
  <c r="M252" i="13" s="1"/>
  <c r="I252" i="13"/>
  <c r="K252" i="13"/>
  <c r="K248" i="13" s="1"/>
  <c r="O252" i="13"/>
  <c r="Q252" i="13"/>
  <c r="V252" i="13"/>
  <c r="V248" i="13" s="1"/>
  <c r="I254" i="13"/>
  <c r="G255" i="13"/>
  <c r="G254" i="13" s="1"/>
  <c r="I143" i="1" s="1"/>
  <c r="I255" i="13"/>
  <c r="K255" i="13"/>
  <c r="K254" i="13" s="1"/>
  <c r="O255" i="13"/>
  <c r="O254" i="13" s="1"/>
  <c r="Q255" i="13"/>
  <c r="Q254" i="13" s="1"/>
  <c r="V255" i="13"/>
  <c r="V254" i="13" s="1"/>
  <c r="I261" i="13"/>
  <c r="G262" i="13"/>
  <c r="I262" i="13"/>
  <c r="K262" i="13"/>
  <c r="O262" i="13"/>
  <c r="Q262" i="13"/>
  <c r="Q261" i="13" s="1"/>
  <c r="V262" i="13"/>
  <c r="G263" i="13"/>
  <c r="M263" i="13" s="1"/>
  <c r="I263" i="13"/>
  <c r="K263" i="13"/>
  <c r="O263" i="13"/>
  <c r="Q263" i="13"/>
  <c r="V263" i="13"/>
  <c r="G264" i="13"/>
  <c r="M264" i="13" s="1"/>
  <c r="I264" i="13"/>
  <c r="K264" i="13"/>
  <c r="O264" i="13"/>
  <c r="Q264" i="13"/>
  <c r="V264" i="13"/>
  <c r="AE266" i="13"/>
  <c r="F44" i="1" s="1"/>
  <c r="G24" i="12"/>
  <c r="K8" i="12"/>
  <c r="G9" i="12"/>
  <c r="I9" i="12"/>
  <c r="K9" i="12"/>
  <c r="M9" i="12"/>
  <c r="O9" i="12"/>
  <c r="O8" i="12" s="1"/>
  <c r="Q9" i="12"/>
  <c r="V9" i="12"/>
  <c r="G10" i="12"/>
  <c r="G8" i="12" s="1"/>
  <c r="I10" i="12"/>
  <c r="K10" i="12"/>
  <c r="M10" i="12"/>
  <c r="O10" i="12"/>
  <c r="Q10" i="12"/>
  <c r="V10" i="12"/>
  <c r="G11" i="12"/>
  <c r="M11" i="12" s="1"/>
  <c r="I11" i="12"/>
  <c r="I8" i="12" s="1"/>
  <c r="K11" i="12"/>
  <c r="O11" i="12"/>
  <c r="Q11" i="12"/>
  <c r="Q8" i="12" s="1"/>
  <c r="V11" i="12"/>
  <c r="G12" i="12"/>
  <c r="M12" i="12" s="1"/>
  <c r="I12" i="12"/>
  <c r="K12" i="12"/>
  <c r="O12" i="12"/>
  <c r="Q12" i="12"/>
  <c r="V12" i="12"/>
  <c r="V8" i="12" s="1"/>
  <c r="G13" i="12"/>
  <c r="I13" i="12"/>
  <c r="K13" i="12"/>
  <c r="M13" i="12"/>
  <c r="O13" i="12"/>
  <c r="Q13" i="12"/>
  <c r="V13" i="12"/>
  <c r="G14" i="12"/>
  <c r="M14" i="12" s="1"/>
  <c r="I14" i="12"/>
  <c r="K14" i="12"/>
  <c r="O14" i="12"/>
  <c r="Q14" i="12"/>
  <c r="V14" i="12"/>
  <c r="I15" i="12"/>
  <c r="G16" i="12"/>
  <c r="M16" i="12" s="1"/>
  <c r="I16" i="12"/>
  <c r="K16" i="12"/>
  <c r="K15" i="12" s="1"/>
  <c r="O16" i="12"/>
  <c r="Q16" i="12"/>
  <c r="V16" i="12"/>
  <c r="V15" i="12" s="1"/>
  <c r="G17" i="12"/>
  <c r="I17" i="12"/>
  <c r="K17" i="12"/>
  <c r="M17" i="12"/>
  <c r="O17" i="12"/>
  <c r="Q17" i="12"/>
  <c r="V17" i="12"/>
  <c r="G18" i="12"/>
  <c r="I18" i="12"/>
  <c r="K18" i="12"/>
  <c r="M18" i="12"/>
  <c r="O18" i="12"/>
  <c r="O15" i="12" s="1"/>
  <c r="Q18" i="12"/>
  <c r="V18" i="12"/>
  <c r="G19" i="12"/>
  <c r="M19" i="12" s="1"/>
  <c r="I19" i="12"/>
  <c r="K19" i="12"/>
  <c r="O19" i="12"/>
  <c r="Q19" i="12"/>
  <c r="Q15" i="12" s="1"/>
  <c r="V19" i="12"/>
  <c r="G20" i="12"/>
  <c r="M20" i="12" s="1"/>
  <c r="I20" i="12"/>
  <c r="K20" i="12"/>
  <c r="O20" i="12"/>
  <c r="Q20" i="12"/>
  <c r="V20" i="12"/>
  <c r="G21" i="12"/>
  <c r="I21" i="12"/>
  <c r="K21" i="12"/>
  <c r="M21" i="12"/>
  <c r="O21" i="12"/>
  <c r="Q21" i="12"/>
  <c r="V21" i="12"/>
  <c r="G22" i="12"/>
  <c r="G15" i="12" s="1"/>
  <c r="I22" i="12"/>
  <c r="K22" i="12"/>
  <c r="O22" i="12"/>
  <c r="Q22" i="12"/>
  <c r="V22" i="12"/>
  <c r="AE24" i="12"/>
  <c r="AF24" i="12"/>
  <c r="I20" i="1"/>
  <c r="I19" i="1"/>
  <c r="I17" i="1"/>
  <c r="AZ120" i="1"/>
  <c r="AZ119" i="1"/>
  <c r="AZ117" i="1"/>
  <c r="AZ116" i="1"/>
  <c r="AZ114" i="1"/>
  <c r="AZ113" i="1"/>
  <c r="AZ111" i="1"/>
  <c r="AZ109" i="1"/>
  <c r="AZ108" i="1"/>
  <c r="AZ107" i="1"/>
  <c r="AZ105" i="1"/>
  <c r="AZ102" i="1"/>
  <c r="AZ100" i="1"/>
  <c r="AZ96" i="1"/>
  <c r="AZ95" i="1"/>
  <c r="AZ93" i="1"/>
  <c r="AZ92" i="1"/>
  <c r="AZ90" i="1"/>
  <c r="AZ89" i="1"/>
  <c r="AZ88" i="1"/>
  <c r="AZ86" i="1"/>
  <c r="AZ85" i="1"/>
  <c r="AZ83" i="1"/>
  <c r="AZ81" i="1"/>
  <c r="AZ80" i="1"/>
  <c r="AZ78" i="1"/>
  <c r="AZ76" i="1"/>
  <c r="AZ75" i="1"/>
  <c r="AZ73" i="1"/>
  <c r="AZ72" i="1"/>
  <c r="AZ70" i="1"/>
  <c r="AZ69" i="1"/>
  <c r="AZ67" i="1"/>
  <c r="AZ65" i="1"/>
  <c r="AZ64" i="1"/>
  <c r="AZ63" i="1"/>
  <c r="AZ62" i="1"/>
  <c r="AZ61" i="1"/>
  <c r="AZ60" i="1"/>
  <c r="AZ57" i="1"/>
  <c r="AZ55" i="1"/>
  <c r="AZ54" i="1"/>
  <c r="AZ52" i="1"/>
  <c r="AZ50" i="1"/>
  <c r="H45" i="1"/>
  <c r="I45" i="1" s="1"/>
  <c r="H42" i="1"/>
  <c r="H41" i="1"/>
  <c r="I41" i="1" s="1"/>
  <c r="H40" i="1"/>
  <c r="I40" i="1" s="1"/>
  <c r="J28" i="1"/>
  <c r="J26" i="1"/>
  <c r="G38" i="1"/>
  <c r="F38" i="1"/>
  <c r="J23" i="1"/>
  <c r="J24" i="1"/>
  <c r="J25" i="1"/>
  <c r="J27" i="1"/>
  <c r="E24" i="1"/>
  <c r="E26" i="1"/>
  <c r="O261" i="13" l="1"/>
  <c r="O175" i="13"/>
  <c r="Q175" i="13"/>
  <c r="G175" i="13"/>
  <c r="I139" i="1" s="1"/>
  <c r="G150" i="13"/>
  <c r="I136" i="1" s="1"/>
  <c r="K140" i="13"/>
  <c r="K139" i="13" s="1"/>
  <c r="K109" i="13"/>
  <c r="M110" i="13"/>
  <c r="M109" i="13" s="1"/>
  <c r="G98" i="13"/>
  <c r="I133" i="1" s="1"/>
  <c r="O8" i="13"/>
  <c r="K145" i="13"/>
  <c r="V175" i="13"/>
  <c r="K261" i="13"/>
  <c r="Q218" i="13"/>
  <c r="G218" i="13"/>
  <c r="I140" i="1" s="1"/>
  <c r="I168" i="13"/>
  <c r="Q150" i="13"/>
  <c r="V150" i="13"/>
  <c r="Q98" i="13"/>
  <c r="V98" i="13"/>
  <c r="K8" i="13"/>
  <c r="K218" i="13"/>
  <c r="V218" i="13"/>
  <c r="K175" i="13"/>
  <c r="V168" i="13"/>
  <c r="M167" i="13"/>
  <c r="M166" i="13" s="1"/>
  <c r="I109" i="13"/>
  <c r="I8" i="13"/>
  <c r="O145" i="13"/>
  <c r="O139" i="13" s="1"/>
  <c r="I218" i="13"/>
  <c r="G261" i="13"/>
  <c r="I144" i="1" s="1"/>
  <c r="I18" i="1" s="1"/>
  <c r="Q248" i="13"/>
  <c r="Q168" i="13"/>
  <c r="O150" i="13"/>
  <c r="Q145" i="13"/>
  <c r="Q8" i="13"/>
  <c r="I139" i="13"/>
  <c r="V261" i="13"/>
  <c r="G248" i="13"/>
  <c r="I142" i="1" s="1"/>
  <c r="O218" i="13"/>
  <c r="I175" i="13"/>
  <c r="K150" i="13"/>
  <c r="O109" i="13"/>
  <c r="Q109" i="13"/>
  <c r="K98" i="13"/>
  <c r="V8" i="13"/>
  <c r="G145" i="13"/>
  <c r="M145" i="13" s="1"/>
  <c r="V142" i="13"/>
  <c r="V140" i="13"/>
  <c r="V139" i="13" s="1"/>
  <c r="G140" i="13"/>
  <c r="Q142" i="13"/>
  <c r="Q140" i="13"/>
  <c r="F39" i="1"/>
  <c r="F47" i="1" s="1"/>
  <c r="G23" i="1" s="1"/>
  <c r="F43" i="1"/>
  <c r="H46" i="1"/>
  <c r="I46" i="1" s="1"/>
  <c r="M8" i="14"/>
  <c r="M8" i="13"/>
  <c r="M175" i="13"/>
  <c r="M168" i="13"/>
  <c r="G8" i="13"/>
  <c r="M255" i="13"/>
  <c r="M254" i="13" s="1"/>
  <c r="M151" i="13"/>
  <c r="M150" i="13" s="1"/>
  <c r="M99" i="13"/>
  <c r="M98" i="13" s="1"/>
  <c r="M262" i="13"/>
  <c r="M261" i="13" s="1"/>
  <c r="M219" i="13"/>
  <c r="M218" i="13" s="1"/>
  <c r="M142" i="13"/>
  <c r="M8" i="12"/>
  <c r="M22" i="12"/>
  <c r="M15" i="12" s="1"/>
  <c r="Q139" i="13" l="1"/>
  <c r="G139" i="13"/>
  <c r="I135" i="1" s="1"/>
  <c r="AF266" i="13"/>
  <c r="M140" i="13"/>
  <c r="M139" i="13" s="1"/>
  <c r="I132" i="1"/>
  <c r="A23" i="1"/>
  <c r="G266" i="13" l="1"/>
  <c r="G44" i="1"/>
  <c r="H44" i="1" s="1"/>
  <c r="I44" i="1" s="1"/>
  <c r="G39" i="1"/>
  <c r="G43" i="1"/>
  <c r="H43" i="1" s="1"/>
  <c r="I43" i="1" s="1"/>
  <c r="I16" i="1"/>
  <c r="I21" i="1" s="1"/>
  <c r="I147" i="1"/>
  <c r="G24" i="1"/>
  <c r="A24" i="1"/>
  <c r="G47" i="1" l="1"/>
  <c r="H39" i="1"/>
  <c r="J146" i="1"/>
  <c r="J143" i="1"/>
  <c r="J133" i="1"/>
  <c r="J137" i="1"/>
  <c r="J141" i="1"/>
  <c r="J136" i="1"/>
  <c r="J134" i="1"/>
  <c r="J135" i="1"/>
  <c r="J140" i="1"/>
  <c r="J138" i="1"/>
  <c r="J139" i="1"/>
  <c r="J144" i="1"/>
  <c r="J142" i="1"/>
  <c r="J132" i="1"/>
  <c r="J145" i="1"/>
  <c r="H47" i="1" l="1"/>
  <c r="I39" i="1"/>
  <c r="I47" i="1" s="1"/>
  <c r="G25" i="1"/>
  <c r="G28" i="1"/>
  <c r="J147" i="1"/>
  <c r="A25" i="1" l="1"/>
  <c r="J43" i="1"/>
  <c r="J41" i="1"/>
  <c r="J39" i="1"/>
  <c r="J47" i="1" s="1"/>
  <c r="J46" i="1"/>
  <c r="J45" i="1"/>
  <c r="J40" i="1"/>
  <c r="J44" i="1"/>
  <c r="A26" i="1" l="1"/>
  <c r="G26" i="1"/>
  <c r="A27" i="1" s="1"/>
  <c r="G29" i="1" l="1"/>
  <c r="G27" i="1" s="1"/>
  <c r="A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Šimo</author>
  </authors>
  <commentList>
    <comment ref="S6" authorId="0" shapeId="0" xr:uid="{72494E37-D79E-4014-A9DC-5A2B93D3D147}">
      <text>
        <r>
          <rPr>
            <sz val="9"/>
            <color indexed="81"/>
            <rFont val="Tahoma"/>
            <family val="2"/>
            <charset val="238"/>
          </rPr>
          <t>Jedná se o informaci, zda se jedná o položku, která je do rozpočtu zadána z cenové soustavy RTS, nebo vlastní.</t>
        </r>
      </text>
    </comment>
    <comment ref="T6" authorId="0" shapeId="0" xr:uid="{1570D1B1-4613-4B26-86F1-8E9A0394B737}">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Šimo</author>
  </authors>
  <commentList>
    <comment ref="S6" authorId="0" shapeId="0" xr:uid="{9B7D817C-28CB-40B8-8FD4-10B4CC2DE3C3}">
      <text>
        <r>
          <rPr>
            <sz val="9"/>
            <color indexed="81"/>
            <rFont val="Tahoma"/>
            <family val="2"/>
            <charset val="238"/>
          </rPr>
          <t>Jedná se o informaci, zda se jedná o položku, která je do rozpočtu zadána z cenové soustavy RTS, nebo vlastní.</t>
        </r>
      </text>
    </comment>
    <comment ref="T6" authorId="0" shapeId="0" xr:uid="{7BC42FD1-E549-46BB-BF13-A0C224530F41}">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Adam Šimo</author>
  </authors>
  <commentList>
    <comment ref="S6" authorId="0" shapeId="0" xr:uid="{6A3A50C0-DE95-467E-B59E-96C8E49BF89B}">
      <text>
        <r>
          <rPr>
            <sz val="9"/>
            <color indexed="81"/>
            <rFont val="Tahoma"/>
            <family val="2"/>
            <charset val="238"/>
          </rPr>
          <t>Jedná se o informaci, zda se jedná o položku, která je do rozpočtu zadána z cenové soustavy RTS, nebo vlastní.</t>
        </r>
      </text>
    </comment>
    <comment ref="T6" authorId="0" shapeId="0" xr:uid="{F59F9708-F973-40A0-8BA6-4920E130C5AF}">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<sst xmlns="http://schemas.openxmlformats.org/spreadsheetml/2006/main" count="1706" uniqueCount="567">
  <si>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</si>
  <si>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</si>
  <si>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</si>
  <si>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</si>
  <si>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</si>
  <si>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</si>
  <si>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</si>
  <si>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</si>
  <si>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</si>
  <si>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</si>
  <si>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</si>
  <si>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</si>
  <si>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</si>
  <si>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</si>
  <si>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</si>
  <si>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</si>
  <si>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</si>
  <si>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</si>
  <si>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</si>
  <si>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</si>
  <si>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</si>
  <si>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</si>
  <si>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</si>
  <si>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</si>
  <si>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</si>
  <si>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</si>
  <si>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</si>
  <si>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</si>
  <si>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</si>
  <si>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</si>
  <si>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</si>
  <si>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</si>
  <si>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</si>
  <si>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</si>
  <si>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</si>
  <si>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</si>
  <si>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</si>
  <si>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</si>
  <si>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</si>
  <si>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</si>
  <si>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</si>
  <si>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</si>
  <si>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</si>
  <si>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24023</t>
  </si>
  <si>
    <t>Jalubí, Hrnčíře oprava stoky R2</t>
  </si>
  <si>
    <t>Stavba</t>
  </si>
  <si>
    <t>Ostatní a vedlejší náklady</t>
  </si>
  <si>
    <t>01</t>
  </si>
  <si>
    <t>VRN</t>
  </si>
  <si>
    <t>Stavební objekt</t>
  </si>
  <si>
    <t>SO 01</t>
  </si>
  <si>
    <t>Kanalizace</t>
  </si>
  <si>
    <t>Stavební rozpočet</t>
  </si>
  <si>
    <t>SO 03</t>
  </si>
  <si>
    <t>Zabezpečení silničního provozu</t>
  </si>
  <si>
    <t>Celkem za stavbu</t>
  </si>
  <si>
    <t>CZK</t>
  </si>
  <si>
    <t>#POPS</t>
  </si>
  <si>
    <t>Popis stavby: 24023 - Jalubí, Hrnčíře oprava stoky R2</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</si>
  <si>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</si>
  <si>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</si>
  <si>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</si>
  <si>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</si>
  <si>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</si>
  <si>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</si>
  <si>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</si>
  <si>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</si>
  <si>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</si>
  <si>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</si>
  <si>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</si>
  <si>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</si>
  <si>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</si>
  <si>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</si>
  <si>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</si>
  <si>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</si>
  <si>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</si>
  <si>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</si>
  <si>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</si>
  <si>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</si>
  <si>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</si>
  <si>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</si>
  <si>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</si>
  <si>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</si>
  <si>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</si>
  <si>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</si>
  <si>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</si>
  <si>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</si>
  <si>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</si>
  <si>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</si>
  <si>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</si>
  <si>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</si>
  <si>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</si>
  <si>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</si>
  <si>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</si>
  <si>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</si>
  <si>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</si>
  <si>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</si>
  <si>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</si>
  <si>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</si>
  <si>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</si>
  <si>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</si>
  <si>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</si>
  <si>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</si>
  <si>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#POPO</t>
  </si>
  <si>
    <t>Popis objektu: 00 - Vedlejší a ostatní náklady</t>
  </si>
  <si>
    <t>#POPR</t>
  </si>
  <si>
    <t>Popis rozpočtu: 01 - VRN</t>
  </si>
  <si>
    <t>Popis objektu: SO 01 - Kanalizace</t>
  </si>
  <si>
    <t>Popis rozpočtu: 01 - Stavební rozpočet</t>
  </si>
  <si>
    <t>Popis objektu: SO 03 - Zabezpečení silničního provozu</t>
  </si>
  <si>
    <t>Rekapitulace dílů</t>
  </si>
  <si>
    <t>Typ dílu</t>
  </si>
  <si>
    <t>1</t>
  </si>
  <si>
    <t>Zemní práce</t>
  </si>
  <si>
    <t>11</t>
  </si>
  <si>
    <t>Přípravné a přidružené práce - suť</t>
  </si>
  <si>
    <t>11.1</t>
  </si>
  <si>
    <t>Přípravné a přidružené práce - hmoty</t>
  </si>
  <si>
    <t>21</t>
  </si>
  <si>
    <t>Úprava podloží a základ.spáry</t>
  </si>
  <si>
    <t>45</t>
  </si>
  <si>
    <t>Podkladní a vedlejší konstrukce</t>
  </si>
  <si>
    <t>56</t>
  </si>
  <si>
    <t>Podkladní vrstvy komunikací a zpevněných ploch</t>
  </si>
  <si>
    <t>58</t>
  </si>
  <si>
    <t>Kryty komunikací ementobetonové</t>
  </si>
  <si>
    <t>87</t>
  </si>
  <si>
    <t>Potrubí z trub z plastických hmot</t>
  </si>
  <si>
    <t>89</t>
  </si>
  <si>
    <t>Ostatní konstrukce na trubním vedení</t>
  </si>
  <si>
    <t>91</t>
  </si>
  <si>
    <t>Doplňující práce na komunikaci</t>
  </si>
  <si>
    <t>93</t>
  </si>
  <si>
    <t>Dokončovací práce inženýrských staveb</t>
  </si>
  <si>
    <t>99</t>
  </si>
  <si>
    <t>Staveništní přesun hmot</t>
  </si>
  <si>
    <t>M46</t>
  </si>
  <si>
    <t>Zemní práce při montážích</t>
  </si>
  <si>
    <t>VN</t>
  </si>
  <si>
    <t>ON</t>
  </si>
  <si>
    <t>Soupis vedlejších a ostatních nákladů</t>
  </si>
  <si>
    <t>#TypZaznamu#</t>
  </si>
  <si>
    <t>STA</t>
  </si>
  <si>
    <t>00</t>
  </si>
  <si>
    <t>Vedlejší a ostatní náklady</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</si>
  <si>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</si>
  <si>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</si>
  <si>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</si>
  <si>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</si>
  <si>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</si>
  <si>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</si>
  <si>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</si>
  <si>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</si>
  <si>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</si>
  <si>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</si>
  <si>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</si>
  <si>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</si>
  <si>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</si>
  <si>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</si>
  <si>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</si>
  <si>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</si>
  <si>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</si>
  <si>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</si>
  <si>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</si>
  <si>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</si>
  <si>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</si>
  <si>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</si>
  <si>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</si>
  <si>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</si>
  <si>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Stav položky</t>
  </si>
  <si>
    <t>Díl:</t>
  </si>
  <si>
    <t>DIL</t>
  </si>
  <si>
    <t>005111020R</t>
  </si>
  <si>
    <t>Vytyčení stavby</t>
  </si>
  <si>
    <t>Soubor</t>
  </si>
  <si>
    <t>RTS 24/ I</t>
  </si>
  <si>
    <t>Indiv</t>
  </si>
  <si>
    <t>Běžná</t>
  </si>
  <si>
    <t>POL99_8</t>
  </si>
  <si>
    <t>005111021R</t>
  </si>
  <si>
    <t>Vytyčení inženýrských sítí</t>
  </si>
  <si>
    <t>005121010R</t>
  </si>
  <si>
    <t>Vybudování zařízení staveniště</t>
  </si>
  <si>
    <t>005121020R</t>
  </si>
  <si>
    <t xml:space="preserve">Provoz zařízení staveniště </t>
  </si>
  <si>
    <t>005121030R</t>
  </si>
  <si>
    <t>Odstranění zařízení staveniště</t>
  </si>
  <si>
    <t>005124010R</t>
  </si>
  <si>
    <t>Koordinační činnost</t>
  </si>
  <si>
    <t>005241010R</t>
  </si>
  <si>
    <t xml:space="preserve">Dokumentace skutečného provedení </t>
  </si>
  <si>
    <t>005241020R</t>
  </si>
  <si>
    <t xml:space="preserve">Geodetické zaměření skutečného provedení  </t>
  </si>
  <si>
    <t>006001</t>
  </si>
  <si>
    <t>Pasportizace</t>
  </si>
  <si>
    <t>soubor</t>
  </si>
  <si>
    <t>Vlastní</t>
  </si>
  <si>
    <t>006002</t>
  </si>
  <si>
    <t>Fotodokumentace</t>
  </si>
  <si>
    <t>006003</t>
  </si>
  <si>
    <t>Zkoušky únosnosti konstrukcí</t>
  </si>
  <si>
    <t>006004</t>
  </si>
  <si>
    <t>Poplatky za zvláštní užívání komunikací a zábory veřejného prostranství</t>
  </si>
  <si>
    <t>006005</t>
  </si>
  <si>
    <t>Dopravně inženýrská opatření</t>
  </si>
  <si>
    <t>SUM</t>
  </si>
  <si>
    <t>END</t>
  </si>
  <si>
    <t>Položkový soupis prací a dodávek</t>
  </si>
  <si>
    <t>115101201R00</t>
  </si>
  <si>
    <t>h</t>
  </si>
  <si>
    <t>800-1</t>
  </si>
  <si>
    <t>Práce</t>
  </si>
  <si>
    <t>POL1_</t>
  </si>
  <si>
    <t>na vzdálenost od hladiny vody v jímce po výšku roviny proložené osou nejvyššího bodu výtlačného potrubí. Včetně odpadní potrubí v délce do 20 m.</t>
  </si>
  <si>
    <t>SPI</t>
  </si>
  <si>
    <t>24,00*30</t>
  </si>
  <si>
    <t>VV</t>
  </si>
  <si>
    <t>115101301R00</t>
  </si>
  <si>
    <t>Pohotovost záložní čerpací soupravy na dopravní výšku do 10 m  s uvažovaným průměrným přítokem do 500 l/min</t>
  </si>
  <si>
    <t>den</t>
  </si>
  <si>
    <t>na vzdálenost (výšku) od hladiny vody v jímce po výšku roviny proložené osou nejvyššího bodu výtlačného potrubí. Včetně sacího a výtlačného potrubí, příp. odpadních žlabů, lešení pod čerpadlo a pod potrubí nebo pod odpadní žlaby a záložního zdroje energie.</t>
  </si>
  <si>
    <t>119001401R00</t>
  </si>
  <si>
    <t>Dočasné zajištění podzemního potrubí nebo vedení ocelového potrubí  DN  do 200 mm</t>
  </si>
  <si>
    <t>m</t>
  </si>
  <si>
    <t>ve výkopišti ve stavu a poloze, ve kterých byla na začátku zemních prací, a to podepřením, vzepřením nebo vyvěšením, případně s ochranným bedněním, se zřízením a odstraněním zajišťovací konstrukce a včetně opotřebení použitých materiálů,</t>
  </si>
  <si>
    <t>119001421R00</t>
  </si>
  <si>
    <t>Dočasné zajištění podzemního potrubí nebo vedení kabelů do 3 kabelů</t>
  </si>
  <si>
    <t>121101101R00</t>
  </si>
  <si>
    <t>Sejmutí ornice s přemístěním na vzdálenost do 50 m</t>
  </si>
  <si>
    <t>m3</t>
  </si>
  <si>
    <t>nebo lesní půdy, s vodorovným přemístěním na hromady v místě upotřebení nebo na dočasné či trvalé skládky se složením</t>
  </si>
  <si>
    <t>20,00*0,20</t>
  </si>
  <si>
    <t>130001101R00</t>
  </si>
  <si>
    <t>Příplatek k cenám za ztížené vykopávky v horninách jakékoliv třídy</t>
  </si>
  <si>
    <t>Příplatek k cenám hloubených vykopávek za ztížení vykopávky v blízkosti podzemního vedení nebo výbušnin pro jakoukoliv třídu horniny.</t>
  </si>
  <si>
    <t>(1,00*(0,50+0,30+0,50)*(0,50+0,30+1,00))*9</t>
  </si>
  <si>
    <t>132201213R00</t>
  </si>
  <si>
    <t xml:space="preserve">Hloubení rýh šířky přes 60 do 200 cm do 10000 m3, v hornině 3, hloubení strojně </t>
  </si>
  <si>
    <t>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</si>
  <si>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Začátek provozního součtu</t>
  </si>
  <si>
    <t xml:space="preserve">  R2 : </t>
  </si>
  <si>
    <t xml:space="preserve">  95,00*1,00*(2,00+1,39)/2</t>
  </si>
  <si>
    <t xml:space="preserve">  šachty : </t>
  </si>
  <si>
    <t xml:space="preserve">  2,50*(2,50-1,00)*(2,00+1,62+1,34+1,39)</t>
  </si>
  <si>
    <t xml:space="preserve">  přípojky : </t>
  </si>
  <si>
    <t xml:space="preserve">  22,50*0,90*1,45</t>
  </si>
  <si>
    <t xml:space="preserve">  Mezisoučet</t>
  </si>
  <si>
    <t>Konec provozního součtu</t>
  </si>
  <si>
    <t>214,00*0,50</t>
  </si>
  <si>
    <t>132201219R00</t>
  </si>
  <si>
    <t xml:space="preserve">Hloubení rýh šířky přes 60 do 200 cm příplatek za lepivost, v hornině 3,  </t>
  </si>
  <si>
    <t>132301212R00</t>
  </si>
  <si>
    <t xml:space="preserve">Hloubení rýh šířky přes 60 do 200 cm do 1000 m3, v hornině 4, hloubení strojně </t>
  </si>
  <si>
    <t>132301219R00</t>
  </si>
  <si>
    <t xml:space="preserve">Hloubení rýh šířky přes 60 do 200 cm příplatek za lepivost, v hornině 4,  </t>
  </si>
  <si>
    <t>151101101R00</t>
  </si>
  <si>
    <t>Zřízení pažení a rozepření stěn rýh příložné  pro jakoukoliv mezerovitost, hloubky do 2 m</t>
  </si>
  <si>
    <t>m2</t>
  </si>
  <si>
    <t>pro podzemní vedení pro všechny šířky rýhy,</t>
  </si>
  <si>
    <t xml:space="preserve">R2 : </t>
  </si>
  <si>
    <t>95,00*(2,00+1,39)/2*2</t>
  </si>
  <si>
    <t xml:space="preserve">šachty : </t>
  </si>
  <si>
    <t>(2,50-1,00)*2*(2,00+1,62+1,34+1,39)</t>
  </si>
  <si>
    <t>151101111R00</t>
  </si>
  <si>
    <t>Odstranění pažení a rozepření rýh příložné , hloubky do 2 m</t>
  </si>
  <si>
    <t>pro podzemní vedení s uložením materiálu na vzdálenost do 3 m od kraje výkopu,</t>
  </si>
  <si>
    <t>161101101R00</t>
  </si>
  <si>
    <t>Svislé přemístění výkopku z horniny 1 až 4, při hloubce výkopu přes 1 do 2,5 m</t>
  </si>
  <si>
    <t>bez naložení do dopravní nádoby, ale s vyprázdněním dopravní nádoby na hromadu nebo na dopravní prostředek,</t>
  </si>
  <si>
    <t>214,00*0,60</t>
  </si>
  <si>
    <t>162701102R00</t>
  </si>
  <si>
    <t>Vodorovné přemístění výkopku z horniny 1 až 4, na vzdálenost přes 6 000  do 7 000 m</t>
  </si>
  <si>
    <t>po suchu, bez naložení výkopku, avšak se složením bez rozhrnutí, zpáteční cesta vozidla.</t>
  </si>
  <si>
    <t xml:space="preserve">ck : </t>
  </si>
  <si>
    <t>214,00</t>
  </si>
  <si>
    <t xml:space="preserve">odpočet : </t>
  </si>
  <si>
    <t>-125,14</t>
  </si>
  <si>
    <t xml:space="preserve">šd pod zp : </t>
  </si>
  <si>
    <t>95,00*1,00*0,80</t>
  </si>
  <si>
    <t>174101101R00</t>
  </si>
  <si>
    <t>Zásyp sypaninou se zhutněním jam, šachet, rýh nebo kolem objektů v těchto vykopávkách</t>
  </si>
  <si>
    <t>POL1_1</t>
  </si>
  <si>
    <t>z jakékoliv horniny s uložením výkopku po vrstvách,</t>
  </si>
  <si>
    <t>včetně strojního přemístění materiálu pro zásyp ze vzdálenosti do 10 m od okraje zásypu</t>
  </si>
  <si>
    <t>POP</t>
  </si>
  <si>
    <t xml:space="preserve">lože : </t>
  </si>
  <si>
    <t>-16,27</t>
  </si>
  <si>
    <t xml:space="preserve">obsyp : </t>
  </si>
  <si>
    <t>-66,11</t>
  </si>
  <si>
    <t>-3,14*0,62*0,62*(2,00+1,62+1,39)</t>
  </si>
  <si>
    <t>-3,14*0,32*0,32*1,34</t>
  </si>
  <si>
    <t>175101101R00</t>
  </si>
  <si>
    <t>Obsyp potrubí bez prohození sypaniny, bez dodávky obsypového materiálu</t>
  </si>
  <si>
    <t>sypaninou z vhodných hornin tř. 1 - 4 nebo materiálem připraveným podél výkopu ve vzdálenosti do 3 m od jeho kraje, pro jakoukoliv hloubku výkopu a jakoukoliv míru zhutnění,</t>
  </si>
  <si>
    <t>95,00*1,00*0,60</t>
  </si>
  <si>
    <t xml:space="preserve">přípojky : </t>
  </si>
  <si>
    <t>22,50*0,90*0,45</t>
  </si>
  <si>
    <t>Mezisoučet</t>
  </si>
  <si>
    <t>-3,14*0,15*0,15*95,00</t>
  </si>
  <si>
    <t>180402111R00</t>
  </si>
  <si>
    <t>Založení trávníku parkový trávník, výsevem, v rovině nebo na svahu do 1:5</t>
  </si>
  <si>
    <t>823-1</t>
  </si>
  <si>
    <t>na půdě předem připravené s pokosením, naložením, odvozem odpadu do 20 km a se složením,</t>
  </si>
  <si>
    <t>181301103R00</t>
  </si>
  <si>
    <t>Rozprostření a urovnání ornice v rovině v souvislé ploše do 500 m2, tloušťka vrstvy přes 150 do 200 mm</t>
  </si>
  <si>
    <t>s případným nutným přemístěním hromad nebo dočasných skládek na místo potřeby ze vzdálenosti do 30 m, v rovině nebo ve svahu do 1 : 5,</t>
  </si>
  <si>
    <t>183403114R00</t>
  </si>
  <si>
    <t>Obdělávání půdy kultivátorováním, v rovině nebo na svahu 1:5</t>
  </si>
  <si>
    <t>183403151R00</t>
  </si>
  <si>
    <t>Obdělávání půdy smykováním, v rovině nebo na svahu 1:5</t>
  </si>
  <si>
    <t>183403152R00</t>
  </si>
  <si>
    <t>Obdělávání půdy vláčením, v rovině nebo na svahu 1:5</t>
  </si>
  <si>
    <t>183403153R00</t>
  </si>
  <si>
    <t>Obdělávání půdy hrabáním, v rovině nebo na svahu 1:5</t>
  </si>
  <si>
    <t>199000002R00</t>
  </si>
  <si>
    <t>Poplatky za skládku horniny 1- 4, skupina 17 05 04 z Katalogu odpadů</t>
  </si>
  <si>
    <t>10001</t>
  </si>
  <si>
    <t>zajištění sloupu NN, viz.TZ, dodávka a montáž</t>
  </si>
  <si>
    <t>kus</t>
  </si>
  <si>
    <t>00572465R</t>
  </si>
  <si>
    <t>směs travní standard</t>
  </si>
  <si>
    <t>kg</t>
  </si>
  <si>
    <t>SPCM</t>
  </si>
  <si>
    <t>Specifikace</t>
  </si>
  <si>
    <t>POL3_</t>
  </si>
  <si>
    <t>20,00*0,03</t>
  </si>
  <si>
    <t>583320831R</t>
  </si>
  <si>
    <t>Kamenivo stanovené přírodní; těžené; 0/8; OH = 2,58 Mg/m3; štěrkopísek</t>
  </si>
  <si>
    <t>t</t>
  </si>
  <si>
    <t>POL3_1</t>
  </si>
  <si>
    <t>Odkaz na mn. položky pořadí 16 : 59,40075*2</t>
  </si>
  <si>
    <t>583423203R</t>
  </si>
  <si>
    <t>Kamenivo nestanovené drcené; frakce 0,0 až 32,0 mm</t>
  </si>
  <si>
    <t>95,00*1,00*0,80*2,00</t>
  </si>
  <si>
    <t>113107620R00</t>
  </si>
  <si>
    <t>Odstranění podkladů nebo krytů z kameniva hrubého drceného, v ploše jednotlivě nad 50 m2, tloušťka vrstvy 200 mm</t>
  </si>
  <si>
    <t>822-1</t>
  </si>
  <si>
    <t>979089001T01</t>
  </si>
  <si>
    <t>Poplatek za uložení odpadního štěrku a kameniva, skupina odpadu 010408</t>
  </si>
  <si>
    <t>Kalkul</t>
  </si>
  <si>
    <t>979082213R00</t>
  </si>
  <si>
    <t>Vodorovná doprava suti po suchu bez naložení, ale se složením a hrubým urovnáním na vzdálenost do 1 km</t>
  </si>
  <si>
    <t>Přesun suti</t>
  </si>
  <si>
    <t>POL8_</t>
  </si>
  <si>
    <t xml:space="preserve">Demontážní hmotnosti z položek s pořadovými čísly: : </t>
  </si>
  <si>
    <t xml:space="preserve">28, : </t>
  </si>
  <si>
    <t>Součet: : 52,80000</t>
  </si>
  <si>
    <t>979082219R00</t>
  </si>
  <si>
    <t>Vodorovná doprava suti po suchu příplatek k ceně za každý další i započatý 1 km přes 1 km</t>
  </si>
  <si>
    <t>Součet: : 316,80000</t>
  </si>
  <si>
    <t>130901123RT3</t>
  </si>
  <si>
    <t>Bourání konstrukcí v hloubených vykopávkách z betonu, železového nebo z předpjatého, těžkou technikou</t>
  </si>
  <si>
    <t>s přemístěním suti na hromady na vzdálenost do 20 m nebo s uložením na dopravní prostředek,</t>
  </si>
  <si>
    <t>vč.rámu a poklopu</t>
  </si>
  <si>
    <t xml:space="preserve">stáv.šachta : </t>
  </si>
  <si>
    <t>3,14*0,62*0,62*1,00</t>
  </si>
  <si>
    <t>-3,14*0,50*0,50*0,80</t>
  </si>
  <si>
    <t xml:space="preserve">--- : </t>
  </si>
  <si>
    <t>3,14*0,62*0,62*2,00*3</t>
  </si>
  <si>
    <t>-3,14*0,50*0,50*1,50*3</t>
  </si>
  <si>
    <t>961055111R00</t>
  </si>
  <si>
    <t>Bourání základů železobetonových</t>
  </si>
  <si>
    <t>801-3</t>
  </si>
  <si>
    <t>nebo vybourání otvorů průřezové plochy přes 4 m2 v základech</t>
  </si>
  <si>
    <t>979084216R00</t>
  </si>
  <si>
    <t>Vodorovná doprava vybouraných hmot po suchu bez naložení, ale se složením na vzdálenost do 5 km</t>
  </si>
  <si>
    <t xml:space="preserve">32,33, : </t>
  </si>
  <si>
    <t>Součet: : 19,72761</t>
  </si>
  <si>
    <t>979084219R00</t>
  </si>
  <si>
    <t>Vodorovná doprava vybouraných hmot po suchu příplatek k ceně za každých dalších i započatých 5 km přes 5 km</t>
  </si>
  <si>
    <t>979999981R00</t>
  </si>
  <si>
    <t>Poplatek za recyklaci, betonu, kusovost do 1600 cm2, skupina 17 01 01 z Katalogu odpadů</t>
  </si>
  <si>
    <t>212572111R00</t>
  </si>
  <si>
    <t>800-2</t>
  </si>
  <si>
    <t>212571111R00</t>
  </si>
  <si>
    <t>do rýh bez zhutnění s úpravou povrchu výplně,</t>
  </si>
  <si>
    <t>212753114R00</t>
  </si>
  <si>
    <t>Plastové drenážní trubky montáž ohebné plastové drenážní trubky do rýhy, DN 100, bez lože</t>
  </si>
  <si>
    <t>827-1</t>
  </si>
  <si>
    <t>vč.tvarovky a napojení a náslepdného odstranění</t>
  </si>
  <si>
    <t>28611225.AR</t>
  </si>
  <si>
    <t>95,00*1,015</t>
  </si>
  <si>
    <t>451573111R00</t>
  </si>
  <si>
    <t>Lože pod potrubí, stoky a drobné objekty z písku a štěrkopísku  do 65 mm</t>
  </si>
  <si>
    <t>v otevřeném výkopu,</t>
  </si>
  <si>
    <t>95,00*1,00*0,15</t>
  </si>
  <si>
    <t>22,50*0,90*0,10</t>
  </si>
  <si>
    <t>452112111R00</t>
  </si>
  <si>
    <t>Osazení betonových dílců pod potrubí prstenců nebo rámůpod poklopy a mříže výšky do 100 mm</t>
  </si>
  <si>
    <t>452311131R00</t>
  </si>
  <si>
    <t>Podkladní a zajišťovací konstrukce z betonu desky pod potrubí, stoky a drobné objekty , z betonu prostého třídy C 12/15</t>
  </si>
  <si>
    <t>z cementu portlandského nebo struskoportlandského, v otevřeném výkopu,</t>
  </si>
  <si>
    <t>1,50*1,50*0,10*3</t>
  </si>
  <si>
    <t>452386111R00</t>
  </si>
  <si>
    <t>Podkladní a vyrovnávací konstrukce vyrovnávací prstence z betonu prostého třídy C -/7,5, výšky do 100 mm</t>
  </si>
  <si>
    <t>z cementu portlandského nebo struskoportlandského,</t>
  </si>
  <si>
    <t>Včetně bednění, odbednění a na nátěru bednění proti přilnavosti betonu.</t>
  </si>
  <si>
    <t>59224347.AR</t>
  </si>
  <si>
    <t>prstenec vyrovnávací šachetní; betonový; TBW; DN = 625,0 mm; h = 60,0 mm; s = 120,00 mm</t>
  </si>
  <si>
    <t>59224348.AR</t>
  </si>
  <si>
    <t>prstenec vyrovnávací šachetní; betonový; TBW; DN = 625,0 mm; h = 80,0 mm; s = 120,00 mm</t>
  </si>
  <si>
    <t>564861111RT4</t>
  </si>
  <si>
    <t>Podklad ze štěrkodrti s rozprostřením a zhutněním frakce 0-63 mm, tloušťka po zhutnění 200 mm</t>
  </si>
  <si>
    <t>113106241R00</t>
  </si>
  <si>
    <t>Rozebrání vozovek a ploch s jakoukoliv výplní spár   v jakékoliv ploše, ze silničních panelů jakýchkoliv rozměrů, kladených do jakéhokoliv lože a se spárami zalitými živicí nebo cementovou maltou</t>
  </si>
  <si>
    <t>s přemístěním hmot na skládku na vzdálenost do 3 m nebo s naložením na dopravní prostředek</t>
  </si>
  <si>
    <t>584121111R00</t>
  </si>
  <si>
    <t xml:space="preserve">Osazení silničních panelů jakéhokoliv druhu a velikosti </t>
  </si>
  <si>
    <t>ze železového betonu, s provedením podkladu z kameniva těženého do tl. 4 cm</t>
  </si>
  <si>
    <t>979094441R00</t>
  </si>
  <si>
    <t xml:space="preserve">Očištění vybouraných obrubníků, dlaždic silničních panelů s původním vyplněním spár kamenivem těženým </t>
  </si>
  <si>
    <t>krajníků, desek nebo panelů od spojovacího materiálu s odklizením a uložením očištěných hmot a spojovacího materiálu na skládku na vzdálenost do 10 m</t>
  </si>
  <si>
    <t>871313121R00</t>
  </si>
  <si>
    <t>Montáž potrubí z trub z plastů těsněných gumovým kroužkem  DN 150 mm</t>
  </si>
  <si>
    <t>v otevřeném výkopu ve sklonu do 20 %,</t>
  </si>
  <si>
    <t>22,50-4,50</t>
  </si>
  <si>
    <t>871353121R00</t>
  </si>
  <si>
    <t>Montáž potrubí z trub z plastů těsněných gumovým kroužkem  DN 200 mm</t>
  </si>
  <si>
    <t>4,50</t>
  </si>
  <si>
    <t>871373121R00</t>
  </si>
  <si>
    <t>Montáž potrubí z trub z plastů těsněných gumovým kroužkem  DN 300 mm</t>
  </si>
  <si>
    <t>95,00</t>
  </si>
  <si>
    <t>877313123R00</t>
  </si>
  <si>
    <t>Montáž tvarovek na potrubí z trub z plastů těsněných gumovým kroužkem jednoosých DN 150 mm</t>
  </si>
  <si>
    <t>16,00*2</t>
  </si>
  <si>
    <t>16,00</t>
  </si>
  <si>
    <t>4,00</t>
  </si>
  <si>
    <t>877353123R00</t>
  </si>
  <si>
    <t>Montáž tvarovek na potrubí z trub z plastů těsněných gumovým kroužkem jednoosých DN 200 mm</t>
  </si>
  <si>
    <t>3,00*2</t>
  </si>
  <si>
    <t>3,00</t>
  </si>
  <si>
    <t>877373123R00</t>
  </si>
  <si>
    <t>Montáž tvarovek na potrubí z trub z plastů těsněných gumovým kroužkem jednoosých DN 300 mm</t>
  </si>
  <si>
    <t>877375121R00</t>
  </si>
  <si>
    <t>Výřez a montáž odbočné tvarovky z trub z plastů DN 300 mm</t>
  </si>
  <si>
    <t>na potrubí z kanalizačních trub z plastu,</t>
  </si>
  <si>
    <t>286111901R</t>
  </si>
  <si>
    <t>Trubka plastová pro venkovní kanalizaci spoj: hrdlový; potrubí: vícevrstvé; skladba: PVC-U - PVC-U - PVC-U; povrch: hladký; DN/OD = 150; de = 160,0 mm; tl. stěny = 5,5 mm; l = 1 000 mm; SN 12</t>
  </si>
  <si>
    <t>18,00*1,093</t>
  </si>
  <si>
    <t>286111911R</t>
  </si>
  <si>
    <t>Trubka plastová pro venkovní kanalizaci spoj: hrdlový; potrubí: vícevrstvé; skladba: PVC-U - PVC-U - PVC-U; povrch: hladký; DN/OD = 200; de = 200,0 mm; tl. stěny = 6,6 mm; l = 1 000 mm; SN 12</t>
  </si>
  <si>
    <t>4,50*1,093</t>
  </si>
  <si>
    <t>286111957R</t>
  </si>
  <si>
    <t>Trubka plastová pro venkovní kanalizaci spoj: hrdlový; potrubí: vícevrstvé; skladba: PVC-U - PVC-U - PVC-U; povrch: hladký; DN/OD = 300; de = 315,0 mm; tl. stěny = 11,7 mm; l = 6 000 mm; SN 16</t>
  </si>
  <si>
    <t>95,00/6,00*1,093</t>
  </si>
  <si>
    <t>28651662.AR</t>
  </si>
  <si>
    <t>Koleno plastové pro venkovní kanalizaci typ: jednoznačné; spoj: hrdlový; potrubí: jednovrstvé; materiál: PVC-U; povrch: hladký; úhel = 45,0 °; DN = 150; SDR 41,0; SN 8</t>
  </si>
  <si>
    <t>16,00*2*1,01</t>
  </si>
  <si>
    <t>28651667.AR</t>
  </si>
  <si>
    <t>Koleno plastové pro venkovní kanalizaci typ: jednoznačné; spoj: hrdlový; potrubí: jednovrstvé; materiál: PVC-U; povrch: hladký; úhel = 45,0 °; DN = 200; SDR 41,0; SN 8</t>
  </si>
  <si>
    <t>28651691.AR</t>
  </si>
  <si>
    <t>Spojka plastová pro venkovní kanalizaci typ: redukovaná excentrická; spoj: hrdlový; potrubí: jednovrstvé; materiál: PVC-U; povrch: hladký; DN = 150; DN2 = 100; SDR 41,0; SN 8</t>
  </si>
  <si>
    <t>8700021</t>
  </si>
  <si>
    <t>navrtávací přípojkové sedlo DN 300/150</t>
  </si>
  <si>
    <t>8700022</t>
  </si>
  <si>
    <t>navrtávací přípojkové sedlo DN 300/200</t>
  </si>
  <si>
    <t>8700030</t>
  </si>
  <si>
    <t>pružná spojka ze syntetické pryže nerez. ocel.páskami pro potrubí DN 80</t>
  </si>
  <si>
    <t>8700031</t>
  </si>
  <si>
    <t>pružná spojka ze syntetické pryže nerez. ocel.páskami pro potrubí DN 100</t>
  </si>
  <si>
    <t>8700033</t>
  </si>
  <si>
    <t>pružná spojka ze syntetické pryže nerez. ocel.páskami pro potrubí DN 150</t>
  </si>
  <si>
    <t>8700034</t>
  </si>
  <si>
    <t>pružná spojka ze syntetické pryže nerez. ocel.páskami pro potrubí DN 200</t>
  </si>
  <si>
    <t>8700036</t>
  </si>
  <si>
    <t>pružná spojka ze syntetické pryže nerez. ocel.páskami pro potrubí DN 300</t>
  </si>
  <si>
    <t>892585111R00</t>
  </si>
  <si>
    <t>Zkoušky těsnosti kanalizačního potrubí zabezpečení konců a zkouška vzduchem kanalizačního potrubí   do DN 300 mm</t>
  </si>
  <si>
    <t>úsek</t>
  </si>
  <si>
    <t>vodou nebo vzduchem,</t>
  </si>
  <si>
    <t>vč.šachet</t>
  </si>
  <si>
    <t>892855113R00</t>
  </si>
  <si>
    <t>Kamerové prohlídky potrubí do 100 m</t>
  </si>
  <si>
    <t>894421111RT1</t>
  </si>
  <si>
    <t>Osazení betonových dílců pro šachty podle DIN 4034 skruže rovné, o hmotnosti do 0,5 t</t>
  </si>
  <si>
    <t>na kroužek,</t>
  </si>
  <si>
    <t>viz.výpis šachet</t>
  </si>
  <si>
    <t>894422111RT1</t>
  </si>
  <si>
    <t>Osazení betonových dílců pro šachty podle DIN 4034 skruže přechodové, pro jakoukoliv hmotnost</t>
  </si>
  <si>
    <t>894423111RT1</t>
  </si>
  <si>
    <t>Osazení betonových dílců pro šachty podle DIN 4034 šachtového dna, o hmotnosti do 2 t</t>
  </si>
  <si>
    <t>895941311RT2</t>
  </si>
  <si>
    <t xml:space="preserve">Zřízení vpusti kanalizační uliční z betonových dílců  včetně dodávky dílců pro uliční vpusti TBV  pro typ UVB-50 </t>
  </si>
  <si>
    <t>včetně zřízení lože ze štěrkopísku,</t>
  </si>
  <si>
    <t>899104111R00</t>
  </si>
  <si>
    <t>Osazení poklopů litinových a ocelových o hmotnost jednotlivě přes 150 kg</t>
  </si>
  <si>
    <t>899203111RT3</t>
  </si>
  <si>
    <t>Osazení mříží litinových včetně dodání mříže   500 x 500 mm, únosnost D400</t>
  </si>
  <si>
    <t>včetně rámů a košů na bahno,</t>
  </si>
  <si>
    <t>899711122R00</t>
  </si>
  <si>
    <t>Výstražné fólie výstražná fólie pro kanalizaci, šířka 30 cm</t>
  </si>
  <si>
    <t>890001</t>
  </si>
  <si>
    <t>napojení do stáv.kan.šachty, dodávka a montáž</t>
  </si>
  <si>
    <t>odstranění stáv.potrubí, nová šacht.vložka, bentonitové pásky, obetionování, sanační zpe.nátěr, nátěr na kynetu z polyester.pryskyřice</t>
  </si>
  <si>
    <t>894431421RDB</t>
  </si>
  <si>
    <t>Šachty plastové plastové šachty z dílců D 600 mm, dno přímé s výkyvnými hrdly, D 315 mm, délka šachtové roury 2,00 m, poklop litina 40 t, Díl plastový šachtový</t>
  </si>
  <si>
    <t>AP-HSV</t>
  </si>
  <si>
    <t>Agregovaná položka</t>
  </si>
  <si>
    <t>POL2_</t>
  </si>
  <si>
    <t>55243347R</t>
  </si>
  <si>
    <t>poklop kanalizační; litinový; D výrobku 610 mm; únosnost D 400 kN; s odvětráním</t>
  </si>
  <si>
    <t>59224353.AR</t>
  </si>
  <si>
    <t>konus šachetní; železobetonový; TBR; d = 1 240,0 mm; DN = 1 000,0 mm; DN 2 = 625 mm; h = 580 mm; počet stupadel 2; ocelové s PE povlakem, kapsové</t>
  </si>
  <si>
    <t>59224361.AR</t>
  </si>
  <si>
    <t>skruž železobetonová TBS; DN = 1 000,0 mm; h = 500,0 mm; s = 120,00 mm; počet stupadel 2; ocelové s PE povlakem; beton C 40/50</t>
  </si>
  <si>
    <t>59224366.T1</t>
  </si>
  <si>
    <t>dno šachetní přímé; železobeton; TBZ KOM; DN = 1 000,0 mm; D odtoku do 400 mm, h = 518 mm; t = 150 mm; beton C 40/50</t>
  </si>
  <si>
    <t>59224366.T2</t>
  </si>
  <si>
    <t>dno šachetní přímé; železobeton; TBZ KOM; DN = 1 000,0 mm; D odtoku do 400 mm, h = 718 mm; t = 150 mm; beton C 40/50</t>
  </si>
  <si>
    <t>59224366.T3</t>
  </si>
  <si>
    <t>dno šachetní přímé; železobeton; TBZ KOM; DN = 1 000,0 mm; D odtoku do 400 mm, h = 558 mm; t = 150 mm; beton C 40/50</t>
  </si>
  <si>
    <t>59224373.AR</t>
  </si>
  <si>
    <t>profil těsnicí elastomerní; pro spojení betonových šachetních dílů; tvar kruh; d = 1 000,0 mm</t>
  </si>
  <si>
    <t>936451111R00</t>
  </si>
  <si>
    <t>Výplň cementopopílkovou suspenzí  dutin 1,0 MPa</t>
  </si>
  <si>
    <t>3,14*0,50*0,50*1,00</t>
  </si>
  <si>
    <t>3,14*0,15*0,15*25,00</t>
  </si>
  <si>
    <t>93001</t>
  </si>
  <si>
    <t>Převod dešťových a splaškových OV po dobu výstavby, těsnící vaky, potrubí PE d110, redukce d160, odbočky, čerpání</t>
  </si>
  <si>
    <t>vč.přívodu NN</t>
  </si>
  <si>
    <t>998276101R00</t>
  </si>
  <si>
    <t>Přesun hmot pro trubní vedení z trub plastových nebo sklolaminátových v otevřeném výkopu</t>
  </si>
  <si>
    <t>Přesun hmot</t>
  </si>
  <si>
    <t>POL7_</t>
  </si>
  <si>
    <t>vodovodu nebo kanalizace ražené nebo hloubené (827 1.1, 827 1.9, 827 2.1, 827 2.9), drobných objektů</t>
  </si>
  <si>
    <t xml:space="preserve">Hmotnosti z položek s pořadovými čísly: : </t>
  </si>
  <si>
    <t xml:space="preserve">3,4,11,25,26,27,37,38,40,41,42,43,44,45,46,47,49,52,53,54,55,56,57,58,59,60,61,62,63,64,65,66,67,68, : </t>
  </si>
  <si>
    <t xml:space="preserve">69,70,71,76,77,78,82,83,84,85,86,87,88,89, : </t>
  </si>
  <si>
    <t>Součet: : 390,08790</t>
  </si>
  <si>
    <t>460110001R00</t>
  </si>
  <si>
    <t>Sonda pro vyhledání kabelů - výkop</t>
  </si>
  <si>
    <t>460110101R00</t>
  </si>
  <si>
    <t>Sonda pro vyhledání kabelů - zához</t>
  </si>
  <si>
    <t>460510201RT1</t>
  </si>
  <si>
    <t>Žlab kabelový prefabrikovaný TK 1, neasfaltovaný, včetně dodávky žlabu a poklopu</t>
  </si>
  <si>
    <t>914991001R00</t>
  </si>
  <si>
    <t>Dočasné dopravní značení montáž , dopravní značky včetně stojanu</t>
  </si>
  <si>
    <t xml:space="preserve">B1 : </t>
  </si>
  <si>
    <t xml:space="preserve">B24a : </t>
  </si>
  <si>
    <t>1,00</t>
  </si>
  <si>
    <t xml:space="preserve">B24b : </t>
  </si>
  <si>
    <t xml:space="preserve">E13 : </t>
  </si>
  <si>
    <t>5,00</t>
  </si>
  <si>
    <t xml:space="preserve">IZ8a : </t>
  </si>
  <si>
    <t xml:space="preserve">IZ8b : </t>
  </si>
  <si>
    <t xml:space="preserve">IP10a : </t>
  </si>
  <si>
    <t>2,00</t>
  </si>
  <si>
    <t>914991003R00</t>
  </si>
  <si>
    <t>Dočasné dopravní značení montáž , zábrany včetně sloupků a podstavců</t>
  </si>
  <si>
    <t xml:space="preserve">Z2 : </t>
  </si>
  <si>
    <t>914992001R00</t>
  </si>
  <si>
    <t>Dočasné dopravní značení vlastní nájem, dopravní značky včetně stojanu</t>
  </si>
  <si>
    <t>18,00*30</t>
  </si>
  <si>
    <t>914992003R00</t>
  </si>
  <si>
    <t>Dočasné dopravní značení vlastní nájem, zábrany včetně sloupků a podstavců</t>
  </si>
  <si>
    <t>3,00*30</t>
  </si>
  <si>
    <t>914993001R00</t>
  </si>
  <si>
    <t>Demontáž dočasného dopravního značení značky včetně stojanu</t>
  </si>
  <si>
    <t>914993003R00</t>
  </si>
  <si>
    <t>Demontáž dočasného dopravního značení zábrany včetně sloupků a podstavců</t>
  </si>
  <si>
    <t>Lože pro trativody ze štěrku tříděného</t>
  </si>
  <si>
    <t>95,00*0,15*(0,35+0,1)/2</t>
  </si>
  <si>
    <t>Výplň trativodů štěrkem, tříděným</t>
  </si>
  <si>
    <t>Trubka plastová drenážní spoj: drážkový; potrubí: jednovrstvé; materiál: PVC; povrch: žebrovaný; ohebná; DN = 100; vsakovací plocha = 44,0 cm2/m</t>
  </si>
  <si>
    <t>1N</t>
  </si>
  <si>
    <t>D+M separační vrstva kolem trativodu z  geotextilie 300 g/m2</t>
  </si>
  <si>
    <t>Čerpání podzemní vody na dopravní výšku do 10 m  s uvažovaným průměrným přítokem do 500 l/min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</si>
</sst>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4"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charset val="238"/>
    </font>
    <font>
      <b/>
      <sz val="9"/>
      <name val="Arial CE"/>
      <charset val="238"/>
    </font>
    <font>
      <sz val="8"/>
      <name val="Arial CE"/>
      <charset val="238"/>
    </font>
    <font>
      <sz val="8"/>
      <color indexed="12"/>
      <name val="Arial CE"/>
      <charset val="238"/>
    </font>
    <font>
      <sz val="8"/>
      <color indexed="21"/>
      <name val="Arial CE"/>
      <charset val="238"/>
    </font>
    <font>
      <sz val="8"/>
      <color rgb="FFDE3801"/>
      <name val="Arial CE"/>
      <charset val="238"/>
    </font>
    <font>
      <sz val="8"/>
      <color indexed="17"/>
      <name val="Arial CE"/>
      <charset val="238"/>
    </font>
    <font>
      <sz val="8"/>
      <color rgb="FFDF7000"/>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2">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4"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8" fillId="0" borderId="31" xfId="0" applyNumberFormat="1" applyFont="1" applyBorder="1" applyAlignment="1">
      <alignment vertical="center"/>
    </xf>
    <xf numFmtId="4" fontId="8" fillId="0" borderId="33" xfId="0" applyNumberFormat="1" applyFont="1" applyBorder="1" applyAlignment="1">
      <alignment vertical="center" wrapText="1" shrinkToFit="1"/>
    </xf>
    <xf numFmtId="4" fontId="8" fillId="0" borderId="33" xfId="0" applyNumberFormat="1" applyFont="1" applyBorder="1" applyAlignment="1">
      <alignment vertical="center" shrinkToFit="1"/>
    </xf>
    <xf numFmtId="3" fontId="8"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Font="1" applyAlignment="1">
      <alignment wrapText="1"/>
    </xf>
    <xf numFmtId="0" fontId="6" fillId="0" borderId="0" xfId="0" applyFont="1"/>
    <xf numFmtId="49" fontId="0" fillId="0" borderId="0" xfId="0" applyNumberForma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7" fillId="0" borderId="31" xfId="0" applyNumberFormat="1" applyFont="1" applyBorder="1" applyAlignment="1">
      <alignment vertical="center"/>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164" fontId="7" fillId="0" borderId="33" xfId="0" applyNumberFormat="1" applyFont="1" applyBorder="1" applyAlignment="1">
      <alignment vertical="center"/>
    </xf>
    <xf numFmtId="164" fontId="7" fillId="3" borderId="37" xfId="0" applyNumberFormat="1" applyFont="1" applyFill="1" applyBorder="1" applyAlignment="1">
      <alignment vertical="center"/>
    </xf>
    <xf numFmtId="164" fontId="0" fillId="0" borderId="0" xfId="0" applyNumberFormat="1"/>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0" fillId="3" borderId="21" xfId="0"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5"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Alignment="1">
      <alignment vertical="top"/>
    </xf>
    <xf numFmtId="49" fontId="17" fillId="0" borderId="0" xfId="0" applyNumberFormat="1" applyFont="1" applyAlignment="1">
      <alignment vertical="top"/>
    </xf>
    <xf numFmtId="165" fontId="17" fillId="0" borderId="0" xfId="0" applyNumberFormat="1" applyFont="1" applyAlignment="1">
      <alignment vertical="top" shrinkToFit="1"/>
    </xf>
    <xf numFmtId="4" fontId="17" fillId="0" borderId="0" xfId="0" applyNumberFormat="1" applyFont="1" applyAlignment="1">
      <alignment vertical="top" shrinkToFit="1"/>
    </xf>
    <xf numFmtId="4" fontId="8" fillId="3" borderId="0" xfId="0" applyNumberFormat="1" applyFont="1" applyFill="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5"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4" fontId="8" fillId="3" borderId="22"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5"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17" fillId="0" borderId="42" xfId="0" applyFont="1" applyBorder="1" applyAlignment="1">
      <alignment vertical="top"/>
    </xf>
    <xf numFmtId="49" fontId="17" fillId="0" borderId="43" xfId="0" applyNumberFormat="1" applyFont="1" applyBorder="1" applyAlignment="1">
      <alignment vertical="top"/>
    </xf>
    <xf numFmtId="0" fontId="17" fillId="0" borderId="43" xfId="0" applyFont="1" applyBorder="1" applyAlignment="1">
      <alignment horizontal="center" vertical="top" shrinkToFit="1"/>
    </xf>
    <xf numFmtId="165" fontId="17" fillId="0" borderId="43" xfId="0" applyNumberFormat="1" applyFont="1" applyBorder="1" applyAlignment="1">
      <alignment vertical="top" shrinkToFit="1"/>
    </xf>
    <xf numFmtId="4" fontId="17" fillId="4" borderId="43"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4" fontId="17" fillId="0" borderId="44" xfId="0" applyNumberFormat="1" applyFont="1" applyBorder="1" applyAlignment="1">
      <alignment vertical="top" shrinkToFit="1"/>
    </xf>
    <xf numFmtId="49" fontId="8" fillId="3" borderId="18" xfId="0" applyNumberFormat="1" applyFont="1" applyFill="1" applyBorder="1" applyAlignment="1">
      <alignment horizontal="left" vertical="top" wrapText="1"/>
    </xf>
    <xf numFmtId="49" fontId="17" fillId="0" borderId="43" xfId="0" applyNumberFormat="1" applyFont="1" applyBorder="1" applyAlignment="1">
      <alignment horizontal="left" vertical="top" wrapText="1"/>
    </xf>
    <xf numFmtId="49" fontId="17" fillId="0" borderId="4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165" fontId="18" fillId="0" borderId="0" xfId="0" applyNumberFormat="1" applyFont="1" applyAlignment="1">
      <alignment horizontal="center" vertical="top" wrapText="1" shrinkToFit="1"/>
    </xf>
    <xf numFmtId="165" fontId="18" fillId="0" borderId="0" xfId="0" applyNumberFormat="1" applyFont="1" applyAlignment="1">
      <alignment vertical="top" wrapText="1" shrinkToFit="1"/>
    </xf>
    <xf numFmtId="165" fontId="19" fillId="0" borderId="0" xfId="0" applyNumberFormat="1" applyFont="1" applyAlignment="1">
      <alignment horizontal="center" vertical="top" wrapText="1" shrinkToFit="1"/>
    </xf>
    <xf numFmtId="165" fontId="19" fillId="0" borderId="0" xfId="0" applyNumberFormat="1" applyFont="1" applyAlignment="1">
      <alignment vertical="top" wrapText="1" shrinkToFit="1"/>
    </xf>
    <xf numFmtId="165" fontId="20" fillId="0" borderId="0" xfId="0" applyNumberFormat="1" applyFont="1" applyAlignment="1">
      <alignment horizontal="center" vertical="top" wrapText="1" shrinkToFit="1"/>
    </xf>
    <xf numFmtId="165" fontId="20" fillId="0" borderId="0" xfId="0" applyNumberFormat="1" applyFont="1" applyAlignment="1">
      <alignment vertical="top" wrapText="1" shrinkToFit="1"/>
    </xf>
    <xf numFmtId="165" fontId="22" fillId="0" borderId="0" xfId="0" applyNumberFormat="1" applyFont="1" applyAlignment="1">
      <alignment horizontal="center" vertical="top" wrapText="1" shrinkToFit="1"/>
    </xf>
    <xf numFmtId="165" fontId="22" fillId="0" borderId="0" xfId="0" applyNumberFormat="1" applyFont="1" applyAlignment="1">
      <alignment vertical="top" wrapText="1" shrinkToFit="1"/>
    </xf>
    <xf numFmtId="0" fontId="23" fillId="0" borderId="0" xfId="0" applyFont="1" applyAlignment="1">
      <alignment wrapText="1"/>
    </xf>
    <xf numFmtId="0" fontId="17" fillId="0" borderId="18" xfId="0" applyFont="1" applyBorder="1" applyAlignment="1">
      <alignment vertical="top" wrapText="1"/>
    </xf>
    <xf numFmtId="0" fontId="21" fillId="0" borderId="18" xfId="0" applyFont="1" applyBorder="1" applyAlignment="1">
      <alignment vertical="top" wrapText="1"/>
    </xf>
    <xf numFmtId="165" fontId="18" fillId="0" borderId="0" xfId="0" quotePrefix="1" applyNumberFormat="1" applyFont="1" applyAlignment="1">
      <alignment horizontal="left" vertical="top" wrapText="1"/>
    </xf>
    <xf numFmtId="165" fontId="19" fillId="0" borderId="0" xfId="0" applyNumberFormat="1" applyFont="1" applyAlignment="1">
      <alignment horizontal="left" vertical="top" wrapText="1"/>
    </xf>
    <xf numFmtId="165" fontId="19" fillId="0" borderId="0" xfId="0" quotePrefix="1" applyNumberFormat="1" applyFont="1" applyAlignment="1">
      <alignment horizontal="left" vertical="top" wrapText="1"/>
    </xf>
    <xf numFmtId="165" fontId="20" fillId="0" borderId="0" xfId="0" quotePrefix="1" applyNumberFormat="1" applyFont="1" applyAlignment="1">
      <alignment horizontal="left" vertical="top" wrapText="1"/>
    </xf>
    <xf numFmtId="165" fontId="22" fillId="0" borderId="0" xfId="0" quotePrefix="1" applyNumberFormat="1" applyFont="1" applyAlignment="1">
      <alignment horizontal="left" vertical="top" wrapText="1"/>
    </xf>
    <xf numFmtId="0" fontId="3" fillId="2" borderId="0" xfId="0" applyFont="1" applyFill="1" applyAlignment="1">
      <alignment horizontal="left" wrapText="1"/>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0" fillId="0" borderId="0" xfId="0" applyAlignment="1">
      <alignment wrapText="1"/>
    </xf>
    <xf numFmtId="4" fontId="0" fillId="0" borderId="32" xfId="0" applyNumberFormat="1" applyBorder="1" applyAlignment="1">
      <alignment vertical="center" wrapText="1"/>
    </xf>
    <xf numFmtId="4" fontId="8" fillId="0" borderId="32" xfId="0" applyNumberFormat="1" applyFont="1" applyBorder="1" applyAlignment="1">
      <alignment vertical="center" wrapTex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0" borderId="18" xfId="0" applyFont="1" applyBorder="1" applyAlignment="1">
      <alignment horizontal="left" vertical="center" wrapText="1"/>
    </xf>
    <xf numFmtId="0" fontId="0" fillId="0" borderId="18" xfId="0" applyBorder="1" applyAlignment="1">
      <alignment vertical="center" wrapText="1"/>
    </xf>
    <xf numFmtId="0" fontId="8" fillId="0" borderId="0" xfId="0" applyFont="1" applyAlignment="1">
      <alignment horizontal="left" vertical="center" wrapText="1"/>
    </xf>
    <xf numFmtId="0" fontId="0" fillId="0" borderId="0" xfId="0" applyAlignment="1">
      <alignmen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17" fillId="0" borderId="18" xfId="0" applyFont="1" applyBorder="1" applyAlignment="1">
      <alignment horizontal="left" vertical="top" wrapText="1"/>
    </xf>
    <xf numFmtId="0" fontId="17" fillId="0" borderId="18" xfId="0" applyFont="1" applyBorder="1" applyAlignment="1">
      <alignment vertical="top" wrapText="1"/>
    </xf>
    <xf numFmtId="0" fontId="21" fillId="0" borderId="0" xfId="0" applyFont="1" applyAlignment="1">
      <alignment horizontal="left" vertical="top" wrapText="1"/>
    </xf>
    <xf numFmtId="0" fontId="21" fillId="0" borderId="0" xfId="0" applyFont="1" applyAlignment="1">
      <alignment vertical="top" wrapText="1"/>
    </xf>
    <xf numFmtId="0" fontId="21" fillId="0" borderId="18" xfId="0" applyFont="1" applyBorder="1" applyAlignment="1">
      <alignment horizontal="left" vertical="top" wrapText="1"/>
    </xf>
    <xf numFmtId="0" fontId="21" fillId="0" borderId="18" xfId="0" applyFont="1" applyBorder="1" applyAlignment="1">
      <alignmen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2.75" x14ac:dyDescent="0.2"/>
  <sheetData>
    <row r="1" spans="1:7" x14ac:dyDescent="0.2">
      <c r="A1" s="21" t="s">
        <v>38</v>
      </c>
    </row>
    <row r="2" spans="1:7" ht="57.75" customHeight="1" x14ac:dyDescent="0.2">
      <c r="A2" s="202" t="s">
        <v>39</v>
      </c>
      <c r="B2" s="202"/>
      <c r="C2" s="202"/>
      <c r="D2" s="202"/>
      <c r="E2" s="202"/>
      <c r="F2" s="202"/>
      <c r="G2" s="202"/>
    </row>
  </sheetData>
  <sheetProtection algorithmName="SHA-512" hashValue="8iGA7x0kF/Q2V7xs62Bq+xZSqL+pykBn/sJMTpiZ/pbAh5v4QJ5m0HiZ/kP1kMeKVjAQxGVVTTC0/lOZovdc0A==" saltValue="qsB6bgyFgg3vU30OKp9A7Q==" spinCount="100000" sheet="1" formatRows="0"/>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50"/>
  <sheetViews>
    <sheetView showGridLines="0" topLeftCell="B1" zoomScaleNormal="100" zoomScaleSheetLayoutView="75" workbookViewId="0">
      <selection activeCell="A28" sqref="A28"/>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 customWidth="1"/>
  </cols>
  <sheetData>
    <row r="1" spans="1:15" ht="33.75" customHeight="1" x14ac:dyDescent="0.2">
      <c r="A1" s="47" t="s">
        <v>36</v>
      </c>
      <c r="B1" s="238" t="s">
        <v>41</v>
      </c>
      <c r="C1" s="239"/>
      <c r="D1" s="239"/>
      <c r="E1" s="239"/>
      <c r="F1" s="239"/>
      <c r="G1" s="239"/>
      <c r="H1" s="239"/>
      <c r="I1" s="239"/>
      <c r="J1" s="240"/>
    </row>
    <row r="2" spans="1:15" ht="36" customHeight="1" x14ac:dyDescent="0.2">
      <c r="A2" s="2"/>
      <c r="B2" s="76" t="s">
        <v>22</v>
      </c>
      <c r="C2" s="77"/>
      <c r="D2" s="78" t="s">
        <v>43</v>
      </c>
      <c r="E2" s="244" t="s">
        <v>44</v>
      </c>
      <c r="F2" s="245"/>
      <c r="G2" s="245"/>
      <c r="H2" s="245"/>
      <c r="I2" s="245"/>
      <c r="J2" s="246"/>
      <c r="O2" s="1"/>
    </row>
    <row r="3" spans="1:15" ht="27" hidden="1" customHeight="1" x14ac:dyDescent="0.2">
      <c r="A3" s="2"/>
      <c r="B3" s="79"/>
      <c r="C3" s="77"/>
      <c r="D3" s="80"/>
      <c r="E3" s="247"/>
      <c r="F3" s="248"/>
      <c r="G3" s="248"/>
      <c r="H3" s="248"/>
      <c r="I3" s="248"/>
      <c r="J3" s="249"/>
    </row>
    <row r="4" spans="1:15" ht="23.25" customHeight="1" x14ac:dyDescent="0.2">
      <c r="A4" s="2"/>
      <c r="B4" s="81"/>
      <c r="C4" s="82"/>
      <c r="D4" s="83"/>
      <c r="E4" s="228"/>
      <c r="F4" s="228"/>
      <c r="G4" s="228"/>
      <c r="H4" s="228"/>
      <c r="I4" s="228"/>
      <c r="J4" s="229"/>
    </row>
    <row r="5" spans="1:15" ht="24" customHeight="1" x14ac:dyDescent="0.2">
      <c r="A5" s="2"/>
      <c r="B5" s="31" t="s">
        <v>42</v>
      </c>
      <c r="D5" s="232"/>
      <c r="E5" s="233"/>
      <c r="F5" s="233"/>
      <c r="G5" s="233"/>
      <c r="H5" s="18" t="s">
        <v>40</v>
      </c>
      <c r="I5" s="22"/>
      <c r="J5" s="8"/>
    </row>
    <row r="6" spans="1:15" ht="15.75" customHeight="1" x14ac:dyDescent="0.2">
      <c r="A6" s="2"/>
      <c r="B6" s="28"/>
      <c r="C6" s="55"/>
      <c r="D6" s="234"/>
      <c r="E6" s="235"/>
      <c r="F6" s="235"/>
      <c r="G6" s="235"/>
      <c r="H6" s="18" t="s">
        <v>34</v>
      </c>
      <c r="I6" s="22"/>
      <c r="J6" s="8"/>
    </row>
    <row r="7" spans="1:15" ht="15.75" customHeight="1" x14ac:dyDescent="0.2">
      <c r="A7" s="2"/>
      <c r="B7" s="29"/>
      <c r="C7" s="56"/>
      <c r="D7" s="53"/>
      <c r="E7" s="236"/>
      <c r="F7" s="237"/>
      <c r="G7" s="237"/>
      <c r="H7" s="24"/>
      <c r="I7" s="23"/>
      <c r="J7" s="34"/>
    </row>
    <row r="8" spans="1:15" ht="24" hidden="1" customHeight="1" x14ac:dyDescent="0.2">
      <c r="A8" s="2"/>
      <c r="B8" s="31" t="s">
        <v>20</v>
      </c>
      <c r="D8" s="51"/>
      <c r="H8" s="18" t="s">
        <v>40</v>
      </c>
      <c r="I8" s="22"/>
      <c r="J8" s="8"/>
    </row>
    <row r="9" spans="1:15" ht="15.75" hidden="1" customHeight="1" x14ac:dyDescent="0.2">
      <c r="A9" s="2"/>
      <c r="B9" s="2"/>
      <c r="D9" s="51"/>
      <c r="H9" s="18" t="s">
        <v>34</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251"/>
      <c r="E11" s="251"/>
      <c r="F11" s="251"/>
      <c r="G11" s="251"/>
      <c r="H11" s="18" t="s">
        <v>40</v>
      </c>
      <c r="I11" s="84"/>
      <c r="J11" s="8"/>
    </row>
    <row r="12" spans="1:15" ht="15.75" customHeight="1" x14ac:dyDescent="0.2">
      <c r="A12" s="2"/>
      <c r="B12" s="28"/>
      <c r="C12" s="55"/>
      <c r="D12" s="227"/>
      <c r="E12" s="227"/>
      <c r="F12" s="227"/>
      <c r="G12" s="227"/>
      <c r="H12" s="18" t="s">
        <v>34</v>
      </c>
      <c r="I12" s="84"/>
      <c r="J12" s="8"/>
    </row>
    <row r="13" spans="1:15" ht="15.75" customHeight="1" x14ac:dyDescent="0.2">
      <c r="A13" s="2"/>
      <c r="B13" s="29"/>
      <c r="C13" s="56"/>
      <c r="D13" s="85"/>
      <c r="E13" s="230"/>
      <c r="F13" s="231"/>
      <c r="G13" s="231"/>
      <c r="H13" s="19"/>
      <c r="I13" s="23"/>
      <c r="J13" s="34"/>
    </row>
    <row r="14" spans="1:15" ht="24" customHeight="1" x14ac:dyDescent="0.2">
      <c r="A14" s="2"/>
      <c r="B14" s="43" t="s">
        <v>21</v>
      </c>
      <c r="C14" s="58"/>
      <c r="D14" s="59"/>
      <c r="E14" s="60"/>
      <c r="F14" s="44"/>
      <c r="G14" s="44"/>
      <c r="H14" s="45"/>
      <c r="I14" s="44"/>
      <c r="J14" s="46"/>
    </row>
    <row r="15" spans="1:15" ht="32.25" customHeight="1" x14ac:dyDescent="0.2">
      <c r="A15" s="2"/>
      <c r="B15" s="35" t="s">
        <v>32</v>
      </c>
      <c r="C15" s="61"/>
      <c r="D15" s="54"/>
      <c r="E15" s="250"/>
      <c r="F15" s="250"/>
      <c r="G15" s="252"/>
      <c r="H15" s="252"/>
      <c r="I15" s="252" t="s">
        <v>29</v>
      </c>
      <c r="J15" s="253"/>
    </row>
    <row r="16" spans="1:15" ht="23.25" customHeight="1" x14ac:dyDescent="0.2">
      <c r="A16" s="139" t="s">
        <v>24</v>
      </c>
      <c r="B16" s="38" t="s">
        <v>24</v>
      </c>
      <c r="C16" s="62"/>
      <c r="D16" s="63"/>
      <c r="E16" s="216"/>
      <c r="F16" s="217"/>
      <c r="G16" s="216"/>
      <c r="H16" s="217"/>
      <c r="I16" s="216">
        <f>SUMIF(F132:F146,A16,I132:I146)+SUMIF(F132:F146,"PSU",I132:I146)</f>
        <v>0</v>
      </c>
      <c r="J16" s="218"/>
    </row>
    <row r="17" spans="1:10" ht="23.25" customHeight="1" x14ac:dyDescent="0.2">
      <c r="A17" s="139" t="s">
        <v>25</v>
      </c>
      <c r="B17" s="38" t="s">
        <v>25</v>
      </c>
      <c r="C17" s="62"/>
      <c r="D17" s="63"/>
      <c r="E17" s="216"/>
      <c r="F17" s="217"/>
      <c r="G17" s="216"/>
      <c r="H17" s="217"/>
      <c r="I17" s="216">
        <f>SUMIF(F132:F146,A17,I132:I146)</f>
        <v>0</v>
      </c>
      <c r="J17" s="218"/>
    </row>
    <row r="18" spans="1:10" ht="23.25" customHeight="1" x14ac:dyDescent="0.2">
      <c r="A18" s="139" t="s">
        <v>26</v>
      </c>
      <c r="B18" s="38" t="s">
        <v>26</v>
      </c>
      <c r="C18" s="62"/>
      <c r="D18" s="63"/>
      <c r="E18" s="216"/>
      <c r="F18" s="217"/>
      <c r="G18" s="216"/>
      <c r="H18" s="217"/>
      <c r="I18" s="216">
        <f>SUMIF(F132:F146,A18,I132:I146)</f>
        <v>0</v>
      </c>
      <c r="J18" s="218"/>
    </row>
    <row r="19" spans="1:10" ht="23.25" customHeight="1" x14ac:dyDescent="0.2">
      <c r="A19" s="139" t="s">
        <v>138</v>
      </c>
      <c r="B19" s="38" t="s">
        <v>27</v>
      </c>
      <c r="C19" s="62"/>
      <c r="D19" s="63"/>
      <c r="E19" s="216"/>
      <c r="F19" s="217"/>
      <c r="G19" s="216"/>
      <c r="H19" s="217"/>
      <c r="I19" s="216">
        <f>SUMIF(F132:F146,A19,I132:I146)</f>
        <v>0</v>
      </c>
      <c r="J19" s="218"/>
    </row>
    <row r="20" spans="1:10" ht="23.25" customHeight="1" x14ac:dyDescent="0.2">
      <c r="A20" s="139" t="s">
        <v>139</v>
      </c>
      <c r="B20" s="38" t="s">
        <v>28</v>
      </c>
      <c r="C20" s="62"/>
      <c r="D20" s="63"/>
      <c r="E20" s="216"/>
      <c r="F20" s="217"/>
      <c r="G20" s="216"/>
      <c r="H20" s="217"/>
      <c r="I20" s="216">
        <f>SUMIF(F132:F146,A20,I132:I146)</f>
        <v>0</v>
      </c>
      <c r="J20" s="218"/>
    </row>
    <row r="21" spans="1:10" ht="23.25" customHeight="1" x14ac:dyDescent="0.2">
      <c r="A21" s="2"/>
      <c r="B21" s="48" t="s">
        <v>29</v>
      </c>
      <c r="C21" s="64"/>
      <c r="D21" s="65"/>
      <c r="E21" s="219"/>
      <c r="F21" s="254"/>
      <c r="G21" s="219"/>
      <c r="H21" s="254"/>
      <c r="I21" s="219">
        <f>SUM(I16:J20)</f>
        <v>0</v>
      </c>
      <c r="J21" s="220"/>
    </row>
    <row r="22" spans="1:10" ht="33" customHeight="1" x14ac:dyDescent="0.2">
      <c r="A22" s="2"/>
      <c r="B22" s="42" t="s">
        <v>33</v>
      </c>
      <c r="C22" s="62"/>
      <c r="D22" s="63"/>
      <c r="E22" s="66"/>
      <c r="F22" s="39"/>
      <c r="G22" s="33"/>
      <c r="H22" s="33"/>
      <c r="I22" s="33"/>
      <c r="J22" s="40"/>
    </row>
    <row r="23" spans="1:10" ht="23.25" customHeight="1" x14ac:dyDescent="0.2">
      <c r="A23" s="2">
        <f>ZakladDPHSni*SazbaDPH1/100</f>
        <v>0</v>
      </c>
      <c r="B23" s="38" t="s">
        <v>12</v>
      </c>
      <c r="C23" s="62"/>
      <c r="D23" s="63"/>
      <c r="E23" s="67">
        <v>12</v>
      </c>
      <c r="F23" s="39" t="s">
        <v>0</v>
      </c>
      <c r="G23" s="214">
        <f>ZakladDPHSniVypocet</f>
        <v>0</v>
      </c>
      <c r="H23" s="215"/>
      <c r="I23" s="215"/>
      <c r="J23" s="40" t="str">
        <f t="shared" ref="J23:J28" si="0">Mena</f>
        <v>CZK</v>
      </c>
    </row>
    <row r="24" spans="1:10" ht="23.25" customHeight="1" x14ac:dyDescent="0.2">
      <c r="A24" s="2">
        <f>(A23-INT(A23))*100</f>
        <v>0</v>
      </c>
      <c r="B24" s="38" t="s">
        <v>13</v>
      </c>
      <c r="C24" s="62"/>
      <c r="D24" s="63"/>
      <c r="E24" s="67">
        <f>SazbaDPH1</f>
        <v>12</v>
      </c>
      <c r="F24" s="39" t="s">
        <v>0</v>
      </c>
      <c r="G24" s="212">
        <f>A23</f>
        <v>0</v>
      </c>
      <c r="H24" s="213"/>
      <c r="I24" s="213"/>
      <c r="J24" s="40" t="str">
        <f t="shared" si="0"/>
        <v>CZK</v>
      </c>
    </row>
    <row r="25" spans="1:10" ht="23.25" customHeight="1" x14ac:dyDescent="0.2">
      <c r="A25" s="2">
        <f>ZakladDPHZakl*SazbaDPH2/100</f>
        <v>0</v>
      </c>
      <c r="B25" s="38" t="s">
        <v>14</v>
      </c>
      <c r="C25" s="62"/>
      <c r="D25" s="63"/>
      <c r="E25" s="67">
        <v>21</v>
      </c>
      <c r="F25" s="39" t="s">
        <v>0</v>
      </c>
      <c r="G25" s="214">
        <f>ZakladDPHZaklVypocet</f>
        <v>0</v>
      </c>
      <c r="H25" s="215"/>
      <c r="I25" s="215"/>
      <c r="J25" s="40" t="str">
        <f t="shared" si="0"/>
        <v>CZK</v>
      </c>
    </row>
    <row r="26" spans="1:10" ht="23.25" customHeight="1" x14ac:dyDescent="0.2">
      <c r="A26" s="2">
        <f>(A25-INT(A25))*100</f>
        <v>0</v>
      </c>
      <c r="B26" s="32" t="s">
        <v>15</v>
      </c>
      <c r="C26" s="68"/>
      <c r="D26" s="54"/>
      <c r="E26" s="69">
        <f>SazbaDPH2</f>
        <v>21</v>
      </c>
      <c r="F26" s="30" t="s">
        <v>0</v>
      </c>
      <c r="G26" s="241">
        <f>A25</f>
        <v>0</v>
      </c>
      <c r="H26" s="242"/>
      <c r="I26" s="242"/>
      <c r="J26" s="37" t="str">
        <f t="shared" si="0"/>
        <v>CZK</v>
      </c>
    </row>
    <row r="27" spans="1:10" ht="23.25" customHeight="1" thickBot="1" x14ac:dyDescent="0.25">
      <c r="A27" s="2">
        <f>ZakladDPHSni+DPHSni+ZakladDPHZakl+DPHZakl</f>
        <v>0</v>
      </c>
      <c r="B27" s="31" t="s">
        <v>4</v>
      </c>
      <c r="C27" s="70"/>
      <c r="D27" s="71"/>
      <c r="E27" s="70"/>
      <c r="F27" s="16"/>
      <c r="G27" s="243">
        <f>CenaCelkem-(ZakladDPHSni+DPHSni+ZakladDPHZakl+DPHZakl)</f>
        <v>0</v>
      </c>
      <c r="H27" s="243"/>
      <c r="I27" s="243"/>
      <c r="J27" s="41" t="str">
        <f t="shared" si="0"/>
        <v>CZK</v>
      </c>
    </row>
    <row r="28" spans="1:10" ht="27.75" hidden="1" customHeight="1" thickBot="1" x14ac:dyDescent="0.25">
      <c r="A28" s="2"/>
      <c r="B28" s="111" t="s">
        <v>23</v>
      </c>
      <c r="C28" s="112"/>
      <c r="D28" s="112"/>
      <c r="E28" s="113"/>
      <c r="F28" s="114"/>
      <c r="G28" s="222">
        <f>ZakladDPHSniVypocet+ZakladDPHZaklVypocet</f>
        <v>0</v>
      </c>
      <c r="H28" s="222"/>
      <c r="I28" s="222"/>
      <c r="J28" s="115" t="str">
        <f t="shared" si="0"/>
        <v>CZK</v>
      </c>
    </row>
    <row r="29" spans="1:10" ht="27.75" customHeight="1" thickBot="1" x14ac:dyDescent="0.25">
      <c r="A29" s="2">
        <f>(A27-INT(A27))*100</f>
        <v>0</v>
      </c>
      <c r="B29" s="111" t="s">
        <v>35</v>
      </c>
      <c r="C29" s="116"/>
      <c r="D29" s="116"/>
      <c r="E29" s="116"/>
      <c r="F29" s="117"/>
      <c r="G29" s="221">
        <f>A27</f>
        <v>0</v>
      </c>
      <c r="H29" s="221"/>
      <c r="I29" s="221"/>
      <c r="J29" s="118" t="s">
        <v>56</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223"/>
      <c r="E34" s="224"/>
      <c r="G34" s="225"/>
      <c r="H34" s="226"/>
      <c r="I34" s="226"/>
      <c r="J34" s="25"/>
    </row>
    <row r="35" spans="1:10" ht="12.75" customHeight="1" x14ac:dyDescent="0.2">
      <c r="A35" s="2"/>
      <c r="B35" s="2"/>
      <c r="D35" s="211" t="s">
        <v>2</v>
      </c>
      <c r="E35" s="211"/>
      <c r="H35" s="10" t="s">
        <v>3</v>
      </c>
      <c r="J35" s="9"/>
    </row>
    <row r="36" spans="1:10" ht="13.5" customHeight="1" thickBot="1" x14ac:dyDescent="0.25">
      <c r="A36" s="11"/>
      <c r="B36" s="11"/>
      <c r="C36" s="75"/>
      <c r="D36" s="75"/>
      <c r="E36" s="75"/>
      <c r="F36" s="12"/>
      <c r="G36" s="12"/>
      <c r="H36" s="12"/>
      <c r="I36" s="12"/>
      <c r="J36" s="13"/>
    </row>
    <row r="37" spans="1:10" ht="27" customHeight="1" x14ac:dyDescent="0.2">
      <c r="B37" s="88" t="s">
        <v>16</v>
      </c>
      <c r="C37" s="89"/>
      <c r="D37" s="89"/>
      <c r="E37" s="89"/>
      <c r="F37" s="90"/>
      <c r="G37" s="90"/>
      <c r="H37" s="90"/>
      <c r="I37" s="90"/>
      <c r="J37" s="91"/>
    </row>
    <row r="38" spans="1:10" ht="25.5" customHeight="1" x14ac:dyDescent="0.2">
      <c r="A38" s="87" t="s">
        <v>37</v>
      </c>
      <c r="B38" s="92" t="s">
        <v>17</v>
      </c>
      <c r="C38" s="93" t="s">
        <v>5</v>
      </c>
      <c r="D38" s="93"/>
      <c r="E38" s="93"/>
      <c r="F38" s="94" t="str">
        <f>B23</f>
        <v>Základ pro sníženou DPH</v>
      </c>
      <c r="G38" s="94" t="str">
        <f>B25</f>
        <v>Základ pro základní DPH</v>
      </c>
      <c r="H38" s="95" t="s">
        <v>18</v>
      </c>
      <c r="I38" s="95" t="s">
        <v>1</v>
      </c>
      <c r="J38" s="96" t="s">
        <v>0</v>
      </c>
    </row>
    <row r="39" spans="1:10" ht="25.5" hidden="1" customHeight="1" x14ac:dyDescent="0.2">
      <c r="A39" s="87">
        <v>1</v>
      </c>
      <c r="B39" s="97" t="s">
        <v>45</v>
      </c>
      <c r="C39" s="206"/>
      <c r="D39" s="206"/>
      <c r="E39" s="206"/>
      <c r="F39" s="98">
        <f>'00 01 Naklady'!AE24+'SO 01 01 Pol'!AE266+'SO 03 01 Pol'!AE34</f>
        <v>0</v>
      </c>
      <c r="G39" s="99">
        <f>'00 01 Naklady'!AF24+'SO 01 01 Pol'!AF266+'SO 03 01 Pol'!AF34</f>
        <v>0</v>
      </c>
      <c r="H39" s="100">
        <f t="shared" ref="H39:H46" si="1">(F39*SazbaDPH1/100)+(G39*SazbaDPH2/100)</f>
        <v>0</v>
      </c>
      <c r="I39" s="100">
        <f>F39+G39+H39</f>
        <v>0</v>
      </c>
      <c r="J39" s="101" t="str">
        <f>IF(CenaCelkemVypocet=0,"",I39/CenaCelkemVypocet*100)</f>
        <v/>
      </c>
    </row>
    <row r="40" spans="1:10" ht="25.5" customHeight="1" x14ac:dyDescent="0.2">
      <c r="A40" s="87">
        <v>2</v>
      </c>
      <c r="B40" s="102"/>
      <c r="C40" s="207" t="s">
        <v>46</v>
      </c>
      <c r="D40" s="207"/>
      <c r="E40" s="207"/>
      <c r="F40" s="103">
        <f>'00 01 Naklady'!AE24</f>
        <v>0</v>
      </c>
      <c r="G40" s="104">
        <f>'00 01 Naklady'!AF24</f>
        <v>0</v>
      </c>
      <c r="H40" s="104">
        <f t="shared" si="1"/>
        <v>0</v>
      </c>
      <c r="I40" s="104">
        <f>F40+G40+H40</f>
        <v>0</v>
      </c>
      <c r="J40" s="105" t="str">
        <f>IF(CenaCelkemVypocet=0,"",I40/CenaCelkemVypocet*100)</f>
        <v/>
      </c>
    </row>
    <row r="41" spans="1:10" ht="25.5" customHeight="1" x14ac:dyDescent="0.2">
      <c r="A41" s="87">
        <v>3</v>
      </c>
      <c r="B41" s="106" t="s">
        <v>47</v>
      </c>
      <c r="C41" s="206" t="s">
        <v>48</v>
      </c>
      <c r="D41" s="206"/>
      <c r="E41" s="206"/>
      <c r="F41" s="107">
        <f>'00 01 Naklady'!AE24</f>
        <v>0</v>
      </c>
      <c r="G41" s="100">
        <f>'00 01 Naklady'!AF24</f>
        <v>0</v>
      </c>
      <c r="H41" s="100">
        <f t="shared" si="1"/>
        <v>0</v>
      </c>
      <c r="I41" s="100">
        <f>F41+G41+H41</f>
        <v>0</v>
      </c>
      <c r="J41" s="101" t="str">
        <f>IF(CenaCelkemVypocet=0,"",I41/CenaCelkemVypocet*100)</f>
        <v/>
      </c>
    </row>
    <row r="42" spans="1:10" ht="25.5" customHeight="1" x14ac:dyDescent="0.2">
      <c r="A42" s="87">
        <v>2</v>
      </c>
      <c r="B42" s="102"/>
      <c r="C42" s="207" t="s">
        <v>49</v>
      </c>
      <c r="D42" s="207"/>
      <c r="E42" s="207"/>
      <c r="F42" s="103"/>
      <c r="G42" s="104"/>
      <c r="H42" s="104">
        <f t="shared" si="1"/>
        <v>0</v>
      </c>
      <c r="I42" s="104"/>
      <c r="J42" s="105"/>
    </row>
    <row r="43" spans="1:10" ht="25.5" customHeight="1" x14ac:dyDescent="0.2">
      <c r="A43" s="87">
        <v>2</v>
      </c>
      <c r="B43" s="102" t="s">
        <v>50</v>
      </c>
      <c r="C43" s="207" t="s">
        <v>51</v>
      </c>
      <c r="D43" s="207"/>
      <c r="E43" s="207"/>
      <c r="F43" s="103">
        <f>'SO 01 01 Pol'!AE266</f>
        <v>0</v>
      </c>
      <c r="G43" s="104">
        <f>'SO 01 01 Pol'!AF266</f>
        <v>0</v>
      </c>
      <c r="H43" s="104">
        <f t="shared" si="1"/>
        <v>0</v>
      </c>
      <c r="I43" s="104">
        <f>F43+G43+H43</f>
        <v>0</v>
      </c>
      <c r="J43" s="105" t="str">
        <f>IF(CenaCelkemVypocet=0,"",I43/CenaCelkemVypocet*100)</f>
        <v/>
      </c>
    </row>
    <row r="44" spans="1:10" ht="25.5" customHeight="1" x14ac:dyDescent="0.2">
      <c r="A44" s="87">
        <v>3</v>
      </c>
      <c r="B44" s="106" t="s">
        <v>47</v>
      </c>
      <c r="C44" s="206" t="s">
        <v>52</v>
      </c>
      <c r="D44" s="206"/>
      <c r="E44" s="206"/>
      <c r="F44" s="107">
        <f>'SO 01 01 Pol'!AE266</f>
        <v>0</v>
      </c>
      <c r="G44" s="100">
        <f>'SO 01 01 Pol'!AF266</f>
        <v>0</v>
      </c>
      <c r="H44" s="100">
        <f t="shared" si="1"/>
        <v>0</v>
      </c>
      <c r="I44" s="100">
        <f>F44+G44+H44</f>
        <v>0</v>
      </c>
      <c r="J44" s="101" t="str">
        <f>IF(CenaCelkemVypocet=0,"",I44/CenaCelkemVypocet*100)</f>
        <v/>
      </c>
    </row>
    <row r="45" spans="1:10" ht="25.5" customHeight="1" x14ac:dyDescent="0.2">
      <c r="A45" s="87">
        <v>2</v>
      </c>
      <c r="B45" s="102" t="s">
        <v>53</v>
      </c>
      <c r="C45" s="207" t="s">
        <v>54</v>
      </c>
      <c r="D45" s="207"/>
      <c r="E45" s="207"/>
      <c r="F45" s="103">
        <f>'SO 03 01 Pol'!AE34</f>
        <v>0</v>
      </c>
      <c r="G45" s="104">
        <f>'SO 03 01 Pol'!AF34</f>
        <v>0</v>
      </c>
      <c r="H45" s="104">
        <f t="shared" si="1"/>
        <v>0</v>
      </c>
      <c r="I45" s="104">
        <f>F45+G45+H45</f>
        <v>0</v>
      </c>
      <c r="J45" s="105" t="str">
        <f>IF(CenaCelkemVypocet=0,"",I45/CenaCelkemVypocet*100)</f>
        <v/>
      </c>
    </row>
    <row r="46" spans="1:10" ht="25.5" customHeight="1" x14ac:dyDescent="0.2">
      <c r="A46" s="87">
        <v>3</v>
      </c>
      <c r="B46" s="106" t="s">
        <v>47</v>
      </c>
      <c r="C46" s="206" t="s">
        <v>52</v>
      </c>
      <c r="D46" s="206"/>
      <c r="E46" s="206"/>
      <c r="F46" s="107">
        <f>'SO 03 01 Pol'!AE34</f>
        <v>0</v>
      </c>
      <c r="G46" s="100">
        <f>'SO 03 01 Pol'!AF34</f>
        <v>0</v>
      </c>
      <c r="H46" s="100">
        <f t="shared" si="1"/>
        <v>0</v>
      </c>
      <c r="I46" s="100">
        <f>F46+G46+H46</f>
        <v>0</v>
      </c>
      <c r="J46" s="101" t="str">
        <f>IF(CenaCelkemVypocet=0,"",I46/CenaCelkemVypocet*100)</f>
        <v/>
      </c>
    </row>
    <row r="47" spans="1:10" ht="25.5" customHeight="1" x14ac:dyDescent="0.2">
      <c r="A47" s="87"/>
      <c r="B47" s="208" t="s">
        <v>55</v>
      </c>
      <c r="C47" s="209"/>
      <c r="D47" s="209"/>
      <c r="E47" s="210"/>
      <c r="F47" s="108">
        <f>SUMIF(A39:A46,"=1",F39:F46)</f>
        <v>0</v>
      </c>
      <c r="G47" s="109">
        <f>SUMIF(A39:A46,"=1",G39:G46)</f>
        <v>0</v>
      </c>
      <c r="H47" s="109">
        <f>SUMIF(A39:A46,"=1",H39:H46)</f>
        <v>0</v>
      </c>
      <c r="I47" s="109">
        <f>SUMIF(A39:A46,"=1",I39:I46)</f>
        <v>0</v>
      </c>
      <c r="J47" s="110">
        <f>SUMIF(A39:A46,"=1",J39:J46)</f>
        <v>0</v>
      </c>
    </row>
    <row r="49" spans="1:52" x14ac:dyDescent="0.2">
      <c r="A49" t="s">
        <v>57</v>
      </c>
      <c r="B49" t="s">
        <v>58</v>
      </c>
    </row>
    <row r="50" spans="1:52" x14ac:dyDescent="0.2">
      <c r="B50" s="205" t="s">
        <v>59</v>
      </c>
      <c r="C50" s="205"/>
      <c r="D50" s="205"/>
      <c r="E50" s="205"/>
      <c r="F50" s="205"/>
      <c r="G50" s="205"/>
      <c r="H50" s="205"/>
      <c r="I50" s="205"/>
      <c r="J50" s="205"/>
      <c r="AZ50" s="119" t="str">
        <f>B50</f>
        <v>1. PODMÍNKY PRO ZPRACOVÁNÍ NABÍDKOVÉ CENY</v>
      </c>
    </row>
    <row r="52" spans="1:52" x14ac:dyDescent="0.2">
      <c r="B52" s="205" t="s">
        <v>60</v>
      </c>
      <c r="C52" s="205"/>
      <c r="D52" s="205"/>
      <c r="E52" s="205"/>
      <c r="F52" s="205"/>
      <c r="G52" s="205"/>
      <c r="H52" s="205"/>
      <c r="I52" s="205"/>
      <c r="J52" s="205"/>
      <c r="AZ52" s="119" t="str">
        <f>B52</f>
        <v xml:space="preserve">        Preambule</v>
      </c>
    </row>
    <row r="54" spans="1:52" ht="51" x14ac:dyDescent="0.2">
      <c r="B54" s="205" t="s">
        <v>61</v>
      </c>
      <c r="C54" s="205"/>
      <c r="D54" s="205"/>
      <c r="E54" s="205"/>
      <c r="F54" s="205"/>
      <c r="G54" s="205"/>
      <c r="H54" s="205"/>
      <c r="I54" s="205"/>
      <c r="J54" s="205"/>
      <c r="AZ54" s="119" t="str">
        <f>B54</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5" spans="1:52" ht="51" x14ac:dyDescent="0.2">
      <c r="B55" s="205" t="s">
        <v>62</v>
      </c>
      <c r="C55" s="205"/>
      <c r="D55" s="205"/>
      <c r="E55" s="205"/>
      <c r="F55" s="205"/>
      <c r="G55" s="205"/>
      <c r="H55" s="205"/>
      <c r="I55" s="205"/>
      <c r="J55" s="205"/>
      <c r="AZ55" s="119" t="str">
        <f>B55</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7" spans="1:52" x14ac:dyDescent="0.2">
      <c r="B57" s="205" t="s">
        <v>63</v>
      </c>
      <c r="C57" s="205"/>
      <c r="D57" s="205"/>
      <c r="E57" s="205"/>
      <c r="F57" s="205"/>
      <c r="G57" s="205"/>
      <c r="H57" s="205"/>
      <c r="I57" s="205"/>
      <c r="J57" s="205"/>
      <c r="AZ57" s="119" t="str">
        <f>B57</f>
        <v xml:space="preserve">        Vymezení některých pojmů</v>
      </c>
    </row>
    <row r="60" spans="1:52" x14ac:dyDescent="0.2">
      <c r="B60" s="205" t="s">
        <v>64</v>
      </c>
      <c r="C60" s="205"/>
      <c r="D60" s="205"/>
      <c r="E60" s="205"/>
      <c r="F60" s="205"/>
      <c r="G60" s="205"/>
      <c r="H60" s="205"/>
      <c r="I60" s="205"/>
      <c r="J60" s="205"/>
      <c r="AZ60" s="119" t="str">
        <f t="shared" ref="AZ60:AZ65" si="2">B60</f>
        <v>Pro účely zpracování nabídkové ceny se jsou použity některé pojmy, pod kterými se rozumí:</v>
      </c>
    </row>
    <row r="61" spans="1:52" ht="38.25" x14ac:dyDescent="0.2">
      <c r="B61" s="205" t="s">
        <v>65</v>
      </c>
      <c r="C61" s="205"/>
      <c r="D61" s="205"/>
      <c r="E61" s="205"/>
      <c r="F61" s="205"/>
      <c r="G61" s="205"/>
      <c r="H61" s="205"/>
      <c r="I61" s="205"/>
      <c r="J61" s="205"/>
      <c r="AZ61" s="119" t="str">
        <f t="shared" si="2"/>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2" spans="1:52" ht="38.25" x14ac:dyDescent="0.2">
      <c r="B62" s="205" t="s">
        <v>66</v>
      </c>
      <c r="C62" s="205"/>
      <c r="D62" s="205"/>
      <c r="E62" s="205"/>
      <c r="F62" s="205"/>
      <c r="G62" s="205"/>
      <c r="H62" s="205"/>
      <c r="I62" s="205"/>
      <c r="J62" s="205"/>
      <c r="AZ62" s="119" t="str">
        <f t="shared" si="2"/>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3" spans="1:52" ht="51" x14ac:dyDescent="0.2">
      <c r="B63" s="205" t="s">
        <v>67</v>
      </c>
      <c r="C63" s="205"/>
      <c r="D63" s="205"/>
      <c r="E63" s="205"/>
      <c r="F63" s="205"/>
      <c r="G63" s="205"/>
      <c r="H63" s="205"/>
      <c r="I63" s="205"/>
      <c r="J63" s="205"/>
      <c r="AZ63" s="119" t="str">
        <f t="shared" si="2"/>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4" spans="1:52" ht="76.5" x14ac:dyDescent="0.2">
      <c r="B64" s="205" t="s">
        <v>68</v>
      </c>
      <c r="C64" s="205"/>
      <c r="D64" s="205"/>
      <c r="E64" s="205"/>
      <c r="F64" s="205"/>
      <c r="G64" s="205"/>
      <c r="H64" s="205"/>
      <c r="I64" s="205"/>
      <c r="J64" s="205"/>
      <c r="AZ64" s="119" t="str">
        <f t="shared" si="2"/>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5" spans="2:52" ht="51" x14ac:dyDescent="0.2">
      <c r="B65" s="205" t="s">
        <v>69</v>
      </c>
      <c r="C65" s="205"/>
      <c r="D65" s="205"/>
      <c r="E65" s="205"/>
      <c r="F65" s="205"/>
      <c r="G65" s="205"/>
      <c r="H65" s="205"/>
      <c r="I65" s="205"/>
      <c r="J65" s="205"/>
      <c r="AZ65" s="119" t="str">
        <f t="shared" si="2"/>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7" spans="2:52" x14ac:dyDescent="0.2">
      <c r="B67" s="205" t="s">
        <v>70</v>
      </c>
      <c r="C67" s="205"/>
      <c r="D67" s="205"/>
      <c r="E67" s="205"/>
      <c r="F67" s="205"/>
      <c r="G67" s="205"/>
      <c r="H67" s="205"/>
      <c r="I67" s="205"/>
      <c r="J67" s="205"/>
      <c r="AZ67" s="119" t="str">
        <f>B67</f>
        <v xml:space="preserve">        Cenová soustava</v>
      </c>
    </row>
    <row r="69" spans="2:52" x14ac:dyDescent="0.2">
      <c r="B69" s="205" t="s">
        <v>71</v>
      </c>
      <c r="C69" s="205"/>
      <c r="D69" s="205"/>
      <c r="E69" s="205"/>
      <c r="F69" s="205"/>
      <c r="G69" s="205"/>
      <c r="H69" s="205"/>
      <c r="I69" s="205"/>
      <c r="J69" s="205"/>
      <c r="AZ69" s="119" t="str">
        <f>B69</f>
        <v xml:space="preserve">        Použitá cenová soustava</v>
      </c>
    </row>
    <row r="70" spans="2:52" ht="38.25" x14ac:dyDescent="0.2">
      <c r="B70" s="205" t="s">
        <v>72</v>
      </c>
      <c r="C70" s="205"/>
      <c r="D70" s="205"/>
      <c r="E70" s="205"/>
      <c r="F70" s="205"/>
      <c r="G70" s="205"/>
      <c r="H70" s="205"/>
      <c r="I70" s="205"/>
      <c r="J70" s="205"/>
      <c r="AZ70" s="119" t="str">
        <f>B70</f>
        <v>Soupisy stavebních prací, dodávek a služeb jsou zpracovány s použitím cenové soustavy zpracované společností RTS, a.s.. Položky z cenové soustavy mají uveden odkaz na cenovou soustavu včetně označení příslušného ceníku.</v>
      </c>
    </row>
    <row r="72" spans="2:52" x14ac:dyDescent="0.2">
      <c r="B72" s="205" t="s">
        <v>73</v>
      </c>
      <c r="C72" s="205"/>
      <c r="D72" s="205"/>
      <c r="E72" s="205"/>
      <c r="F72" s="205"/>
      <c r="G72" s="205"/>
      <c r="H72" s="205"/>
      <c r="I72" s="205"/>
      <c r="J72" s="205"/>
      <c r="AZ72" s="119" t="str">
        <f>B72</f>
        <v xml:space="preserve">        Technické podmínky</v>
      </c>
    </row>
    <row r="73" spans="2:52" ht="38.25" x14ac:dyDescent="0.2">
      <c r="B73" s="205" t="s">
        <v>74</v>
      </c>
      <c r="C73" s="205"/>
      <c r="D73" s="205"/>
      <c r="E73" s="205"/>
      <c r="F73" s="205"/>
      <c r="G73" s="205"/>
      <c r="H73" s="205"/>
      <c r="I73" s="205"/>
      <c r="J73" s="205"/>
      <c r="AZ73" s="119" t="str">
        <f>B73</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5" spans="2:52" x14ac:dyDescent="0.2">
      <c r="B75" s="205" t="s">
        <v>75</v>
      </c>
      <c r="C75" s="205"/>
      <c r="D75" s="205"/>
      <c r="E75" s="205"/>
      <c r="F75" s="205"/>
      <c r="G75" s="205"/>
      <c r="H75" s="205"/>
      <c r="I75" s="205"/>
      <c r="J75" s="205"/>
      <c r="AZ75" s="119" t="str">
        <f>B75</f>
        <v>Individuální položky</v>
      </c>
    </row>
    <row r="76" spans="2:52" ht="38.25" x14ac:dyDescent="0.2">
      <c r="B76" s="205" t="s">
        <v>76</v>
      </c>
      <c r="C76" s="205"/>
      <c r="D76" s="205"/>
      <c r="E76" s="205"/>
      <c r="F76" s="205"/>
      <c r="G76" s="205"/>
      <c r="H76" s="205"/>
      <c r="I76" s="205"/>
      <c r="J76" s="205"/>
      <c r="AZ76" s="119" t="str">
        <f>B76</f>
        <v>Položky soupisu prací, které cenová soustava neobsahuje, jsou označeny popisem „vlastní“. Pro tyto položky jsou cenové a technické podmínky definovány jejich popisem, případně odkazem na konkrétní část příslušné dokumentace.</v>
      </c>
    </row>
    <row r="78" spans="2:52" x14ac:dyDescent="0.2">
      <c r="B78" s="205" t="s">
        <v>77</v>
      </c>
      <c r="C78" s="205"/>
      <c r="D78" s="205"/>
      <c r="E78" s="205"/>
      <c r="F78" s="205"/>
      <c r="G78" s="205"/>
      <c r="H78" s="205"/>
      <c r="I78" s="205"/>
      <c r="J78" s="205"/>
      <c r="AZ78" s="119" t="str">
        <f>B78</f>
        <v xml:space="preserve">        Závaznost a změna soupisu</v>
      </c>
    </row>
    <row r="80" spans="2:52" x14ac:dyDescent="0.2">
      <c r="B80" s="205" t="s">
        <v>78</v>
      </c>
      <c r="C80" s="205"/>
      <c r="D80" s="205"/>
      <c r="E80" s="205"/>
      <c r="F80" s="205"/>
      <c r="G80" s="205"/>
      <c r="H80" s="205"/>
      <c r="I80" s="205"/>
      <c r="J80" s="205"/>
      <c r="AZ80" s="119" t="str">
        <f>B80</f>
        <v xml:space="preserve">        Závaznost soupisu</v>
      </c>
    </row>
    <row r="81" spans="2:52" ht="38.25" x14ac:dyDescent="0.2">
      <c r="B81" s="205" t="s">
        <v>79</v>
      </c>
      <c r="C81" s="205"/>
      <c r="D81" s="205"/>
      <c r="E81" s="205"/>
      <c r="F81" s="205"/>
      <c r="G81" s="205"/>
      <c r="H81" s="205"/>
      <c r="I81" s="205"/>
      <c r="J81" s="205"/>
      <c r="AZ81" s="119" t="str">
        <f>B81</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3" spans="2:52" x14ac:dyDescent="0.2">
      <c r="B83" s="205" t="s">
        <v>80</v>
      </c>
      <c r="C83" s="205"/>
      <c r="D83" s="205"/>
      <c r="E83" s="205"/>
      <c r="F83" s="205"/>
      <c r="G83" s="205"/>
      <c r="H83" s="205"/>
      <c r="I83" s="205"/>
      <c r="J83" s="205"/>
      <c r="AZ83" s="119" t="str">
        <f>B83</f>
        <v xml:space="preserve">        Zvláštní podmínky pro stanovení nabídkové ceny</v>
      </c>
    </row>
    <row r="85" spans="2:52" x14ac:dyDescent="0.2">
      <c r="B85" s="205" t="s">
        <v>81</v>
      </c>
      <c r="C85" s="205"/>
      <c r="D85" s="205"/>
      <c r="E85" s="205"/>
      <c r="F85" s="205"/>
      <c r="G85" s="205"/>
      <c r="H85" s="205"/>
      <c r="I85" s="205"/>
      <c r="J85" s="205"/>
      <c r="AZ85" s="119" t="str">
        <f>B85</f>
        <v xml:space="preserve">        Přeprava vybouraných hmot, suti a vytěžené zeminy</v>
      </c>
    </row>
    <row r="86" spans="2:52" ht="76.5" x14ac:dyDescent="0.2">
      <c r="B86" s="205" t="s">
        <v>82</v>
      </c>
      <c r="C86" s="205"/>
      <c r="D86" s="205"/>
      <c r="E86" s="205"/>
      <c r="F86" s="205"/>
      <c r="G86" s="205"/>
      <c r="H86" s="205"/>
      <c r="I86" s="205"/>
      <c r="J86" s="205"/>
      <c r="AZ86" s="119" t="str">
        <f>B86</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8" spans="2:52" x14ac:dyDescent="0.2">
      <c r="B88" s="205" t="s">
        <v>83</v>
      </c>
      <c r="C88" s="205"/>
      <c r="D88" s="205"/>
      <c r="E88" s="205"/>
      <c r="F88" s="205"/>
      <c r="G88" s="205"/>
      <c r="H88" s="205"/>
      <c r="I88" s="205"/>
      <c r="J88" s="205"/>
      <c r="AZ88" s="119" t="str">
        <f>B88</f>
        <v xml:space="preserve">        Vnitrostaveništní přesun stavebního materiálu</v>
      </c>
    </row>
    <row r="89" spans="2:52" ht="51" x14ac:dyDescent="0.2">
      <c r="B89" s="205" t="s">
        <v>84</v>
      </c>
      <c r="C89" s="205"/>
      <c r="D89" s="205"/>
      <c r="E89" s="205"/>
      <c r="F89" s="205"/>
      <c r="G89" s="205"/>
      <c r="H89" s="205"/>
      <c r="I89" s="205"/>
      <c r="J89" s="205"/>
      <c r="AZ89" s="119" t="str">
        <f>B89</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90" spans="2:52" ht="51" x14ac:dyDescent="0.2">
      <c r="B90" s="205" t="s">
        <v>85</v>
      </c>
      <c r="C90" s="205"/>
      <c r="D90" s="205"/>
      <c r="E90" s="205"/>
      <c r="F90" s="205"/>
      <c r="G90" s="205"/>
      <c r="H90" s="205"/>
      <c r="I90" s="205"/>
      <c r="J90" s="205"/>
      <c r="AZ90" s="119" t="str">
        <f>B90</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2" spans="2:52" x14ac:dyDescent="0.2">
      <c r="B92" s="205" t="s">
        <v>86</v>
      </c>
      <c r="C92" s="205"/>
      <c r="D92" s="205"/>
      <c r="E92" s="205"/>
      <c r="F92" s="205"/>
      <c r="G92" s="205"/>
      <c r="H92" s="205"/>
      <c r="I92" s="205"/>
      <c r="J92" s="205"/>
      <c r="AZ92" s="119" t="str">
        <f>B92</f>
        <v xml:space="preserve">        Příplatky za ztížené podmínky prací</v>
      </c>
    </row>
    <row r="93" spans="2:52" ht="25.5" x14ac:dyDescent="0.2">
      <c r="B93" s="205" t="s">
        <v>87</v>
      </c>
      <c r="C93" s="205"/>
      <c r="D93" s="205"/>
      <c r="E93" s="205"/>
      <c r="F93" s="205"/>
      <c r="G93" s="205"/>
      <c r="H93" s="205"/>
      <c r="I93" s="205"/>
      <c r="J93" s="205"/>
      <c r="AZ93" s="119" t="str">
        <f>B93</f>
        <v>Pokud soupis položku příplatku za ztížené podmínky obsahuje, je dodavatel povinen ji ocenit bez ohledu na to, že tento příplatek dodavatel standardně neuplatňuje.</v>
      </c>
    </row>
    <row r="95" spans="2:52" x14ac:dyDescent="0.2">
      <c r="B95" s="205" t="s">
        <v>88</v>
      </c>
      <c r="C95" s="205"/>
      <c r="D95" s="205"/>
      <c r="E95" s="205"/>
      <c r="F95" s="205"/>
      <c r="G95" s="205"/>
      <c r="H95" s="205"/>
      <c r="I95" s="205"/>
      <c r="J95" s="205"/>
      <c r="AZ95" s="119" t="str">
        <f>B95</f>
        <v xml:space="preserve">        Vedlejší a ostatní náklady</v>
      </c>
    </row>
    <row r="96" spans="2:52" ht="25.5" x14ac:dyDescent="0.2">
      <c r="B96" s="205" t="s">
        <v>89</v>
      </c>
      <c r="C96" s="205"/>
      <c r="D96" s="205"/>
      <c r="E96" s="205"/>
      <c r="F96" s="205"/>
      <c r="G96" s="205"/>
      <c r="H96" s="205"/>
      <c r="I96" s="205"/>
      <c r="J96" s="205"/>
      <c r="AZ96" s="119" t="str">
        <f>B96</f>
        <v>Tyto náklady jsou popsány v samostatném soupisu stavebních prací, dodávek a služeb s tím, že dodavatel je povinen v rámci těchto nákladů ocenit všechny definované náklady souhrnně pro celou stavbu.</v>
      </c>
    </row>
    <row r="100" spans="2:52" x14ac:dyDescent="0.2">
      <c r="B100" s="205" t="s">
        <v>90</v>
      </c>
      <c r="C100" s="205"/>
      <c r="D100" s="205"/>
      <c r="E100" s="205"/>
      <c r="F100" s="205"/>
      <c r="G100" s="205"/>
      <c r="H100" s="205"/>
      <c r="I100" s="205"/>
      <c r="J100" s="205"/>
      <c r="AZ100" s="119" t="str">
        <f>B100</f>
        <v>2. SPECIFICKÉ PODMÍNKY PRO ZPRACOVÁNÍ NABÍDKOVÉ CENY</v>
      </c>
    </row>
    <row r="102" spans="2:52" x14ac:dyDescent="0.2">
      <c r="B102" s="205" t="s">
        <v>91</v>
      </c>
      <c r="C102" s="205"/>
      <c r="D102" s="205"/>
      <c r="E102" s="205"/>
      <c r="F102" s="205"/>
      <c r="G102" s="205"/>
      <c r="H102" s="205"/>
      <c r="I102" s="205"/>
      <c r="J102" s="205"/>
      <c r="AZ102" s="119" t="str">
        <f>B102</f>
        <v>Zde doplní zpracovatel soupisu  případná specifika týkající se konkrétní zakázky.</v>
      </c>
    </row>
    <row r="105" spans="2:52" x14ac:dyDescent="0.2">
      <c r="B105" s="205" t="s">
        <v>92</v>
      </c>
      <c r="C105" s="205"/>
      <c r="D105" s="205"/>
      <c r="E105" s="205"/>
      <c r="F105" s="205"/>
      <c r="G105" s="205"/>
      <c r="H105" s="205"/>
      <c r="I105" s="205"/>
      <c r="J105" s="205"/>
      <c r="AZ105" s="119" t="str">
        <f>B105</f>
        <v>3. ELEKTRONICKÁ PODOBA SOUPISU</v>
      </c>
    </row>
    <row r="107" spans="2:52" x14ac:dyDescent="0.2">
      <c r="B107" s="205" t="s">
        <v>93</v>
      </c>
      <c r="C107" s="205"/>
      <c r="D107" s="205"/>
      <c r="E107" s="205"/>
      <c r="F107" s="205"/>
      <c r="G107" s="205"/>
      <c r="H107" s="205"/>
      <c r="I107" s="205"/>
      <c r="J107" s="205"/>
      <c r="AZ107" s="119" t="str">
        <f>B107</f>
        <v xml:space="preserve">        Elektronická podoba soupisu</v>
      </c>
    </row>
    <row r="108" spans="2:52" ht="25.5" x14ac:dyDescent="0.2">
      <c r="B108" s="205" t="s">
        <v>94</v>
      </c>
      <c r="C108" s="205"/>
      <c r="D108" s="205"/>
      <c r="E108" s="205"/>
      <c r="F108" s="205"/>
      <c r="G108" s="205"/>
      <c r="H108" s="205"/>
      <c r="I108" s="205"/>
      <c r="J108" s="205"/>
      <c r="AZ108" s="119" t="str">
        <f>B108</f>
        <v>V souladu se zákonem jsou předložené soupisy zpracovány i v elektronické podobě.  Elektronickou podobou soupisu stavebních prací, dodávek a služeb je formát MS EXCEL.</v>
      </c>
    </row>
    <row r="109" spans="2:52" x14ac:dyDescent="0.2">
      <c r="B109" s="205" t="s">
        <v>95</v>
      </c>
      <c r="C109" s="205"/>
      <c r="D109" s="205"/>
      <c r="E109" s="205"/>
      <c r="F109" s="205"/>
      <c r="G109" s="205"/>
      <c r="H109" s="205"/>
      <c r="I109" s="205"/>
      <c r="J109" s="205"/>
      <c r="AZ109" s="119" t="str">
        <f>B109</f>
        <v>Popis formátu soupisu odpovídá svou strukturou vzorovému soupisu volně dostupnému na internetové adrese:</v>
      </c>
    </row>
    <row r="111" spans="2:52" x14ac:dyDescent="0.2">
      <c r="B111" s="205" t="s">
        <v>96</v>
      </c>
      <c r="C111" s="205"/>
      <c r="D111" s="205"/>
      <c r="E111" s="205"/>
      <c r="F111" s="205"/>
      <c r="G111" s="205"/>
      <c r="H111" s="205"/>
      <c r="I111" s="205"/>
      <c r="J111" s="205"/>
      <c r="AZ111" s="119" t="str">
        <f>B111</f>
        <v>www.stavebnionline.cz/soupis</v>
      </c>
    </row>
    <row r="113" spans="1:52" x14ac:dyDescent="0.2">
      <c r="B113" s="205" t="s">
        <v>97</v>
      </c>
      <c r="C113" s="205"/>
      <c r="D113" s="205"/>
      <c r="E113" s="205"/>
      <c r="F113" s="205"/>
      <c r="G113" s="205"/>
      <c r="H113" s="205"/>
      <c r="I113" s="205"/>
      <c r="J113" s="205"/>
      <c r="AZ113" s="119" t="str">
        <f>B113</f>
        <v xml:space="preserve">        Zpracování elektronické podoby soupisu</v>
      </c>
    </row>
    <row r="114" spans="1:52" ht="51" x14ac:dyDescent="0.2">
      <c r="B114" s="205" t="s">
        <v>98</v>
      </c>
      <c r="C114" s="205"/>
      <c r="D114" s="205"/>
      <c r="E114" s="205"/>
      <c r="F114" s="205"/>
      <c r="G114" s="205"/>
      <c r="H114" s="205"/>
      <c r="I114" s="205"/>
      <c r="J114" s="205"/>
      <c r="AZ114" s="119" t="str">
        <f>B114</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6" spans="1:52" x14ac:dyDescent="0.2">
      <c r="B116" s="205" t="s">
        <v>99</v>
      </c>
      <c r="C116" s="205"/>
      <c r="D116" s="205"/>
      <c r="E116" s="205"/>
      <c r="F116" s="205"/>
      <c r="G116" s="205"/>
      <c r="H116" s="205"/>
      <c r="I116" s="205"/>
      <c r="J116" s="205"/>
      <c r="AZ116" s="119" t="str">
        <f>B116</f>
        <v xml:space="preserve">        Jiný formát soupisu</v>
      </c>
    </row>
    <row r="117" spans="1:52" ht="38.25" x14ac:dyDescent="0.2">
      <c r="B117" s="205" t="s">
        <v>100</v>
      </c>
      <c r="C117" s="205"/>
      <c r="D117" s="205"/>
      <c r="E117" s="205"/>
      <c r="F117" s="205"/>
      <c r="G117" s="205"/>
      <c r="H117" s="205"/>
      <c r="I117" s="205"/>
      <c r="J117" s="205"/>
      <c r="AZ117" s="119" t="str">
        <f>B117</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9" spans="1:52" x14ac:dyDescent="0.2">
      <c r="B119" s="205" t="s">
        <v>101</v>
      </c>
      <c r="C119" s="205"/>
      <c r="D119" s="205"/>
      <c r="E119" s="205"/>
      <c r="F119" s="205"/>
      <c r="G119" s="205"/>
      <c r="H119" s="205"/>
      <c r="I119" s="205"/>
      <c r="J119" s="205"/>
      <c r="AZ119" s="119" t="str">
        <f>B119</f>
        <v xml:space="preserve">        Závěrečné ustanovení</v>
      </c>
    </row>
    <row r="120" spans="1:52" x14ac:dyDescent="0.2">
      <c r="B120" s="205" t="s">
        <v>102</v>
      </c>
      <c r="C120" s="205"/>
      <c r="D120" s="205"/>
      <c r="E120" s="205"/>
      <c r="F120" s="205"/>
      <c r="G120" s="205"/>
      <c r="H120" s="205"/>
      <c r="I120" s="205"/>
      <c r="J120" s="205"/>
      <c r="AZ120" s="119" t="str">
        <f>B120</f>
        <v>Ostatní podmínky vztahující se ke zpracování nabídkové ceny jsou uvedeny v zadávací dokumentaci.</v>
      </c>
    </row>
    <row r="121" spans="1:52" x14ac:dyDescent="0.2">
      <c r="A121" t="s">
        <v>103</v>
      </c>
      <c r="B121" t="s">
        <v>104</v>
      </c>
    </row>
    <row r="122" spans="1:52" x14ac:dyDescent="0.2">
      <c r="A122" t="s">
        <v>105</v>
      </c>
      <c r="B122" t="s">
        <v>106</v>
      </c>
    </row>
    <row r="123" spans="1:52" x14ac:dyDescent="0.2">
      <c r="A123" t="s">
        <v>103</v>
      </c>
      <c r="B123" t="s">
        <v>107</v>
      </c>
    </row>
    <row r="124" spans="1:52" x14ac:dyDescent="0.2">
      <c r="A124" t="s">
        <v>105</v>
      </c>
      <c r="B124" t="s">
        <v>108</v>
      </c>
    </row>
    <row r="125" spans="1:52" x14ac:dyDescent="0.2">
      <c r="A125" t="s">
        <v>103</v>
      </c>
      <c r="B125" t="s">
        <v>109</v>
      </c>
    </row>
    <row r="126" spans="1:52" x14ac:dyDescent="0.2">
      <c r="A126" t="s">
        <v>105</v>
      </c>
      <c r="B126" t="s">
        <v>108</v>
      </c>
    </row>
    <row r="129" spans="1:10" ht="15.75" x14ac:dyDescent="0.25">
      <c r="B129" s="120" t="s">
        <v>110</v>
      </c>
    </row>
    <row r="131" spans="1:10" ht="25.5" customHeight="1" x14ac:dyDescent="0.2">
      <c r="A131" s="122"/>
      <c r="B131" s="125" t="s">
        <v>17</v>
      </c>
      <c r="C131" s="125" t="s">
        <v>5</v>
      </c>
      <c r="D131" s="126"/>
      <c r="E131" s="126"/>
      <c r="F131" s="127" t="s">
        <v>111</v>
      </c>
      <c r="G131" s="127"/>
      <c r="H131" s="127"/>
      <c r="I131" s="127" t="s">
        <v>29</v>
      </c>
      <c r="J131" s="127" t="s">
        <v>0</v>
      </c>
    </row>
    <row r="132" spans="1:10" ht="36.75" customHeight="1" x14ac:dyDescent="0.2">
      <c r="A132" s="123"/>
      <c r="B132" s="128" t="s">
        <v>112</v>
      </c>
      <c r="C132" s="203" t="s">
        <v>113</v>
      </c>
      <c r="D132" s="204"/>
      <c r="E132" s="204"/>
      <c r="F132" s="135" t="s">
        <v>24</v>
      </c>
      <c r="G132" s="136"/>
      <c r="H132" s="136"/>
      <c r="I132" s="136">
        <f>'SO 01 01 Pol'!G8</f>
        <v>0</v>
      </c>
      <c r="J132" s="132" t="str">
        <f>IF(I147=0,"",I132/I147*100)</f>
        <v/>
      </c>
    </row>
    <row r="133" spans="1:10" ht="36.75" customHeight="1" x14ac:dyDescent="0.2">
      <c r="A133" s="123"/>
      <c r="B133" s="128" t="s">
        <v>114</v>
      </c>
      <c r="C133" s="203" t="s">
        <v>115</v>
      </c>
      <c r="D133" s="204"/>
      <c r="E133" s="204"/>
      <c r="F133" s="135" t="s">
        <v>24</v>
      </c>
      <c r="G133" s="136"/>
      <c r="H133" s="136"/>
      <c r="I133" s="136">
        <f>'SO 01 01 Pol'!G98</f>
        <v>0</v>
      </c>
      <c r="J133" s="132" t="str">
        <f>IF(I147=0,"",I133/I147*100)</f>
        <v/>
      </c>
    </row>
    <row r="134" spans="1:10" ht="36.75" customHeight="1" x14ac:dyDescent="0.2">
      <c r="A134" s="123"/>
      <c r="B134" s="128" t="s">
        <v>116</v>
      </c>
      <c r="C134" s="203" t="s">
        <v>117</v>
      </c>
      <c r="D134" s="204"/>
      <c r="E134" s="204"/>
      <c r="F134" s="135" t="s">
        <v>24</v>
      </c>
      <c r="G134" s="136"/>
      <c r="H134" s="136"/>
      <c r="I134" s="136">
        <f>'SO 01 01 Pol'!G109</f>
        <v>0</v>
      </c>
      <c r="J134" s="132" t="str">
        <f>IF(I147=0,"",I134/I147*100)</f>
        <v/>
      </c>
    </row>
    <row r="135" spans="1:10" ht="36.75" customHeight="1" x14ac:dyDescent="0.2">
      <c r="A135" s="123"/>
      <c r="B135" s="128" t="s">
        <v>118</v>
      </c>
      <c r="C135" s="203" t="s">
        <v>119</v>
      </c>
      <c r="D135" s="204"/>
      <c r="E135" s="204"/>
      <c r="F135" s="135" t="s">
        <v>24</v>
      </c>
      <c r="G135" s="136"/>
      <c r="H135" s="136"/>
      <c r="I135" s="136">
        <f>'SO 01 01 Pol'!G139</f>
        <v>0</v>
      </c>
      <c r="J135" s="132" t="str">
        <f>IF(I147=0,"",I135/I147*100)</f>
        <v/>
      </c>
    </row>
    <row r="136" spans="1:10" ht="36.75" customHeight="1" x14ac:dyDescent="0.2">
      <c r="A136" s="123"/>
      <c r="B136" s="128" t="s">
        <v>120</v>
      </c>
      <c r="C136" s="203" t="s">
        <v>121</v>
      </c>
      <c r="D136" s="204"/>
      <c r="E136" s="204"/>
      <c r="F136" s="135" t="s">
        <v>24</v>
      </c>
      <c r="G136" s="136"/>
      <c r="H136" s="136"/>
      <c r="I136" s="136">
        <f>'SO 01 01 Pol'!G150</f>
        <v>0</v>
      </c>
      <c r="J136" s="132" t="str">
        <f>IF(I147=0,"",I136/I147*100)</f>
        <v/>
      </c>
    </row>
    <row r="137" spans="1:10" ht="36.75" customHeight="1" x14ac:dyDescent="0.2">
      <c r="A137" s="123"/>
      <c r="B137" s="128" t="s">
        <v>122</v>
      </c>
      <c r="C137" s="203" t="s">
        <v>123</v>
      </c>
      <c r="D137" s="204"/>
      <c r="E137" s="204"/>
      <c r="F137" s="135" t="s">
        <v>24</v>
      </c>
      <c r="G137" s="136"/>
      <c r="H137" s="136"/>
      <c r="I137" s="136">
        <f>'SO 01 01 Pol'!G166</f>
        <v>0</v>
      </c>
      <c r="J137" s="132" t="str">
        <f>IF(I147=0,"",I137/I147*100)</f>
        <v/>
      </c>
    </row>
    <row r="138" spans="1:10" ht="36.75" customHeight="1" x14ac:dyDescent="0.2">
      <c r="A138" s="123"/>
      <c r="B138" s="128" t="s">
        <v>124</v>
      </c>
      <c r="C138" s="203" t="s">
        <v>125</v>
      </c>
      <c r="D138" s="204"/>
      <c r="E138" s="204"/>
      <c r="F138" s="135" t="s">
        <v>24</v>
      </c>
      <c r="G138" s="136"/>
      <c r="H138" s="136"/>
      <c r="I138" s="136">
        <f>'SO 01 01 Pol'!G168</f>
        <v>0</v>
      </c>
      <c r="J138" s="132" t="str">
        <f>IF(I147=0,"",I138/I147*100)</f>
        <v/>
      </c>
    </row>
    <row r="139" spans="1:10" ht="36.75" customHeight="1" x14ac:dyDescent="0.2">
      <c r="A139" s="123"/>
      <c r="B139" s="128" t="s">
        <v>126</v>
      </c>
      <c r="C139" s="203" t="s">
        <v>127</v>
      </c>
      <c r="D139" s="204"/>
      <c r="E139" s="204"/>
      <c r="F139" s="135" t="s">
        <v>24</v>
      </c>
      <c r="G139" s="136"/>
      <c r="H139" s="136"/>
      <c r="I139" s="136">
        <f>'SO 01 01 Pol'!G175</f>
        <v>0</v>
      </c>
      <c r="J139" s="132" t="str">
        <f>IF(I147=0,"",I139/I147*100)</f>
        <v/>
      </c>
    </row>
    <row r="140" spans="1:10" ht="36.75" customHeight="1" x14ac:dyDescent="0.2">
      <c r="A140" s="123"/>
      <c r="B140" s="128" t="s">
        <v>128</v>
      </c>
      <c r="C140" s="203" t="s">
        <v>129</v>
      </c>
      <c r="D140" s="204"/>
      <c r="E140" s="204"/>
      <c r="F140" s="135" t="s">
        <v>24</v>
      </c>
      <c r="G140" s="136"/>
      <c r="H140" s="136"/>
      <c r="I140" s="136">
        <f>'SO 01 01 Pol'!G218</f>
        <v>0</v>
      </c>
      <c r="J140" s="132" t="str">
        <f>IF(I147=0,"",I140/I147*100)</f>
        <v/>
      </c>
    </row>
    <row r="141" spans="1:10" ht="36.75" customHeight="1" x14ac:dyDescent="0.2">
      <c r="A141" s="123"/>
      <c r="B141" s="128" t="s">
        <v>130</v>
      </c>
      <c r="C141" s="203" t="s">
        <v>131</v>
      </c>
      <c r="D141" s="204"/>
      <c r="E141" s="204"/>
      <c r="F141" s="135" t="s">
        <v>24</v>
      </c>
      <c r="G141" s="136"/>
      <c r="H141" s="136"/>
      <c r="I141" s="136">
        <f>'SO 03 01 Pol'!G8</f>
        <v>0</v>
      </c>
      <c r="J141" s="132" t="str">
        <f>IF(I147=0,"",I141/I147*100)</f>
        <v/>
      </c>
    </row>
    <row r="142" spans="1:10" ht="36.75" customHeight="1" x14ac:dyDescent="0.2">
      <c r="A142" s="123"/>
      <c r="B142" s="128" t="s">
        <v>132</v>
      </c>
      <c r="C142" s="203" t="s">
        <v>133</v>
      </c>
      <c r="D142" s="204"/>
      <c r="E142" s="204"/>
      <c r="F142" s="135" t="s">
        <v>24</v>
      </c>
      <c r="G142" s="136"/>
      <c r="H142" s="136"/>
      <c r="I142" s="136">
        <f>'SO 01 01 Pol'!G248</f>
        <v>0</v>
      </c>
      <c r="J142" s="132" t="str">
        <f>IF(I147=0,"",I142/I147*100)</f>
        <v/>
      </c>
    </row>
    <row r="143" spans="1:10" ht="36.75" customHeight="1" x14ac:dyDescent="0.2">
      <c r="A143" s="123"/>
      <c r="B143" s="128" t="s">
        <v>134</v>
      </c>
      <c r="C143" s="203" t="s">
        <v>135</v>
      </c>
      <c r="D143" s="204"/>
      <c r="E143" s="204"/>
      <c r="F143" s="135" t="s">
        <v>24</v>
      </c>
      <c r="G143" s="136"/>
      <c r="H143" s="136"/>
      <c r="I143" s="136">
        <f>'SO 01 01 Pol'!G254</f>
        <v>0</v>
      </c>
      <c r="J143" s="132" t="str">
        <f>IF(I147=0,"",I143/I147*100)</f>
        <v/>
      </c>
    </row>
    <row r="144" spans="1:10" ht="36.75" customHeight="1" x14ac:dyDescent="0.2">
      <c r="A144" s="123"/>
      <c r="B144" s="128" t="s">
        <v>136</v>
      </c>
      <c r="C144" s="203" t="s">
        <v>137</v>
      </c>
      <c r="D144" s="204"/>
      <c r="E144" s="204"/>
      <c r="F144" s="135" t="s">
        <v>26</v>
      </c>
      <c r="G144" s="136"/>
      <c r="H144" s="136"/>
      <c r="I144" s="136">
        <f>'SO 01 01 Pol'!G261</f>
        <v>0</v>
      </c>
      <c r="J144" s="132" t="str">
        <f>IF(I147=0,"",I144/I147*100)</f>
        <v/>
      </c>
    </row>
    <row r="145" spans="1:10" ht="36.75" customHeight="1" x14ac:dyDescent="0.2">
      <c r="A145" s="123"/>
      <c r="B145" s="128" t="s">
        <v>138</v>
      </c>
      <c r="C145" s="203" t="s">
        <v>27</v>
      </c>
      <c r="D145" s="204"/>
      <c r="E145" s="204"/>
      <c r="F145" s="135" t="s">
        <v>138</v>
      </c>
      <c r="G145" s="136"/>
      <c r="H145" s="136"/>
      <c r="I145" s="136">
        <f>'00 01 Naklady'!G8</f>
        <v>0</v>
      </c>
      <c r="J145" s="132" t="str">
        <f>IF(I147=0,"",I145/I147*100)</f>
        <v/>
      </c>
    </row>
    <row r="146" spans="1:10" ht="36.75" customHeight="1" x14ac:dyDescent="0.2">
      <c r="A146" s="123"/>
      <c r="B146" s="128" t="s">
        <v>139</v>
      </c>
      <c r="C146" s="203" t="s">
        <v>28</v>
      </c>
      <c r="D146" s="204"/>
      <c r="E146" s="204"/>
      <c r="F146" s="135" t="s">
        <v>139</v>
      </c>
      <c r="G146" s="136"/>
      <c r="H146" s="136"/>
      <c r="I146" s="136">
        <f>'00 01 Naklady'!G15</f>
        <v>0</v>
      </c>
      <c r="J146" s="132" t="str">
        <f>IF(I147=0,"",I146/I147*100)</f>
        <v/>
      </c>
    </row>
    <row r="147" spans="1:10" ht="25.5" customHeight="1" x14ac:dyDescent="0.2">
      <c r="A147" s="124"/>
      <c r="B147" s="129" t="s">
        <v>1</v>
      </c>
      <c r="C147" s="130"/>
      <c r="D147" s="131"/>
      <c r="E147" s="131"/>
      <c r="F147" s="137"/>
      <c r="G147" s="138"/>
      <c r="H147" s="138"/>
      <c r="I147" s="138">
        <f>SUM(I132:I146)</f>
        <v>0</v>
      </c>
      <c r="J147" s="133">
        <f>SUM(J132:J146)</f>
        <v>0</v>
      </c>
    </row>
    <row r="148" spans="1:10" x14ac:dyDescent="0.2">
      <c r="F148" s="86"/>
      <c r="G148" s="86"/>
      <c r="H148" s="86"/>
      <c r="I148" s="86"/>
      <c r="J148" s="134"/>
    </row>
    <row r="149" spans="1:10" x14ac:dyDescent="0.2">
      <c r="F149" s="86"/>
      <c r="G149" s="86"/>
      <c r="H149" s="86"/>
      <c r="I149" s="86"/>
      <c r="J149" s="134"/>
    </row>
    <row r="150" spans="1:10" x14ac:dyDescent="0.2">
      <c r="F150" s="86"/>
      <c r="G150" s="86"/>
      <c r="H150" s="86"/>
      <c r="I150" s="86"/>
      <c r="J150" s="134"/>
    </row>
  </sheetData>
  <sheetProtection algorithmName="SHA-512" hashValue="v/WFP1hKFcoTPPfFvPfBfNtU141sPUUx3gn1DnQ2VF2NqOoK9QSwvwt+fX9gr8d1R2Tw+YNw/0uxng/jgsc/tA==" saltValue="TtnYXF4agGTFzx/ntQsaJQ==" spinCount="100000" sheet="1" formatRows="0"/>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09">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B52:J52"/>
    <mergeCell ref="B54:J54"/>
    <mergeCell ref="B55:J55"/>
    <mergeCell ref="B57:J57"/>
    <mergeCell ref="B60:J60"/>
    <mergeCell ref="C44:E44"/>
    <mergeCell ref="C45:E45"/>
    <mergeCell ref="C46:E46"/>
    <mergeCell ref="B47:E47"/>
    <mergeCell ref="B50:J50"/>
    <mergeCell ref="B67:J67"/>
    <mergeCell ref="B69:J69"/>
    <mergeCell ref="B70:J70"/>
    <mergeCell ref="B72:J72"/>
    <mergeCell ref="B73:J73"/>
    <mergeCell ref="B61:J61"/>
    <mergeCell ref="B62:J62"/>
    <mergeCell ref="B63:J63"/>
    <mergeCell ref="B64:J64"/>
    <mergeCell ref="B65:J65"/>
    <mergeCell ref="B83:J83"/>
    <mergeCell ref="B85:J85"/>
    <mergeCell ref="B86:J86"/>
    <mergeCell ref="B88:J88"/>
    <mergeCell ref="B89:J89"/>
    <mergeCell ref="B75:J75"/>
    <mergeCell ref="B76:J76"/>
    <mergeCell ref="B78:J78"/>
    <mergeCell ref="B80:J80"/>
    <mergeCell ref="B81:J81"/>
    <mergeCell ref="B100:J100"/>
    <mergeCell ref="B102:J102"/>
    <mergeCell ref="B105:J105"/>
    <mergeCell ref="B107:J107"/>
    <mergeCell ref="B108:J108"/>
    <mergeCell ref="B90:J90"/>
    <mergeCell ref="B92:J92"/>
    <mergeCell ref="B93:J93"/>
    <mergeCell ref="B95:J95"/>
    <mergeCell ref="B96:J96"/>
    <mergeCell ref="B117:J117"/>
    <mergeCell ref="B119:J119"/>
    <mergeCell ref="B120:J120"/>
    <mergeCell ref="C132:E132"/>
    <mergeCell ref="C133:E133"/>
    <mergeCell ref="B109:J109"/>
    <mergeCell ref="B111:J111"/>
    <mergeCell ref="B113:J113"/>
    <mergeCell ref="B114:J114"/>
    <mergeCell ref="B116:J116"/>
    <mergeCell ref="C144:E144"/>
    <mergeCell ref="C145:E145"/>
    <mergeCell ref="C146:E146"/>
    <mergeCell ref="C139:E139"/>
    <mergeCell ref="C140:E140"/>
    <mergeCell ref="C141:E141"/>
    <mergeCell ref="C142:E142"/>
    <mergeCell ref="C143:E143"/>
    <mergeCell ref="C134:E134"/>
    <mergeCell ref="C135:E135"/>
    <mergeCell ref="C136:E136"/>
    <mergeCell ref="C137:E137"/>
    <mergeCell ref="C138:E138"/>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2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ColWidth="9.140625"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55" t="s">
        <v>6</v>
      </c>
      <c r="B1" s="255"/>
      <c r="C1" s="256"/>
      <c r="D1" s="255"/>
      <c r="E1" s="255"/>
      <c r="F1" s="255"/>
      <c r="G1" s="255"/>
    </row>
    <row r="2" spans="1:7" ht="24.95" customHeight="1" x14ac:dyDescent="0.2">
      <c r="A2" s="50" t="s">
        <v>7</v>
      </c>
      <c r="B2" s="49"/>
      <c r="C2" s="257"/>
      <c r="D2" s="257"/>
      <c r="E2" s="257"/>
      <c r="F2" s="257"/>
      <c r="G2" s="258"/>
    </row>
    <row r="3" spans="1:7" ht="24.95" customHeight="1" x14ac:dyDescent="0.2">
      <c r="A3" s="50" t="s">
        <v>8</v>
      </c>
      <c r="B3" s="49"/>
      <c r="C3" s="257"/>
      <c r="D3" s="257"/>
      <c r="E3" s="257"/>
      <c r="F3" s="257"/>
      <c r="G3" s="258"/>
    </row>
    <row r="4" spans="1:7" ht="24.95" customHeight="1" x14ac:dyDescent="0.2">
      <c r="A4" s="50" t="s">
        <v>9</v>
      </c>
      <c r="B4" s="49"/>
      <c r="C4" s="257"/>
      <c r="D4" s="257"/>
      <c r="E4" s="257"/>
      <c r="F4" s="257"/>
      <c r="G4" s="258"/>
    </row>
    <row r="5" spans="1:7" x14ac:dyDescent="0.2">
      <c r="B5" s="4"/>
      <c r="C5" s="5"/>
      <c r="D5" s="6"/>
    </row>
  </sheetData>
  <sheetProtection algorithmName="SHA-512" hashValue="iysWOmkhWIFYrlOWOTO6OrD8JiJJ3uedS9yyicRNlzK90so/b+T7h8AXVh68HfptmJW2hW1G0+boZhco1WGa9A==" saltValue="+52hAzK93OQ/WYOchpetww==" spinCount="100000" sheet="1" formatRows="0"/>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FE95D-B894-4A17-A4CC-28F51C6F1CEC}">
  <sheetPr>
    <outlinePr summaryBelow="0"/>
  </sheetPr>
  <dimension ref="A1:BH5000"/>
  <sheetViews>
    <sheetView workbookViewId="0">
      <pane ySplit="7" topLeftCell="A8" activePane="bottomLeft" state="frozen"/>
      <selection sqref="A1:G1"/>
      <selection pane="bottomLeft" activeCell="E12" sqref="E12"/>
    </sheetView>
  </sheetViews>
  <sheetFormatPr defaultRowHeight="12.75" outlineLevelRow="1" x14ac:dyDescent="0.2"/>
  <cols>
    <col min="1" max="1" width="3.42578125" customWidth="1"/>
    <col min="2" max="2" width="12.7109375" style="121" customWidth="1"/>
    <col min="3" max="3" width="63.28515625" style="121" customWidth="1"/>
    <col min="4" max="4" width="4.85546875" customWidth="1"/>
    <col min="5" max="5" width="10.710937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9" t="s">
        <v>140</v>
      </c>
      <c r="B1" s="259"/>
      <c r="C1" s="259"/>
      <c r="D1" s="259"/>
      <c r="E1" s="259"/>
      <c r="F1" s="259"/>
      <c r="G1" s="259"/>
      <c r="AG1" t="s">
        <v>141</v>
      </c>
    </row>
    <row r="2" spans="1:60" ht="25.15" customHeight="1" x14ac:dyDescent="0.2">
      <c r="A2" s="50" t="s">
        <v>7</v>
      </c>
      <c r="B2" s="49" t="s">
        <v>43</v>
      </c>
      <c r="C2" s="260" t="s">
        <v>44</v>
      </c>
      <c r="D2" s="261"/>
      <c r="E2" s="261"/>
      <c r="F2" s="261"/>
      <c r="G2" s="262"/>
      <c r="AG2" t="s">
        <v>142</v>
      </c>
    </row>
    <row r="3" spans="1:60" ht="25.15" customHeight="1" x14ac:dyDescent="0.2">
      <c r="A3" s="50" t="s">
        <v>8</v>
      </c>
      <c r="B3" s="49" t="s">
        <v>143</v>
      </c>
      <c r="C3" s="260" t="s">
        <v>144</v>
      </c>
      <c r="D3" s="261"/>
      <c r="E3" s="261"/>
      <c r="F3" s="261"/>
      <c r="G3" s="262"/>
      <c r="AC3" s="121" t="s">
        <v>145</v>
      </c>
      <c r="AG3" t="s">
        <v>146</v>
      </c>
    </row>
    <row r="4" spans="1:60" ht="25.15" customHeight="1" x14ac:dyDescent="0.2">
      <c r="A4" s="140" t="s">
        <v>9</v>
      </c>
      <c r="B4" s="141" t="s">
        <v>47</v>
      </c>
      <c r="C4" s="263" t="s">
        <v>48</v>
      </c>
      <c r="D4" s="264"/>
      <c r="E4" s="264"/>
      <c r="F4" s="264"/>
      <c r="G4" s="265"/>
      <c r="AG4" t="s">
        <v>147</v>
      </c>
    </row>
    <row r="5" spans="1:60" x14ac:dyDescent="0.2">
      <c r="D5" s="10"/>
    </row>
    <row r="6" spans="1:60" ht="38.25" x14ac:dyDescent="0.2">
      <c r="A6" s="143" t="s">
        <v>148</v>
      </c>
      <c r="B6" s="145" t="s">
        <v>149</v>
      </c>
      <c r="C6" s="145" t="s">
        <v>150</v>
      </c>
      <c r="D6" s="144" t="s">
        <v>151</v>
      </c>
      <c r="E6" s="143" t="s">
        <v>152</v>
      </c>
      <c r="F6" s="142" t="s">
        <v>153</v>
      </c>
      <c r="G6" s="143" t="s">
        <v>29</v>
      </c>
      <c r="H6" s="146" t="s">
        <v>30</v>
      </c>
      <c r="I6" s="146" t="s">
        <v>154</v>
      </c>
      <c r="J6" s="146" t="s">
        <v>31</v>
      </c>
      <c r="K6" s="146" t="s">
        <v>155</v>
      </c>
      <c r="L6" s="146" t="s">
        <v>156</v>
      </c>
      <c r="M6" s="146" t="s">
        <v>157</v>
      </c>
      <c r="N6" s="146" t="s">
        <v>158</v>
      </c>
      <c r="O6" s="146" t="s">
        <v>159</v>
      </c>
      <c r="P6" s="146" t="s">
        <v>160</v>
      </c>
      <c r="Q6" s="146" t="s">
        <v>161</v>
      </c>
      <c r="R6" s="146" t="s">
        <v>162</v>
      </c>
      <c r="S6" s="146" t="s">
        <v>163</v>
      </c>
      <c r="T6" s="146" t="s">
        <v>164</v>
      </c>
      <c r="U6" s="146" t="s">
        <v>165</v>
      </c>
      <c r="V6" s="146" t="s">
        <v>166</v>
      </c>
      <c r="W6" s="146" t="s">
        <v>167</v>
      </c>
      <c r="X6" s="146" t="s">
        <v>168</v>
      </c>
      <c r="Y6" s="146" t="s">
        <v>169</v>
      </c>
    </row>
    <row r="7" spans="1:60" hidden="1" x14ac:dyDescent="0.2">
      <c r="A7" s="3"/>
      <c r="B7" s="4"/>
      <c r="C7" s="4"/>
      <c r="D7" s="6"/>
      <c r="E7" s="148"/>
      <c r="F7" s="149"/>
      <c r="G7" s="149"/>
      <c r="H7" s="149"/>
      <c r="I7" s="149"/>
      <c r="J7" s="149"/>
      <c r="K7" s="149"/>
      <c r="L7" s="149"/>
      <c r="M7" s="149"/>
      <c r="N7" s="148"/>
      <c r="O7" s="148"/>
      <c r="P7" s="148"/>
      <c r="Q7" s="148"/>
      <c r="R7" s="149"/>
      <c r="S7" s="149"/>
      <c r="T7" s="149"/>
      <c r="U7" s="149"/>
      <c r="V7" s="149"/>
      <c r="W7" s="149"/>
      <c r="X7" s="149"/>
      <c r="Y7" s="149"/>
    </row>
    <row r="8" spans="1:60" x14ac:dyDescent="0.2">
      <c r="A8" s="159" t="s">
        <v>170</v>
      </c>
      <c r="B8" s="160" t="s">
        <v>138</v>
      </c>
      <c r="C8" s="180" t="s">
        <v>27</v>
      </c>
      <c r="D8" s="161"/>
      <c r="E8" s="162"/>
      <c r="F8" s="163"/>
      <c r="G8" s="163">
        <f>SUMIF(AG9:AG14,"&lt;&gt;NOR",G9:G14)</f>
        <v>0</v>
      </c>
      <c r="H8" s="163"/>
      <c r="I8" s="163">
        <f>SUM(I9:I14)</f>
        <v>0</v>
      </c>
      <c r="J8" s="163"/>
      <c r="K8" s="163">
        <f>SUM(K9:K14)</f>
        <v>0</v>
      </c>
      <c r="L8" s="163"/>
      <c r="M8" s="163">
        <f>SUM(M9:M14)</f>
        <v>0</v>
      </c>
      <c r="N8" s="162"/>
      <c r="O8" s="162">
        <f>SUM(O9:O14)</f>
        <v>0</v>
      </c>
      <c r="P8" s="162"/>
      <c r="Q8" s="162">
        <f>SUM(Q9:Q14)</f>
        <v>0</v>
      </c>
      <c r="R8" s="163"/>
      <c r="S8" s="163"/>
      <c r="T8" s="164"/>
      <c r="U8" s="158"/>
      <c r="V8" s="158">
        <f>SUM(V9:V14)</f>
        <v>0</v>
      </c>
      <c r="W8" s="158"/>
      <c r="X8" s="158"/>
      <c r="Y8" s="158"/>
      <c r="AG8" t="s">
        <v>171</v>
      </c>
    </row>
    <row r="9" spans="1:60" outlineLevel="1" x14ac:dyDescent="0.2">
      <c r="A9" s="173">
        <v>1</v>
      </c>
      <c r="B9" s="174" t="s">
        <v>172</v>
      </c>
      <c r="C9" s="181" t="s">
        <v>173</v>
      </c>
      <c r="D9" s="175" t="s">
        <v>174</v>
      </c>
      <c r="E9" s="176">
        <v>1</v>
      </c>
      <c r="F9" s="177"/>
      <c r="G9" s="178">
        <f t="shared" ref="G9:G14" si="0">ROUND(E9*F9,2)</f>
        <v>0</v>
      </c>
      <c r="H9" s="177"/>
      <c r="I9" s="178">
        <f t="shared" ref="I9:I14" si="1">ROUND(E9*H9,2)</f>
        <v>0</v>
      </c>
      <c r="J9" s="177"/>
      <c r="K9" s="178">
        <f t="shared" ref="K9:K14" si="2">ROUND(E9*J9,2)</f>
        <v>0</v>
      </c>
      <c r="L9" s="178">
        <v>21</v>
      </c>
      <c r="M9" s="178">
        <f t="shared" ref="M9:M14" si="3">G9*(1+L9/100)</f>
        <v>0</v>
      </c>
      <c r="N9" s="176">
        <v>0</v>
      </c>
      <c r="O9" s="176">
        <f t="shared" ref="O9:O14" si="4">ROUND(E9*N9,2)</f>
        <v>0</v>
      </c>
      <c r="P9" s="176">
        <v>0</v>
      </c>
      <c r="Q9" s="176">
        <f t="shared" ref="Q9:Q14" si="5">ROUND(E9*P9,2)</f>
        <v>0</v>
      </c>
      <c r="R9" s="178"/>
      <c r="S9" s="178" t="s">
        <v>175</v>
      </c>
      <c r="T9" s="179" t="s">
        <v>176</v>
      </c>
      <c r="U9" s="157">
        <v>0</v>
      </c>
      <c r="V9" s="157">
        <f t="shared" ref="V9:V14" si="6">ROUND(E9*U9,2)</f>
        <v>0</v>
      </c>
      <c r="W9" s="157"/>
      <c r="X9" s="157" t="s">
        <v>48</v>
      </c>
      <c r="Y9" s="157" t="s">
        <v>177</v>
      </c>
      <c r="Z9" s="147"/>
      <c r="AA9" s="147"/>
      <c r="AB9" s="147"/>
      <c r="AC9" s="147"/>
      <c r="AD9" s="147"/>
      <c r="AE9" s="147"/>
      <c r="AF9" s="147"/>
      <c r="AG9" s="147" t="s">
        <v>178</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x14ac:dyDescent="0.2">
      <c r="A10" s="173">
        <v>2</v>
      </c>
      <c r="B10" s="174" t="s">
        <v>179</v>
      </c>
      <c r="C10" s="181" t="s">
        <v>180</v>
      </c>
      <c r="D10" s="175" t="s">
        <v>174</v>
      </c>
      <c r="E10" s="176">
        <v>1</v>
      </c>
      <c r="F10" s="177"/>
      <c r="G10" s="178">
        <f t="shared" si="0"/>
        <v>0</v>
      </c>
      <c r="H10" s="177"/>
      <c r="I10" s="178">
        <f t="shared" si="1"/>
        <v>0</v>
      </c>
      <c r="J10" s="177"/>
      <c r="K10" s="178">
        <f t="shared" si="2"/>
        <v>0</v>
      </c>
      <c r="L10" s="178">
        <v>21</v>
      </c>
      <c r="M10" s="178">
        <f t="shared" si="3"/>
        <v>0</v>
      </c>
      <c r="N10" s="176">
        <v>0</v>
      </c>
      <c r="O10" s="176">
        <f t="shared" si="4"/>
        <v>0</v>
      </c>
      <c r="P10" s="176">
        <v>0</v>
      </c>
      <c r="Q10" s="176">
        <f t="shared" si="5"/>
        <v>0</v>
      </c>
      <c r="R10" s="178"/>
      <c r="S10" s="178" t="s">
        <v>175</v>
      </c>
      <c r="T10" s="179" t="s">
        <v>176</v>
      </c>
      <c r="U10" s="157">
        <v>0</v>
      </c>
      <c r="V10" s="157">
        <f t="shared" si="6"/>
        <v>0</v>
      </c>
      <c r="W10" s="157"/>
      <c r="X10" s="157" t="s">
        <v>48</v>
      </c>
      <c r="Y10" s="157" t="s">
        <v>177</v>
      </c>
      <c r="Z10" s="147"/>
      <c r="AA10" s="147"/>
      <c r="AB10" s="147"/>
      <c r="AC10" s="147"/>
      <c r="AD10" s="147"/>
      <c r="AE10" s="147"/>
      <c r="AF10" s="147"/>
      <c r="AG10" s="147" t="s">
        <v>178</v>
      </c>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1" x14ac:dyDescent="0.2">
      <c r="A11" s="173">
        <v>3</v>
      </c>
      <c r="B11" s="174" t="s">
        <v>181</v>
      </c>
      <c r="C11" s="181" t="s">
        <v>182</v>
      </c>
      <c r="D11" s="175" t="s">
        <v>174</v>
      </c>
      <c r="E11" s="176">
        <v>1</v>
      </c>
      <c r="F11" s="177"/>
      <c r="G11" s="178">
        <f t="shared" si="0"/>
        <v>0</v>
      </c>
      <c r="H11" s="177"/>
      <c r="I11" s="178">
        <f t="shared" si="1"/>
        <v>0</v>
      </c>
      <c r="J11" s="177"/>
      <c r="K11" s="178">
        <f t="shared" si="2"/>
        <v>0</v>
      </c>
      <c r="L11" s="178">
        <v>21</v>
      </c>
      <c r="M11" s="178">
        <f t="shared" si="3"/>
        <v>0</v>
      </c>
      <c r="N11" s="176">
        <v>0</v>
      </c>
      <c r="O11" s="176">
        <f t="shared" si="4"/>
        <v>0</v>
      </c>
      <c r="P11" s="176">
        <v>0</v>
      </c>
      <c r="Q11" s="176">
        <f t="shared" si="5"/>
        <v>0</v>
      </c>
      <c r="R11" s="178"/>
      <c r="S11" s="178" t="s">
        <v>175</v>
      </c>
      <c r="T11" s="179" t="s">
        <v>176</v>
      </c>
      <c r="U11" s="157">
        <v>0</v>
      </c>
      <c r="V11" s="157">
        <f t="shared" si="6"/>
        <v>0</v>
      </c>
      <c r="W11" s="157"/>
      <c r="X11" s="157" t="s">
        <v>48</v>
      </c>
      <c r="Y11" s="157" t="s">
        <v>177</v>
      </c>
      <c r="Z11" s="147"/>
      <c r="AA11" s="147"/>
      <c r="AB11" s="147"/>
      <c r="AC11" s="147"/>
      <c r="AD11" s="147"/>
      <c r="AE11" s="147"/>
      <c r="AF11" s="147"/>
      <c r="AG11" s="147" t="s">
        <v>178</v>
      </c>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x14ac:dyDescent="0.2">
      <c r="A12" s="173">
        <v>4</v>
      </c>
      <c r="B12" s="174" t="s">
        <v>183</v>
      </c>
      <c r="C12" s="181" t="s">
        <v>184</v>
      </c>
      <c r="D12" s="175" t="s">
        <v>174</v>
      </c>
      <c r="E12" s="176">
        <v>1</v>
      </c>
      <c r="F12" s="177"/>
      <c r="G12" s="178">
        <f t="shared" si="0"/>
        <v>0</v>
      </c>
      <c r="H12" s="177"/>
      <c r="I12" s="178">
        <f t="shared" si="1"/>
        <v>0</v>
      </c>
      <c r="J12" s="177"/>
      <c r="K12" s="178">
        <f t="shared" si="2"/>
        <v>0</v>
      </c>
      <c r="L12" s="178">
        <v>21</v>
      </c>
      <c r="M12" s="178">
        <f t="shared" si="3"/>
        <v>0</v>
      </c>
      <c r="N12" s="176">
        <v>0</v>
      </c>
      <c r="O12" s="176">
        <f t="shared" si="4"/>
        <v>0</v>
      </c>
      <c r="P12" s="176">
        <v>0</v>
      </c>
      <c r="Q12" s="176">
        <f t="shared" si="5"/>
        <v>0</v>
      </c>
      <c r="R12" s="178"/>
      <c r="S12" s="178" t="s">
        <v>175</v>
      </c>
      <c r="T12" s="179" t="s">
        <v>176</v>
      </c>
      <c r="U12" s="157">
        <v>0</v>
      </c>
      <c r="V12" s="157">
        <f t="shared" si="6"/>
        <v>0</v>
      </c>
      <c r="W12" s="157"/>
      <c r="X12" s="157" t="s">
        <v>48</v>
      </c>
      <c r="Y12" s="157" t="s">
        <v>177</v>
      </c>
      <c r="Z12" s="147"/>
      <c r="AA12" s="147"/>
      <c r="AB12" s="147"/>
      <c r="AC12" s="147"/>
      <c r="AD12" s="147"/>
      <c r="AE12" s="147"/>
      <c r="AF12" s="147"/>
      <c r="AG12" s="147" t="s">
        <v>178</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x14ac:dyDescent="0.2">
      <c r="A13" s="173">
        <v>5</v>
      </c>
      <c r="B13" s="174" t="s">
        <v>185</v>
      </c>
      <c r="C13" s="181" t="s">
        <v>186</v>
      </c>
      <c r="D13" s="175" t="s">
        <v>174</v>
      </c>
      <c r="E13" s="176">
        <v>1</v>
      </c>
      <c r="F13" s="177"/>
      <c r="G13" s="178">
        <f t="shared" si="0"/>
        <v>0</v>
      </c>
      <c r="H13" s="177"/>
      <c r="I13" s="178">
        <f t="shared" si="1"/>
        <v>0</v>
      </c>
      <c r="J13" s="177"/>
      <c r="K13" s="178">
        <f t="shared" si="2"/>
        <v>0</v>
      </c>
      <c r="L13" s="178">
        <v>21</v>
      </c>
      <c r="M13" s="178">
        <f t="shared" si="3"/>
        <v>0</v>
      </c>
      <c r="N13" s="176">
        <v>0</v>
      </c>
      <c r="O13" s="176">
        <f t="shared" si="4"/>
        <v>0</v>
      </c>
      <c r="P13" s="176">
        <v>0</v>
      </c>
      <c r="Q13" s="176">
        <f t="shared" si="5"/>
        <v>0</v>
      </c>
      <c r="R13" s="178"/>
      <c r="S13" s="178" t="s">
        <v>175</v>
      </c>
      <c r="T13" s="179" t="s">
        <v>176</v>
      </c>
      <c r="U13" s="157">
        <v>0</v>
      </c>
      <c r="V13" s="157">
        <f t="shared" si="6"/>
        <v>0</v>
      </c>
      <c r="W13" s="157"/>
      <c r="X13" s="157" t="s">
        <v>48</v>
      </c>
      <c r="Y13" s="157" t="s">
        <v>177</v>
      </c>
      <c r="Z13" s="147"/>
      <c r="AA13" s="147"/>
      <c r="AB13" s="147"/>
      <c r="AC13" s="147"/>
      <c r="AD13" s="147"/>
      <c r="AE13" s="147"/>
      <c r="AF13" s="147"/>
      <c r="AG13" s="147" t="s">
        <v>178</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outlineLevel="1" x14ac:dyDescent="0.2">
      <c r="A14" s="173">
        <v>6</v>
      </c>
      <c r="B14" s="174" t="s">
        <v>187</v>
      </c>
      <c r="C14" s="181" t="s">
        <v>188</v>
      </c>
      <c r="D14" s="175" t="s">
        <v>174</v>
      </c>
      <c r="E14" s="176">
        <v>1</v>
      </c>
      <c r="F14" s="177"/>
      <c r="G14" s="178">
        <f t="shared" si="0"/>
        <v>0</v>
      </c>
      <c r="H14" s="177"/>
      <c r="I14" s="178">
        <f t="shared" si="1"/>
        <v>0</v>
      </c>
      <c r="J14" s="177"/>
      <c r="K14" s="178">
        <f t="shared" si="2"/>
        <v>0</v>
      </c>
      <c r="L14" s="178">
        <v>21</v>
      </c>
      <c r="M14" s="178">
        <f t="shared" si="3"/>
        <v>0</v>
      </c>
      <c r="N14" s="176">
        <v>0</v>
      </c>
      <c r="O14" s="176">
        <f t="shared" si="4"/>
        <v>0</v>
      </c>
      <c r="P14" s="176">
        <v>0</v>
      </c>
      <c r="Q14" s="176">
        <f t="shared" si="5"/>
        <v>0</v>
      </c>
      <c r="R14" s="178"/>
      <c r="S14" s="178" t="s">
        <v>175</v>
      </c>
      <c r="T14" s="179" t="s">
        <v>176</v>
      </c>
      <c r="U14" s="157">
        <v>0</v>
      </c>
      <c r="V14" s="157">
        <f t="shared" si="6"/>
        <v>0</v>
      </c>
      <c r="W14" s="157"/>
      <c r="X14" s="157" t="s">
        <v>48</v>
      </c>
      <c r="Y14" s="157" t="s">
        <v>177</v>
      </c>
      <c r="Z14" s="147"/>
      <c r="AA14" s="147"/>
      <c r="AB14" s="147"/>
      <c r="AC14" s="147"/>
      <c r="AD14" s="147"/>
      <c r="AE14" s="147"/>
      <c r="AF14" s="147"/>
      <c r="AG14" s="147" t="s">
        <v>178</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x14ac:dyDescent="0.2">
      <c r="A15" s="159" t="s">
        <v>170</v>
      </c>
      <c r="B15" s="160" t="s">
        <v>139</v>
      </c>
      <c r="C15" s="180" t="s">
        <v>28</v>
      </c>
      <c r="D15" s="161"/>
      <c r="E15" s="162"/>
      <c r="F15" s="163"/>
      <c r="G15" s="163">
        <f>SUMIF(AG16:AG22,"&lt;&gt;NOR",G16:G22)</f>
        <v>0</v>
      </c>
      <c r="H15" s="163"/>
      <c r="I15" s="163">
        <f>SUM(I16:I22)</f>
        <v>0</v>
      </c>
      <c r="J15" s="163"/>
      <c r="K15" s="163">
        <f>SUM(K16:K22)</f>
        <v>0</v>
      </c>
      <c r="L15" s="163"/>
      <c r="M15" s="163">
        <f>SUM(M16:M22)</f>
        <v>0</v>
      </c>
      <c r="N15" s="162"/>
      <c r="O15" s="162">
        <f>SUM(O16:O22)</f>
        <v>0</v>
      </c>
      <c r="P15" s="162"/>
      <c r="Q15" s="162">
        <f>SUM(Q16:Q22)</f>
        <v>0</v>
      </c>
      <c r="R15" s="163"/>
      <c r="S15" s="163"/>
      <c r="T15" s="164"/>
      <c r="U15" s="158"/>
      <c r="V15" s="158">
        <f>SUM(V16:V22)</f>
        <v>0</v>
      </c>
      <c r="W15" s="158"/>
      <c r="X15" s="158"/>
      <c r="Y15" s="158"/>
      <c r="AG15" t="s">
        <v>171</v>
      </c>
    </row>
    <row r="16" spans="1:60" outlineLevel="1" x14ac:dyDescent="0.2">
      <c r="A16" s="173">
        <v>7</v>
      </c>
      <c r="B16" s="174" t="s">
        <v>189</v>
      </c>
      <c r="C16" s="181" t="s">
        <v>190</v>
      </c>
      <c r="D16" s="175" t="s">
        <v>174</v>
      </c>
      <c r="E16" s="176">
        <v>1</v>
      </c>
      <c r="F16" s="177"/>
      <c r="G16" s="178">
        <f t="shared" ref="G16:G22" si="7">ROUND(E16*F16,2)</f>
        <v>0</v>
      </c>
      <c r="H16" s="177"/>
      <c r="I16" s="178">
        <f t="shared" ref="I16:I22" si="8">ROUND(E16*H16,2)</f>
        <v>0</v>
      </c>
      <c r="J16" s="177"/>
      <c r="K16" s="178">
        <f t="shared" ref="K16:K22" si="9">ROUND(E16*J16,2)</f>
        <v>0</v>
      </c>
      <c r="L16" s="178">
        <v>21</v>
      </c>
      <c r="M16" s="178">
        <f t="shared" ref="M16:M22" si="10">G16*(1+L16/100)</f>
        <v>0</v>
      </c>
      <c r="N16" s="176">
        <v>0</v>
      </c>
      <c r="O16" s="176">
        <f t="shared" ref="O16:O22" si="11">ROUND(E16*N16,2)</f>
        <v>0</v>
      </c>
      <c r="P16" s="176">
        <v>0</v>
      </c>
      <c r="Q16" s="176">
        <f t="shared" ref="Q16:Q22" si="12">ROUND(E16*P16,2)</f>
        <v>0</v>
      </c>
      <c r="R16" s="178"/>
      <c r="S16" s="178" t="s">
        <v>175</v>
      </c>
      <c r="T16" s="179" t="s">
        <v>176</v>
      </c>
      <c r="U16" s="157">
        <v>0</v>
      </c>
      <c r="V16" s="157">
        <f t="shared" ref="V16:V22" si="13">ROUND(E16*U16,2)</f>
        <v>0</v>
      </c>
      <c r="W16" s="157"/>
      <c r="X16" s="157" t="s">
        <v>48</v>
      </c>
      <c r="Y16" s="157" t="s">
        <v>177</v>
      </c>
      <c r="Z16" s="147"/>
      <c r="AA16" s="147"/>
      <c r="AB16" s="147"/>
      <c r="AC16" s="147"/>
      <c r="AD16" s="147"/>
      <c r="AE16" s="147"/>
      <c r="AF16" s="147"/>
      <c r="AG16" s="147" t="s">
        <v>178</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1" x14ac:dyDescent="0.2">
      <c r="A17" s="173">
        <v>8</v>
      </c>
      <c r="B17" s="174" t="s">
        <v>191</v>
      </c>
      <c r="C17" s="181" t="s">
        <v>192</v>
      </c>
      <c r="D17" s="175" t="s">
        <v>174</v>
      </c>
      <c r="E17" s="176">
        <v>1</v>
      </c>
      <c r="F17" s="177"/>
      <c r="G17" s="178">
        <f t="shared" si="7"/>
        <v>0</v>
      </c>
      <c r="H17" s="177"/>
      <c r="I17" s="178">
        <f t="shared" si="8"/>
        <v>0</v>
      </c>
      <c r="J17" s="177"/>
      <c r="K17" s="178">
        <f t="shared" si="9"/>
        <v>0</v>
      </c>
      <c r="L17" s="178">
        <v>21</v>
      </c>
      <c r="M17" s="178">
        <f t="shared" si="10"/>
        <v>0</v>
      </c>
      <c r="N17" s="176">
        <v>0</v>
      </c>
      <c r="O17" s="176">
        <f t="shared" si="11"/>
        <v>0</v>
      </c>
      <c r="P17" s="176">
        <v>0</v>
      </c>
      <c r="Q17" s="176">
        <f t="shared" si="12"/>
        <v>0</v>
      </c>
      <c r="R17" s="178"/>
      <c r="S17" s="178" t="s">
        <v>175</v>
      </c>
      <c r="T17" s="179" t="s">
        <v>176</v>
      </c>
      <c r="U17" s="157">
        <v>0</v>
      </c>
      <c r="V17" s="157">
        <f t="shared" si="13"/>
        <v>0</v>
      </c>
      <c r="W17" s="157"/>
      <c r="X17" s="157" t="s">
        <v>48</v>
      </c>
      <c r="Y17" s="157" t="s">
        <v>177</v>
      </c>
      <c r="Z17" s="147"/>
      <c r="AA17" s="147"/>
      <c r="AB17" s="147"/>
      <c r="AC17" s="147"/>
      <c r="AD17" s="147"/>
      <c r="AE17" s="147"/>
      <c r="AF17" s="147"/>
      <c r="AG17" s="147" t="s">
        <v>178</v>
      </c>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1" x14ac:dyDescent="0.2">
      <c r="A18" s="173">
        <v>9</v>
      </c>
      <c r="B18" s="174" t="s">
        <v>193</v>
      </c>
      <c r="C18" s="181" t="s">
        <v>194</v>
      </c>
      <c r="D18" s="175" t="s">
        <v>195</v>
      </c>
      <c r="E18" s="176">
        <v>1</v>
      </c>
      <c r="F18" s="177"/>
      <c r="G18" s="178">
        <f t="shared" si="7"/>
        <v>0</v>
      </c>
      <c r="H18" s="177"/>
      <c r="I18" s="178">
        <f t="shared" si="8"/>
        <v>0</v>
      </c>
      <c r="J18" s="177"/>
      <c r="K18" s="178">
        <f t="shared" si="9"/>
        <v>0</v>
      </c>
      <c r="L18" s="178">
        <v>21</v>
      </c>
      <c r="M18" s="178">
        <f t="shared" si="10"/>
        <v>0</v>
      </c>
      <c r="N18" s="176">
        <v>0</v>
      </c>
      <c r="O18" s="176">
        <f t="shared" si="11"/>
        <v>0</v>
      </c>
      <c r="P18" s="176">
        <v>0</v>
      </c>
      <c r="Q18" s="176">
        <f t="shared" si="12"/>
        <v>0</v>
      </c>
      <c r="R18" s="178"/>
      <c r="S18" s="178" t="s">
        <v>196</v>
      </c>
      <c r="T18" s="179" t="s">
        <v>176</v>
      </c>
      <c r="U18" s="157">
        <v>0</v>
      </c>
      <c r="V18" s="157">
        <f t="shared" si="13"/>
        <v>0</v>
      </c>
      <c r="W18" s="157"/>
      <c r="X18" s="157" t="s">
        <v>48</v>
      </c>
      <c r="Y18" s="157" t="s">
        <v>177</v>
      </c>
      <c r="Z18" s="147"/>
      <c r="AA18" s="147"/>
      <c r="AB18" s="147"/>
      <c r="AC18" s="147"/>
      <c r="AD18" s="147"/>
      <c r="AE18" s="147"/>
      <c r="AF18" s="147"/>
      <c r="AG18" s="147" t="s">
        <v>178</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1" x14ac:dyDescent="0.2">
      <c r="A19" s="173">
        <v>10</v>
      </c>
      <c r="B19" s="174" t="s">
        <v>197</v>
      </c>
      <c r="C19" s="181" t="s">
        <v>198</v>
      </c>
      <c r="D19" s="175" t="s">
        <v>195</v>
      </c>
      <c r="E19" s="176">
        <v>1</v>
      </c>
      <c r="F19" s="177"/>
      <c r="G19" s="178">
        <f t="shared" si="7"/>
        <v>0</v>
      </c>
      <c r="H19" s="177"/>
      <c r="I19" s="178">
        <f t="shared" si="8"/>
        <v>0</v>
      </c>
      <c r="J19" s="177"/>
      <c r="K19" s="178">
        <f t="shared" si="9"/>
        <v>0</v>
      </c>
      <c r="L19" s="178">
        <v>21</v>
      </c>
      <c r="M19" s="178">
        <f t="shared" si="10"/>
        <v>0</v>
      </c>
      <c r="N19" s="176">
        <v>0</v>
      </c>
      <c r="O19" s="176">
        <f t="shared" si="11"/>
        <v>0</v>
      </c>
      <c r="P19" s="176">
        <v>0</v>
      </c>
      <c r="Q19" s="176">
        <f t="shared" si="12"/>
        <v>0</v>
      </c>
      <c r="R19" s="178"/>
      <c r="S19" s="178" t="s">
        <v>196</v>
      </c>
      <c r="T19" s="179" t="s">
        <v>176</v>
      </c>
      <c r="U19" s="157">
        <v>0</v>
      </c>
      <c r="V19" s="157">
        <f t="shared" si="13"/>
        <v>0</v>
      </c>
      <c r="W19" s="157"/>
      <c r="X19" s="157" t="s">
        <v>48</v>
      </c>
      <c r="Y19" s="157" t="s">
        <v>177</v>
      </c>
      <c r="Z19" s="147"/>
      <c r="AA19" s="147"/>
      <c r="AB19" s="147"/>
      <c r="AC19" s="147"/>
      <c r="AD19" s="147"/>
      <c r="AE19" s="147"/>
      <c r="AF19" s="147"/>
      <c r="AG19" s="147" t="s">
        <v>178</v>
      </c>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x14ac:dyDescent="0.2">
      <c r="A20" s="173">
        <v>11</v>
      </c>
      <c r="B20" s="174" t="s">
        <v>199</v>
      </c>
      <c r="C20" s="181" t="s">
        <v>200</v>
      </c>
      <c r="D20" s="175" t="s">
        <v>195</v>
      </c>
      <c r="E20" s="176">
        <v>1</v>
      </c>
      <c r="F20" s="177"/>
      <c r="G20" s="178">
        <f t="shared" si="7"/>
        <v>0</v>
      </c>
      <c r="H20" s="177"/>
      <c r="I20" s="178">
        <f t="shared" si="8"/>
        <v>0</v>
      </c>
      <c r="J20" s="177"/>
      <c r="K20" s="178">
        <f t="shared" si="9"/>
        <v>0</v>
      </c>
      <c r="L20" s="178">
        <v>21</v>
      </c>
      <c r="M20" s="178">
        <f t="shared" si="10"/>
        <v>0</v>
      </c>
      <c r="N20" s="176">
        <v>0</v>
      </c>
      <c r="O20" s="176">
        <f t="shared" si="11"/>
        <v>0</v>
      </c>
      <c r="P20" s="176">
        <v>0</v>
      </c>
      <c r="Q20" s="176">
        <f t="shared" si="12"/>
        <v>0</v>
      </c>
      <c r="R20" s="178"/>
      <c r="S20" s="178" t="s">
        <v>196</v>
      </c>
      <c r="T20" s="179" t="s">
        <v>176</v>
      </c>
      <c r="U20" s="157">
        <v>0</v>
      </c>
      <c r="V20" s="157">
        <f t="shared" si="13"/>
        <v>0</v>
      </c>
      <c r="W20" s="157"/>
      <c r="X20" s="157" t="s">
        <v>48</v>
      </c>
      <c r="Y20" s="157" t="s">
        <v>177</v>
      </c>
      <c r="Z20" s="147"/>
      <c r="AA20" s="147"/>
      <c r="AB20" s="147"/>
      <c r="AC20" s="147"/>
      <c r="AD20" s="147"/>
      <c r="AE20" s="147"/>
      <c r="AF20" s="147"/>
      <c r="AG20" s="147" t="s">
        <v>178</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x14ac:dyDescent="0.2">
      <c r="A21" s="173">
        <v>12</v>
      </c>
      <c r="B21" s="174" t="s">
        <v>201</v>
      </c>
      <c r="C21" s="181" t="s">
        <v>202</v>
      </c>
      <c r="D21" s="175" t="s">
        <v>195</v>
      </c>
      <c r="E21" s="176">
        <v>1</v>
      </c>
      <c r="F21" s="177"/>
      <c r="G21" s="178">
        <f t="shared" si="7"/>
        <v>0</v>
      </c>
      <c r="H21" s="177"/>
      <c r="I21" s="178">
        <f t="shared" si="8"/>
        <v>0</v>
      </c>
      <c r="J21" s="177"/>
      <c r="K21" s="178">
        <f t="shared" si="9"/>
        <v>0</v>
      </c>
      <c r="L21" s="178">
        <v>21</v>
      </c>
      <c r="M21" s="178">
        <f t="shared" si="10"/>
        <v>0</v>
      </c>
      <c r="N21" s="176">
        <v>0</v>
      </c>
      <c r="O21" s="176">
        <f t="shared" si="11"/>
        <v>0</v>
      </c>
      <c r="P21" s="176">
        <v>0</v>
      </c>
      <c r="Q21" s="176">
        <f t="shared" si="12"/>
        <v>0</v>
      </c>
      <c r="R21" s="178"/>
      <c r="S21" s="178" t="s">
        <v>196</v>
      </c>
      <c r="T21" s="179" t="s">
        <v>176</v>
      </c>
      <c r="U21" s="157">
        <v>0</v>
      </c>
      <c r="V21" s="157">
        <f t="shared" si="13"/>
        <v>0</v>
      </c>
      <c r="W21" s="157"/>
      <c r="X21" s="157" t="s">
        <v>48</v>
      </c>
      <c r="Y21" s="157" t="s">
        <v>177</v>
      </c>
      <c r="Z21" s="147"/>
      <c r="AA21" s="147"/>
      <c r="AB21" s="147"/>
      <c r="AC21" s="147"/>
      <c r="AD21" s="147"/>
      <c r="AE21" s="147"/>
      <c r="AF21" s="147"/>
      <c r="AG21" s="147" t="s">
        <v>178</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x14ac:dyDescent="0.2">
      <c r="A22" s="166">
        <v>13</v>
      </c>
      <c r="B22" s="167" t="s">
        <v>203</v>
      </c>
      <c r="C22" s="182" t="s">
        <v>204</v>
      </c>
      <c r="D22" s="168" t="s">
        <v>195</v>
      </c>
      <c r="E22" s="169">
        <v>1</v>
      </c>
      <c r="F22" s="170"/>
      <c r="G22" s="171">
        <f t="shared" si="7"/>
        <v>0</v>
      </c>
      <c r="H22" s="170"/>
      <c r="I22" s="171">
        <f t="shared" si="8"/>
        <v>0</v>
      </c>
      <c r="J22" s="170"/>
      <c r="K22" s="171">
        <f t="shared" si="9"/>
        <v>0</v>
      </c>
      <c r="L22" s="171">
        <v>21</v>
      </c>
      <c r="M22" s="171">
        <f t="shared" si="10"/>
        <v>0</v>
      </c>
      <c r="N22" s="169">
        <v>0</v>
      </c>
      <c r="O22" s="169">
        <f t="shared" si="11"/>
        <v>0</v>
      </c>
      <c r="P22" s="169">
        <v>0</v>
      </c>
      <c r="Q22" s="169">
        <f t="shared" si="12"/>
        <v>0</v>
      </c>
      <c r="R22" s="171"/>
      <c r="S22" s="171" t="s">
        <v>196</v>
      </c>
      <c r="T22" s="172" t="s">
        <v>176</v>
      </c>
      <c r="U22" s="157">
        <v>0</v>
      </c>
      <c r="V22" s="157">
        <f t="shared" si="13"/>
        <v>0</v>
      </c>
      <c r="W22" s="157"/>
      <c r="X22" s="157" t="s">
        <v>48</v>
      </c>
      <c r="Y22" s="157" t="s">
        <v>177</v>
      </c>
      <c r="Z22" s="147"/>
      <c r="AA22" s="147"/>
      <c r="AB22" s="147"/>
      <c r="AC22" s="147"/>
      <c r="AD22" s="147"/>
      <c r="AE22" s="147"/>
      <c r="AF22" s="147"/>
      <c r="AG22" s="147" t="s">
        <v>178</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x14ac:dyDescent="0.2">
      <c r="A23" s="3"/>
      <c r="B23" s="4"/>
      <c r="C23" s="183"/>
      <c r="D23" s="6"/>
      <c r="E23" s="3"/>
      <c r="F23" s="3"/>
      <c r="G23" s="3"/>
      <c r="H23" s="3"/>
      <c r="I23" s="3"/>
      <c r="J23" s="3"/>
      <c r="K23" s="3"/>
      <c r="L23" s="3"/>
      <c r="M23" s="3"/>
      <c r="N23" s="3"/>
      <c r="O23" s="3"/>
      <c r="P23" s="3"/>
      <c r="Q23" s="3"/>
      <c r="R23" s="3"/>
      <c r="S23" s="3"/>
      <c r="T23" s="3"/>
      <c r="U23" s="3"/>
      <c r="V23" s="3"/>
      <c r="W23" s="3"/>
      <c r="X23" s="3"/>
      <c r="Y23" s="3"/>
      <c r="AE23">
        <v>12</v>
      </c>
      <c r="AF23">
        <v>21</v>
      </c>
      <c r="AG23" t="s">
        <v>156</v>
      </c>
    </row>
    <row r="24" spans="1:60" x14ac:dyDescent="0.2">
      <c r="A24" s="150"/>
      <c r="B24" s="151" t="s">
        <v>29</v>
      </c>
      <c r="C24" s="184"/>
      <c r="D24" s="152"/>
      <c r="E24" s="153"/>
      <c r="F24" s="153"/>
      <c r="G24" s="165">
        <f>G8+G15</f>
        <v>0</v>
      </c>
      <c r="H24" s="3"/>
      <c r="I24" s="3"/>
      <c r="J24" s="3"/>
      <c r="K24" s="3"/>
      <c r="L24" s="3"/>
      <c r="M24" s="3"/>
      <c r="N24" s="3"/>
      <c r="O24" s="3"/>
      <c r="P24" s="3"/>
      <c r="Q24" s="3"/>
      <c r="R24" s="3"/>
      <c r="S24" s="3"/>
      <c r="T24" s="3"/>
      <c r="U24" s="3"/>
      <c r="V24" s="3"/>
      <c r="W24" s="3"/>
      <c r="X24" s="3"/>
      <c r="Y24" s="3"/>
      <c r="AE24">
        <f>SUMIF(L7:L22,AE23,G7:G22)</f>
        <v>0</v>
      </c>
      <c r="AF24">
        <f>SUMIF(L7:L22,AF23,G7:G22)</f>
        <v>0</v>
      </c>
      <c r="AG24" t="s">
        <v>205</v>
      </c>
    </row>
    <row r="25" spans="1:60" x14ac:dyDescent="0.2">
      <c r="C25" s="185"/>
      <c r="D25" s="10"/>
      <c r="AG25" t="s">
        <v>206</v>
      </c>
    </row>
    <row r="26" spans="1:60" x14ac:dyDescent="0.2">
      <c r="D26" s="10"/>
    </row>
    <row r="27" spans="1:60" x14ac:dyDescent="0.2">
      <c r="D27" s="10"/>
    </row>
    <row r="28" spans="1:60" x14ac:dyDescent="0.2">
      <c r="D28" s="10"/>
    </row>
    <row r="29" spans="1:60" x14ac:dyDescent="0.2">
      <c r="D29" s="10"/>
    </row>
    <row r="30" spans="1:60" x14ac:dyDescent="0.2">
      <c r="D30" s="10"/>
    </row>
    <row r="31" spans="1:60" x14ac:dyDescent="0.2">
      <c r="D31" s="10"/>
    </row>
    <row r="32" spans="1:60"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formatRows="0"/>
  <mergeCells count="4">
    <mergeCell ref="A1:G1"/>
    <mergeCell ref="C2:G2"/>
    <mergeCell ref="C3:G3"/>
    <mergeCell ref="C4:G4"/>
  </mergeCells>
  <pageMargins left="0.59055118110236204" right="0.196850393700787" top="0.78740157499999996" bottom="0.78740157499999996" header="0.3" footer="0.3"/>
  <pageSetup scale="95" orientation="landscape"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73181-144B-4744-8BF2-156EE2D2AEFB}">
  <sheetPr>
    <outlinePr summaryBelow="0"/>
  </sheetPr>
  <dimension ref="A1:BH5001"/>
  <sheetViews>
    <sheetView tabSelected="1" workbookViewId="0">
      <pane ySplit="7" topLeftCell="A8" activePane="bottomLeft" state="frozen"/>
      <selection pane="bottomLeft" activeCell="AR14" sqref="AR14"/>
    </sheetView>
  </sheetViews>
  <sheetFormatPr defaultRowHeight="12.75" outlineLevelRow="3" x14ac:dyDescent="0.2"/>
  <cols>
    <col min="1" max="1" width="3.42578125" customWidth="1"/>
    <col min="2" max="2" width="12.7109375" style="121" customWidth="1"/>
    <col min="3" max="3" width="63.28515625" style="121" customWidth="1"/>
    <col min="4" max="4" width="4.85546875" customWidth="1"/>
    <col min="5" max="5" width="10.710937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 min="53" max="53" width="98.7109375" customWidth="1"/>
  </cols>
  <sheetData>
    <row r="1" spans="1:60" ht="15.75" customHeight="1" x14ac:dyDescent="0.25">
      <c r="A1" s="259" t="s">
        <v>207</v>
      </c>
      <c r="B1" s="259"/>
      <c r="C1" s="259"/>
      <c r="D1" s="259"/>
      <c r="E1" s="259"/>
      <c r="F1" s="259"/>
      <c r="G1" s="259"/>
      <c r="AG1" t="s">
        <v>141</v>
      </c>
    </row>
    <row r="2" spans="1:60" ht="25.15" customHeight="1" x14ac:dyDescent="0.2">
      <c r="A2" s="50" t="s">
        <v>7</v>
      </c>
      <c r="B2" s="49" t="s">
        <v>43</v>
      </c>
      <c r="C2" s="260" t="s">
        <v>44</v>
      </c>
      <c r="D2" s="261"/>
      <c r="E2" s="261"/>
      <c r="F2" s="261"/>
      <c r="G2" s="262"/>
      <c r="AG2" t="s">
        <v>142</v>
      </c>
    </row>
    <row r="3" spans="1:60" ht="25.15" customHeight="1" x14ac:dyDescent="0.2">
      <c r="A3" s="50" t="s">
        <v>8</v>
      </c>
      <c r="B3" s="49" t="s">
        <v>50</v>
      </c>
      <c r="C3" s="260" t="s">
        <v>51</v>
      </c>
      <c r="D3" s="261"/>
      <c r="E3" s="261"/>
      <c r="F3" s="261"/>
      <c r="G3" s="262"/>
      <c r="AC3" s="121" t="s">
        <v>142</v>
      </c>
      <c r="AG3" t="s">
        <v>146</v>
      </c>
    </row>
    <row r="4" spans="1:60" ht="25.15" customHeight="1" x14ac:dyDescent="0.2">
      <c r="A4" s="140" t="s">
        <v>9</v>
      </c>
      <c r="B4" s="141" t="s">
        <v>47</v>
      </c>
      <c r="C4" s="263" t="s">
        <v>52</v>
      </c>
      <c r="D4" s="264"/>
      <c r="E4" s="264"/>
      <c r="F4" s="264"/>
      <c r="G4" s="265"/>
      <c r="AG4" t="s">
        <v>147</v>
      </c>
    </row>
    <row r="5" spans="1:60" x14ac:dyDescent="0.2">
      <c r="D5" s="10"/>
    </row>
    <row r="6" spans="1:60" ht="38.25" x14ac:dyDescent="0.2">
      <c r="A6" s="143" t="s">
        <v>148</v>
      </c>
      <c r="B6" s="145" t="s">
        <v>149</v>
      </c>
      <c r="C6" s="145" t="s">
        <v>150</v>
      </c>
      <c r="D6" s="144" t="s">
        <v>151</v>
      </c>
      <c r="E6" s="143" t="s">
        <v>152</v>
      </c>
      <c r="F6" s="142" t="s">
        <v>153</v>
      </c>
      <c r="G6" s="143" t="s">
        <v>29</v>
      </c>
      <c r="H6" s="146" t="s">
        <v>30</v>
      </c>
      <c r="I6" s="146" t="s">
        <v>154</v>
      </c>
      <c r="J6" s="146" t="s">
        <v>31</v>
      </c>
      <c r="K6" s="146" t="s">
        <v>155</v>
      </c>
      <c r="L6" s="146" t="s">
        <v>156</v>
      </c>
      <c r="M6" s="146" t="s">
        <v>157</v>
      </c>
      <c r="N6" s="146" t="s">
        <v>158</v>
      </c>
      <c r="O6" s="146" t="s">
        <v>159</v>
      </c>
      <c r="P6" s="146" t="s">
        <v>160</v>
      </c>
      <c r="Q6" s="146" t="s">
        <v>161</v>
      </c>
      <c r="R6" s="146" t="s">
        <v>162</v>
      </c>
      <c r="S6" s="146" t="s">
        <v>163</v>
      </c>
      <c r="T6" s="146" t="s">
        <v>164</v>
      </c>
      <c r="U6" s="146" t="s">
        <v>165</v>
      </c>
      <c r="V6" s="146" t="s">
        <v>166</v>
      </c>
      <c r="W6" s="146" t="s">
        <v>167</v>
      </c>
      <c r="X6" s="146" t="s">
        <v>168</v>
      </c>
      <c r="Y6" s="146" t="s">
        <v>169</v>
      </c>
    </row>
    <row r="7" spans="1:60" hidden="1" x14ac:dyDescent="0.2">
      <c r="A7" s="3"/>
      <c r="B7" s="4"/>
      <c r="C7" s="4"/>
      <c r="D7" s="6"/>
      <c r="E7" s="148"/>
      <c r="F7" s="149"/>
      <c r="G7" s="149"/>
      <c r="H7" s="149"/>
      <c r="I7" s="149"/>
      <c r="J7" s="149"/>
      <c r="K7" s="149"/>
      <c r="L7" s="149"/>
      <c r="M7" s="149"/>
      <c r="N7" s="148"/>
      <c r="O7" s="148"/>
      <c r="P7" s="148"/>
      <c r="Q7" s="148"/>
      <c r="R7" s="149"/>
      <c r="S7" s="149"/>
      <c r="T7" s="149"/>
      <c r="U7" s="149"/>
      <c r="V7" s="149"/>
      <c r="W7" s="149"/>
      <c r="X7" s="149"/>
      <c r="Y7" s="149"/>
    </row>
    <row r="8" spans="1:60" x14ac:dyDescent="0.2">
      <c r="A8" s="159" t="s">
        <v>170</v>
      </c>
      <c r="B8" s="160" t="s">
        <v>112</v>
      </c>
      <c r="C8" s="180" t="s">
        <v>113</v>
      </c>
      <c r="D8" s="161"/>
      <c r="E8" s="162"/>
      <c r="F8" s="163"/>
      <c r="G8" s="163">
        <f>SUMIF(AG9:AG97,"&lt;&gt;NOR",G9:G97)</f>
        <v>0</v>
      </c>
      <c r="H8" s="163"/>
      <c r="I8" s="163">
        <f>SUM(I9:I97)</f>
        <v>0</v>
      </c>
      <c r="J8" s="163"/>
      <c r="K8" s="163">
        <f>SUM(K9:K97)</f>
        <v>0</v>
      </c>
      <c r="L8" s="163"/>
      <c r="M8" s="163">
        <f>SUM(M9:M97)</f>
        <v>0</v>
      </c>
      <c r="N8" s="162"/>
      <c r="O8" s="162">
        <f>SUM(O9:O97)</f>
        <v>271.23</v>
      </c>
      <c r="P8" s="162"/>
      <c r="Q8" s="162">
        <f>SUM(Q9:Q97)</f>
        <v>0</v>
      </c>
      <c r="R8" s="163"/>
      <c r="S8" s="163"/>
      <c r="T8" s="164"/>
      <c r="U8" s="158"/>
      <c r="V8" s="158">
        <f>SUM(V9:V97)</f>
        <v>320.02999999999992</v>
      </c>
      <c r="W8" s="158"/>
      <c r="X8" s="158"/>
      <c r="Y8" s="158"/>
      <c r="AG8" t="s">
        <v>171</v>
      </c>
    </row>
    <row r="9" spans="1:60" ht="22.5" outlineLevel="1" x14ac:dyDescent="0.2">
      <c r="A9" s="166">
        <v>1</v>
      </c>
      <c r="B9" s="167" t="s">
        <v>208</v>
      </c>
      <c r="C9" s="182" t="s">
        <v>566</v>
      </c>
      <c r="D9" s="168" t="s">
        <v>209</v>
      </c>
      <c r="E9" s="169">
        <v>240</v>
      </c>
      <c r="F9" s="170"/>
      <c r="G9" s="171">
        <f>ROUND(E9*F9,2)</f>
        <v>0</v>
      </c>
      <c r="H9" s="170"/>
      <c r="I9" s="171">
        <f>ROUND(E9*H9,2)</f>
        <v>0</v>
      </c>
      <c r="J9" s="170"/>
      <c r="K9" s="171">
        <f>ROUND(E9*J9,2)</f>
        <v>0</v>
      </c>
      <c r="L9" s="171">
        <v>21</v>
      </c>
      <c r="M9" s="171">
        <f>G9*(1+L9/100)</f>
        <v>0</v>
      </c>
      <c r="N9" s="169">
        <v>0</v>
      </c>
      <c r="O9" s="169">
        <f>ROUND(E9*N9,2)</f>
        <v>0</v>
      </c>
      <c r="P9" s="169">
        <v>0</v>
      </c>
      <c r="Q9" s="169">
        <f>ROUND(E9*P9,2)</f>
        <v>0</v>
      </c>
      <c r="R9" s="171" t="s">
        <v>210</v>
      </c>
      <c r="S9" s="171" t="s">
        <v>175</v>
      </c>
      <c r="T9" s="172" t="s">
        <v>175</v>
      </c>
      <c r="U9" s="157">
        <v>0.2</v>
      </c>
      <c r="V9" s="157">
        <f>ROUND(E9*U9,2)</f>
        <v>48</v>
      </c>
      <c r="W9" s="157"/>
      <c r="X9" s="157" t="s">
        <v>211</v>
      </c>
      <c r="Y9" s="157" t="s">
        <v>177</v>
      </c>
      <c r="Z9" s="147"/>
      <c r="AA9" s="147"/>
      <c r="AB9" s="147"/>
      <c r="AC9" s="147"/>
      <c r="AD9" s="147"/>
      <c r="AE9" s="147"/>
      <c r="AF9" s="147"/>
      <c r="AG9" s="147" t="s">
        <v>212</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ht="22.5" outlineLevel="2" x14ac:dyDescent="0.2">
      <c r="A10" s="154"/>
      <c r="B10" s="155"/>
      <c r="C10" s="266" t="s">
        <v>213</v>
      </c>
      <c r="D10" s="267"/>
      <c r="E10" s="267"/>
      <c r="F10" s="267"/>
      <c r="G10" s="267"/>
      <c r="H10" s="157"/>
      <c r="I10" s="157"/>
      <c r="J10" s="157"/>
      <c r="K10" s="157"/>
      <c r="L10" s="157"/>
      <c r="M10" s="157"/>
      <c r="N10" s="156"/>
      <c r="O10" s="156"/>
      <c r="P10" s="156"/>
      <c r="Q10" s="156"/>
      <c r="R10" s="157"/>
      <c r="S10" s="157"/>
      <c r="T10" s="157"/>
      <c r="U10" s="157"/>
      <c r="V10" s="157"/>
      <c r="W10" s="157"/>
      <c r="X10" s="157"/>
      <c r="Y10" s="157"/>
      <c r="Z10" s="147"/>
      <c r="AA10" s="147"/>
      <c r="AB10" s="147"/>
      <c r="AC10" s="147"/>
      <c r="AD10" s="147"/>
      <c r="AE10" s="147"/>
      <c r="AF10" s="147"/>
      <c r="AG10" s="147" t="s">
        <v>214</v>
      </c>
      <c r="AH10" s="147"/>
      <c r="AI10" s="147"/>
      <c r="AJ10" s="147"/>
      <c r="AK10" s="147"/>
      <c r="AL10" s="147"/>
      <c r="AM10" s="147"/>
      <c r="AN10" s="147"/>
      <c r="AO10" s="147"/>
      <c r="AP10" s="147"/>
      <c r="AQ10" s="147"/>
      <c r="AR10" s="147"/>
      <c r="AS10" s="147"/>
      <c r="AT10" s="147"/>
      <c r="AU10" s="147"/>
      <c r="AV10" s="147"/>
      <c r="AW10" s="147"/>
      <c r="AX10" s="147"/>
      <c r="AY10" s="147"/>
      <c r="AZ10" s="147"/>
      <c r="BA10" s="194" t="str">
        <f>C10</f>
        <v>na vzdálenost od hladiny vody v jímce po výšku roviny proložené osou nejvyššího bodu výtlačného potrubí. Včetně odpadní potrubí v délce do 20 m.</v>
      </c>
      <c r="BB10" s="147"/>
      <c r="BC10" s="147"/>
      <c r="BD10" s="147"/>
      <c r="BE10" s="147"/>
      <c r="BF10" s="147"/>
      <c r="BG10" s="147"/>
      <c r="BH10" s="147"/>
    </row>
    <row r="11" spans="1:60" outlineLevel="2" x14ac:dyDescent="0.2">
      <c r="A11" s="154"/>
      <c r="B11" s="155"/>
      <c r="C11" s="197" t="s">
        <v>215</v>
      </c>
      <c r="D11" s="186"/>
      <c r="E11" s="187">
        <v>720</v>
      </c>
      <c r="F11" s="157"/>
      <c r="G11" s="157"/>
      <c r="H11" s="157"/>
      <c r="I11" s="157"/>
      <c r="J11" s="157"/>
      <c r="K11" s="157"/>
      <c r="L11" s="157"/>
      <c r="M11" s="157"/>
      <c r="N11" s="156"/>
      <c r="O11" s="156"/>
      <c r="P11" s="156"/>
      <c r="Q11" s="156"/>
      <c r="R11" s="157"/>
      <c r="S11" s="157"/>
      <c r="T11" s="157"/>
      <c r="U11" s="157"/>
      <c r="V11" s="157"/>
      <c r="W11" s="157"/>
      <c r="X11" s="157"/>
      <c r="Y11" s="157"/>
      <c r="Z11" s="147"/>
      <c r="AA11" s="147"/>
      <c r="AB11" s="147"/>
      <c r="AC11" s="147"/>
      <c r="AD11" s="147"/>
      <c r="AE11" s="147"/>
      <c r="AF11" s="147"/>
      <c r="AG11" s="147" t="s">
        <v>216</v>
      </c>
      <c r="AH11" s="147">
        <v>0</v>
      </c>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ht="22.5" outlineLevel="1" x14ac:dyDescent="0.2">
      <c r="A12" s="166">
        <v>2</v>
      </c>
      <c r="B12" s="167" t="s">
        <v>217</v>
      </c>
      <c r="C12" s="182" t="s">
        <v>218</v>
      </c>
      <c r="D12" s="168" t="s">
        <v>219</v>
      </c>
      <c r="E12" s="169">
        <v>30</v>
      </c>
      <c r="F12" s="170"/>
      <c r="G12" s="171">
        <f>ROUND(E12*F12,2)</f>
        <v>0</v>
      </c>
      <c r="H12" s="170"/>
      <c r="I12" s="171">
        <f>ROUND(E12*H12,2)</f>
        <v>0</v>
      </c>
      <c r="J12" s="170"/>
      <c r="K12" s="171">
        <f>ROUND(E12*J12,2)</f>
        <v>0</v>
      </c>
      <c r="L12" s="171">
        <v>21</v>
      </c>
      <c r="M12" s="171">
        <f>G12*(1+L12/100)</f>
        <v>0</v>
      </c>
      <c r="N12" s="169">
        <v>0</v>
      </c>
      <c r="O12" s="169">
        <f>ROUND(E12*N12,2)</f>
        <v>0</v>
      </c>
      <c r="P12" s="169">
        <v>0</v>
      </c>
      <c r="Q12" s="169">
        <f>ROUND(E12*P12,2)</f>
        <v>0</v>
      </c>
      <c r="R12" s="171" t="s">
        <v>210</v>
      </c>
      <c r="S12" s="171" t="s">
        <v>175</v>
      </c>
      <c r="T12" s="172" t="s">
        <v>175</v>
      </c>
      <c r="U12" s="157">
        <v>0</v>
      </c>
      <c r="V12" s="157">
        <f>ROUND(E12*U12,2)</f>
        <v>0</v>
      </c>
      <c r="W12" s="157"/>
      <c r="X12" s="157" t="s">
        <v>211</v>
      </c>
      <c r="Y12" s="157" t="s">
        <v>177</v>
      </c>
      <c r="Z12" s="147"/>
      <c r="AA12" s="147"/>
      <c r="AB12" s="147"/>
      <c r="AC12" s="147"/>
      <c r="AD12" s="147"/>
      <c r="AE12" s="147"/>
      <c r="AF12" s="147"/>
      <c r="AG12" s="147" t="s">
        <v>212</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ht="22.5" outlineLevel="2" x14ac:dyDescent="0.2">
      <c r="A13" s="154"/>
      <c r="B13" s="155"/>
      <c r="C13" s="266" t="s">
        <v>220</v>
      </c>
      <c r="D13" s="267"/>
      <c r="E13" s="267"/>
      <c r="F13" s="267"/>
      <c r="G13" s="267"/>
      <c r="H13" s="157"/>
      <c r="I13" s="157"/>
      <c r="J13" s="157"/>
      <c r="K13" s="157"/>
      <c r="L13" s="157"/>
      <c r="M13" s="157"/>
      <c r="N13" s="156"/>
      <c r="O13" s="156"/>
      <c r="P13" s="156"/>
      <c r="Q13" s="156"/>
      <c r="R13" s="157"/>
      <c r="S13" s="157"/>
      <c r="T13" s="157"/>
      <c r="U13" s="157"/>
      <c r="V13" s="157"/>
      <c r="W13" s="157"/>
      <c r="X13" s="157"/>
      <c r="Y13" s="157"/>
      <c r="Z13" s="147"/>
      <c r="AA13" s="147"/>
      <c r="AB13" s="147"/>
      <c r="AC13" s="147"/>
      <c r="AD13" s="147"/>
      <c r="AE13" s="147"/>
      <c r="AF13" s="147"/>
      <c r="AG13" s="147" t="s">
        <v>214</v>
      </c>
      <c r="AH13" s="147"/>
      <c r="AI13" s="147"/>
      <c r="AJ13" s="147"/>
      <c r="AK13" s="147"/>
      <c r="AL13" s="147"/>
      <c r="AM13" s="147"/>
      <c r="AN13" s="147"/>
      <c r="AO13" s="147"/>
      <c r="AP13" s="147"/>
      <c r="AQ13" s="147"/>
      <c r="AR13" s="147"/>
      <c r="AS13" s="147"/>
      <c r="AT13" s="147"/>
      <c r="AU13" s="147"/>
      <c r="AV13" s="147"/>
      <c r="AW13" s="147"/>
      <c r="AX13" s="147"/>
      <c r="AY13" s="147"/>
      <c r="AZ13" s="147"/>
      <c r="BA13" s="194" t="str">
        <f>C13</f>
        <v>na vzdálenost (výšku) od hladiny vody v jímce po výšku roviny proložené osou nejvyššího bodu výtlačného potrubí. Včetně sacího a výtlačného potrubí, příp. odpadních žlabů, lešení pod čerpadlo a pod potrubí nebo pod odpadní žlaby a záložního zdroje energie.</v>
      </c>
      <c r="BB13" s="147"/>
      <c r="BC13" s="147"/>
      <c r="BD13" s="147"/>
      <c r="BE13" s="147"/>
      <c r="BF13" s="147"/>
      <c r="BG13" s="147"/>
      <c r="BH13" s="147"/>
    </row>
    <row r="14" spans="1:60" outlineLevel="1" x14ac:dyDescent="0.2">
      <c r="A14" s="166">
        <v>3</v>
      </c>
      <c r="B14" s="167" t="s">
        <v>221</v>
      </c>
      <c r="C14" s="182" t="s">
        <v>222</v>
      </c>
      <c r="D14" s="168" t="s">
        <v>223</v>
      </c>
      <c r="E14" s="169">
        <v>8</v>
      </c>
      <c r="F14" s="170"/>
      <c r="G14" s="171">
        <f>ROUND(E14*F14,2)</f>
        <v>0</v>
      </c>
      <c r="H14" s="170"/>
      <c r="I14" s="171">
        <f>ROUND(E14*H14,2)</f>
        <v>0</v>
      </c>
      <c r="J14" s="170"/>
      <c r="K14" s="171">
        <f>ROUND(E14*J14,2)</f>
        <v>0</v>
      </c>
      <c r="L14" s="171">
        <v>21</v>
      </c>
      <c r="M14" s="171">
        <f>G14*(1+L14/100)</f>
        <v>0</v>
      </c>
      <c r="N14" s="169">
        <v>8.6899999999999998E-3</v>
      </c>
      <c r="O14" s="169">
        <f>ROUND(E14*N14,2)</f>
        <v>7.0000000000000007E-2</v>
      </c>
      <c r="P14" s="169">
        <v>0</v>
      </c>
      <c r="Q14" s="169">
        <f>ROUND(E14*P14,2)</f>
        <v>0</v>
      </c>
      <c r="R14" s="171" t="s">
        <v>210</v>
      </c>
      <c r="S14" s="171" t="s">
        <v>175</v>
      </c>
      <c r="T14" s="172" t="s">
        <v>175</v>
      </c>
      <c r="U14" s="157">
        <v>0.7</v>
      </c>
      <c r="V14" s="157">
        <f>ROUND(E14*U14,2)</f>
        <v>5.6</v>
      </c>
      <c r="W14" s="157"/>
      <c r="X14" s="157" t="s">
        <v>211</v>
      </c>
      <c r="Y14" s="157" t="s">
        <v>177</v>
      </c>
      <c r="Z14" s="147"/>
      <c r="AA14" s="147"/>
      <c r="AB14" s="147"/>
      <c r="AC14" s="147"/>
      <c r="AD14" s="147"/>
      <c r="AE14" s="147"/>
      <c r="AF14" s="147"/>
      <c r="AG14" s="147" t="s">
        <v>212</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ht="22.5" outlineLevel="2" x14ac:dyDescent="0.2">
      <c r="A15" s="154"/>
      <c r="B15" s="155"/>
      <c r="C15" s="266" t="s">
        <v>224</v>
      </c>
      <c r="D15" s="267"/>
      <c r="E15" s="267"/>
      <c r="F15" s="267"/>
      <c r="G15" s="267"/>
      <c r="H15" s="157"/>
      <c r="I15" s="157"/>
      <c r="J15" s="157"/>
      <c r="K15" s="157"/>
      <c r="L15" s="157"/>
      <c r="M15" s="157"/>
      <c r="N15" s="156"/>
      <c r="O15" s="156"/>
      <c r="P15" s="156"/>
      <c r="Q15" s="156"/>
      <c r="R15" s="157"/>
      <c r="S15" s="157"/>
      <c r="T15" s="157"/>
      <c r="U15" s="157"/>
      <c r="V15" s="157"/>
      <c r="W15" s="157"/>
      <c r="X15" s="157"/>
      <c r="Y15" s="157"/>
      <c r="Z15" s="147"/>
      <c r="AA15" s="147"/>
      <c r="AB15" s="147"/>
      <c r="AC15" s="147"/>
      <c r="AD15" s="147"/>
      <c r="AE15" s="147"/>
      <c r="AF15" s="147"/>
      <c r="AG15" s="147" t="s">
        <v>214</v>
      </c>
      <c r="AH15" s="147"/>
      <c r="AI15" s="147"/>
      <c r="AJ15" s="147"/>
      <c r="AK15" s="147"/>
      <c r="AL15" s="147"/>
      <c r="AM15" s="147"/>
      <c r="AN15" s="147"/>
      <c r="AO15" s="147"/>
      <c r="AP15" s="147"/>
      <c r="AQ15" s="147"/>
      <c r="AR15" s="147"/>
      <c r="AS15" s="147"/>
      <c r="AT15" s="147"/>
      <c r="AU15" s="147"/>
      <c r="AV15" s="147"/>
      <c r="AW15" s="147"/>
      <c r="AX15" s="147"/>
      <c r="AY15" s="147"/>
      <c r="AZ15" s="147"/>
      <c r="BA15" s="194" t="str">
        <f>C15</f>
        <v>ve výkopišti ve stavu a poloze, ve kterých byla na začátku zemních prací, a to podepřením, vzepřením nebo vyvěšením, případně s ochranným bedněním, se zřízením a odstraněním zajišťovací konstrukce a včetně opotřebení použitých materiálů,</v>
      </c>
      <c r="BB15" s="147"/>
      <c r="BC15" s="147"/>
      <c r="BD15" s="147"/>
      <c r="BE15" s="147"/>
      <c r="BF15" s="147"/>
      <c r="BG15" s="147"/>
      <c r="BH15" s="147"/>
    </row>
    <row r="16" spans="1:60" outlineLevel="1" x14ac:dyDescent="0.2">
      <c r="A16" s="166">
        <v>4</v>
      </c>
      <c r="B16" s="167" t="s">
        <v>225</v>
      </c>
      <c r="C16" s="182" t="s">
        <v>226</v>
      </c>
      <c r="D16" s="168" t="s">
        <v>223</v>
      </c>
      <c r="E16" s="169">
        <v>1</v>
      </c>
      <c r="F16" s="170"/>
      <c r="G16" s="171">
        <f>ROUND(E16*F16,2)</f>
        <v>0</v>
      </c>
      <c r="H16" s="170"/>
      <c r="I16" s="171">
        <f>ROUND(E16*H16,2)</f>
        <v>0</v>
      </c>
      <c r="J16" s="170"/>
      <c r="K16" s="171">
        <f>ROUND(E16*J16,2)</f>
        <v>0</v>
      </c>
      <c r="L16" s="171">
        <v>21</v>
      </c>
      <c r="M16" s="171">
        <f>G16*(1+L16/100)</f>
        <v>0</v>
      </c>
      <c r="N16" s="169">
        <v>2.478E-2</v>
      </c>
      <c r="O16" s="169">
        <f>ROUND(E16*N16,2)</f>
        <v>0.02</v>
      </c>
      <c r="P16" s="169">
        <v>0</v>
      </c>
      <c r="Q16" s="169">
        <f>ROUND(E16*P16,2)</f>
        <v>0</v>
      </c>
      <c r="R16" s="171" t="s">
        <v>210</v>
      </c>
      <c r="S16" s="171" t="s">
        <v>175</v>
      </c>
      <c r="T16" s="172" t="s">
        <v>175</v>
      </c>
      <c r="U16" s="157">
        <v>0.55000000000000004</v>
      </c>
      <c r="V16" s="157">
        <f>ROUND(E16*U16,2)</f>
        <v>0.55000000000000004</v>
      </c>
      <c r="W16" s="157"/>
      <c r="X16" s="157" t="s">
        <v>211</v>
      </c>
      <c r="Y16" s="157" t="s">
        <v>177</v>
      </c>
      <c r="Z16" s="147"/>
      <c r="AA16" s="147"/>
      <c r="AB16" s="147"/>
      <c r="AC16" s="147"/>
      <c r="AD16" s="147"/>
      <c r="AE16" s="147"/>
      <c r="AF16" s="147"/>
      <c r="AG16" s="147" t="s">
        <v>212</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ht="22.5" outlineLevel="2" x14ac:dyDescent="0.2">
      <c r="A17" s="154"/>
      <c r="B17" s="155"/>
      <c r="C17" s="266" t="s">
        <v>224</v>
      </c>
      <c r="D17" s="267"/>
      <c r="E17" s="267"/>
      <c r="F17" s="267"/>
      <c r="G17" s="267"/>
      <c r="H17" s="157"/>
      <c r="I17" s="157"/>
      <c r="J17" s="157"/>
      <c r="K17" s="157"/>
      <c r="L17" s="157"/>
      <c r="M17" s="157"/>
      <c r="N17" s="156"/>
      <c r="O17" s="156"/>
      <c r="P17" s="156"/>
      <c r="Q17" s="156"/>
      <c r="R17" s="157"/>
      <c r="S17" s="157"/>
      <c r="T17" s="157"/>
      <c r="U17" s="157"/>
      <c r="V17" s="157"/>
      <c r="W17" s="157"/>
      <c r="X17" s="157"/>
      <c r="Y17" s="157"/>
      <c r="Z17" s="147"/>
      <c r="AA17" s="147"/>
      <c r="AB17" s="147"/>
      <c r="AC17" s="147"/>
      <c r="AD17" s="147"/>
      <c r="AE17" s="147"/>
      <c r="AF17" s="147"/>
      <c r="AG17" s="147" t="s">
        <v>214</v>
      </c>
      <c r="AH17" s="147"/>
      <c r="AI17" s="147"/>
      <c r="AJ17" s="147"/>
      <c r="AK17" s="147"/>
      <c r="AL17" s="147"/>
      <c r="AM17" s="147"/>
      <c r="AN17" s="147"/>
      <c r="AO17" s="147"/>
      <c r="AP17" s="147"/>
      <c r="AQ17" s="147"/>
      <c r="AR17" s="147"/>
      <c r="AS17" s="147"/>
      <c r="AT17" s="147"/>
      <c r="AU17" s="147"/>
      <c r="AV17" s="147"/>
      <c r="AW17" s="147"/>
      <c r="AX17" s="147"/>
      <c r="AY17" s="147"/>
      <c r="AZ17" s="147"/>
      <c r="BA17" s="194" t="str">
        <f>C17</f>
        <v>ve výkopišti ve stavu a poloze, ve kterých byla na začátku zemních prací, a to podepřením, vzepřením nebo vyvěšením, případně s ochranným bedněním, se zřízením a odstraněním zajišťovací konstrukce a včetně opotřebení použitých materiálů,</v>
      </c>
      <c r="BB17" s="147"/>
      <c r="BC17" s="147"/>
      <c r="BD17" s="147"/>
      <c r="BE17" s="147"/>
      <c r="BF17" s="147"/>
      <c r="BG17" s="147"/>
      <c r="BH17" s="147"/>
    </row>
    <row r="18" spans="1:60" outlineLevel="1" x14ac:dyDescent="0.2">
      <c r="A18" s="166">
        <v>5</v>
      </c>
      <c r="B18" s="167" t="s">
        <v>227</v>
      </c>
      <c r="C18" s="182" t="s">
        <v>228</v>
      </c>
      <c r="D18" s="168" t="s">
        <v>229</v>
      </c>
      <c r="E18" s="169">
        <v>4</v>
      </c>
      <c r="F18" s="170"/>
      <c r="G18" s="171">
        <f>ROUND(E18*F18,2)</f>
        <v>0</v>
      </c>
      <c r="H18" s="170"/>
      <c r="I18" s="171">
        <f>ROUND(E18*H18,2)</f>
        <v>0</v>
      </c>
      <c r="J18" s="170"/>
      <c r="K18" s="171">
        <f>ROUND(E18*J18,2)</f>
        <v>0</v>
      </c>
      <c r="L18" s="171">
        <v>21</v>
      </c>
      <c r="M18" s="171">
        <f>G18*(1+L18/100)</f>
        <v>0</v>
      </c>
      <c r="N18" s="169">
        <v>0</v>
      </c>
      <c r="O18" s="169">
        <f>ROUND(E18*N18,2)</f>
        <v>0</v>
      </c>
      <c r="P18" s="169">
        <v>0</v>
      </c>
      <c r="Q18" s="169">
        <f>ROUND(E18*P18,2)</f>
        <v>0</v>
      </c>
      <c r="R18" s="171" t="s">
        <v>210</v>
      </c>
      <c r="S18" s="171" t="s">
        <v>175</v>
      </c>
      <c r="T18" s="172" t="s">
        <v>175</v>
      </c>
      <c r="U18" s="157">
        <v>0.1</v>
      </c>
      <c r="V18" s="157">
        <f>ROUND(E18*U18,2)</f>
        <v>0.4</v>
      </c>
      <c r="W18" s="157"/>
      <c r="X18" s="157" t="s">
        <v>211</v>
      </c>
      <c r="Y18" s="157" t="s">
        <v>177</v>
      </c>
      <c r="Z18" s="147"/>
      <c r="AA18" s="147"/>
      <c r="AB18" s="147"/>
      <c r="AC18" s="147"/>
      <c r="AD18" s="147"/>
      <c r="AE18" s="147"/>
      <c r="AF18" s="147"/>
      <c r="AG18" s="147" t="s">
        <v>212</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2" x14ac:dyDescent="0.2">
      <c r="A19" s="154"/>
      <c r="B19" s="155"/>
      <c r="C19" s="266" t="s">
        <v>230</v>
      </c>
      <c r="D19" s="267"/>
      <c r="E19" s="267"/>
      <c r="F19" s="267"/>
      <c r="G19" s="267"/>
      <c r="H19" s="157"/>
      <c r="I19" s="157"/>
      <c r="J19" s="157"/>
      <c r="K19" s="157"/>
      <c r="L19" s="157"/>
      <c r="M19" s="157"/>
      <c r="N19" s="156"/>
      <c r="O19" s="156"/>
      <c r="P19" s="156"/>
      <c r="Q19" s="156"/>
      <c r="R19" s="157"/>
      <c r="S19" s="157"/>
      <c r="T19" s="157"/>
      <c r="U19" s="157"/>
      <c r="V19" s="157"/>
      <c r="W19" s="157"/>
      <c r="X19" s="157"/>
      <c r="Y19" s="157"/>
      <c r="Z19" s="147"/>
      <c r="AA19" s="147"/>
      <c r="AB19" s="147"/>
      <c r="AC19" s="147"/>
      <c r="AD19" s="147"/>
      <c r="AE19" s="147"/>
      <c r="AF19" s="147"/>
      <c r="AG19" s="147" t="s">
        <v>214</v>
      </c>
      <c r="AH19" s="147"/>
      <c r="AI19" s="147"/>
      <c r="AJ19" s="147"/>
      <c r="AK19" s="147"/>
      <c r="AL19" s="147"/>
      <c r="AM19" s="147"/>
      <c r="AN19" s="147"/>
      <c r="AO19" s="147"/>
      <c r="AP19" s="147"/>
      <c r="AQ19" s="147"/>
      <c r="AR19" s="147"/>
      <c r="AS19" s="147"/>
      <c r="AT19" s="147"/>
      <c r="AU19" s="147"/>
      <c r="AV19" s="147"/>
      <c r="AW19" s="147"/>
      <c r="AX19" s="147"/>
      <c r="AY19" s="147"/>
      <c r="AZ19" s="147"/>
      <c r="BA19" s="194" t="str">
        <f>C19</f>
        <v>nebo lesní půdy, s vodorovným přemístěním na hromady v místě upotřebení nebo na dočasné či trvalé skládky se složením</v>
      </c>
      <c r="BB19" s="147"/>
      <c r="BC19" s="147"/>
      <c r="BD19" s="147"/>
      <c r="BE19" s="147"/>
      <c r="BF19" s="147"/>
      <c r="BG19" s="147"/>
      <c r="BH19" s="147"/>
    </row>
    <row r="20" spans="1:60" outlineLevel="2" x14ac:dyDescent="0.2">
      <c r="A20" s="154"/>
      <c r="B20" s="155"/>
      <c r="C20" s="197" t="s">
        <v>231</v>
      </c>
      <c r="D20" s="186"/>
      <c r="E20" s="187">
        <v>4</v>
      </c>
      <c r="F20" s="157"/>
      <c r="G20" s="157"/>
      <c r="H20" s="157"/>
      <c r="I20" s="157"/>
      <c r="J20" s="157"/>
      <c r="K20" s="157"/>
      <c r="L20" s="157"/>
      <c r="M20" s="157"/>
      <c r="N20" s="156"/>
      <c r="O20" s="156"/>
      <c r="P20" s="156"/>
      <c r="Q20" s="156"/>
      <c r="R20" s="157"/>
      <c r="S20" s="157"/>
      <c r="T20" s="157"/>
      <c r="U20" s="157"/>
      <c r="V20" s="157"/>
      <c r="W20" s="157"/>
      <c r="X20" s="157"/>
      <c r="Y20" s="157"/>
      <c r="Z20" s="147"/>
      <c r="AA20" s="147"/>
      <c r="AB20" s="147"/>
      <c r="AC20" s="147"/>
      <c r="AD20" s="147"/>
      <c r="AE20" s="147"/>
      <c r="AF20" s="147"/>
      <c r="AG20" s="147" t="s">
        <v>216</v>
      </c>
      <c r="AH20" s="147">
        <v>0</v>
      </c>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x14ac:dyDescent="0.2">
      <c r="A21" s="166">
        <v>6</v>
      </c>
      <c r="B21" s="167" t="s">
        <v>232</v>
      </c>
      <c r="C21" s="182" t="s">
        <v>233</v>
      </c>
      <c r="D21" s="168" t="s">
        <v>229</v>
      </c>
      <c r="E21" s="169">
        <v>21.06</v>
      </c>
      <c r="F21" s="170"/>
      <c r="G21" s="171">
        <f>ROUND(E21*F21,2)</f>
        <v>0</v>
      </c>
      <c r="H21" s="170"/>
      <c r="I21" s="171">
        <f>ROUND(E21*H21,2)</f>
        <v>0</v>
      </c>
      <c r="J21" s="170"/>
      <c r="K21" s="171">
        <f>ROUND(E21*J21,2)</f>
        <v>0</v>
      </c>
      <c r="L21" s="171">
        <v>21</v>
      </c>
      <c r="M21" s="171">
        <f>G21*(1+L21/100)</f>
        <v>0</v>
      </c>
      <c r="N21" s="169">
        <v>0</v>
      </c>
      <c r="O21" s="169">
        <f>ROUND(E21*N21,2)</f>
        <v>0</v>
      </c>
      <c r="P21" s="169">
        <v>0</v>
      </c>
      <c r="Q21" s="169">
        <f>ROUND(E21*P21,2)</f>
        <v>0</v>
      </c>
      <c r="R21" s="171" t="s">
        <v>210</v>
      </c>
      <c r="S21" s="171" t="s">
        <v>175</v>
      </c>
      <c r="T21" s="172" t="s">
        <v>175</v>
      </c>
      <c r="U21" s="157">
        <v>1.76</v>
      </c>
      <c r="V21" s="157">
        <f>ROUND(E21*U21,2)</f>
        <v>37.07</v>
      </c>
      <c r="W21" s="157"/>
      <c r="X21" s="157" t="s">
        <v>211</v>
      </c>
      <c r="Y21" s="157" t="s">
        <v>177</v>
      </c>
      <c r="Z21" s="147"/>
      <c r="AA21" s="147"/>
      <c r="AB21" s="147"/>
      <c r="AC21" s="147"/>
      <c r="AD21" s="147"/>
      <c r="AE21" s="147"/>
      <c r="AF21" s="147"/>
      <c r="AG21" s="147" t="s">
        <v>212</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2" x14ac:dyDescent="0.2">
      <c r="A22" s="154"/>
      <c r="B22" s="155"/>
      <c r="C22" s="266" t="s">
        <v>234</v>
      </c>
      <c r="D22" s="267"/>
      <c r="E22" s="267"/>
      <c r="F22" s="267"/>
      <c r="G22" s="267"/>
      <c r="H22" s="157"/>
      <c r="I22" s="157"/>
      <c r="J22" s="157"/>
      <c r="K22" s="157"/>
      <c r="L22" s="157"/>
      <c r="M22" s="157"/>
      <c r="N22" s="156"/>
      <c r="O22" s="156"/>
      <c r="P22" s="156"/>
      <c r="Q22" s="156"/>
      <c r="R22" s="157"/>
      <c r="S22" s="157"/>
      <c r="T22" s="157"/>
      <c r="U22" s="157"/>
      <c r="V22" s="157"/>
      <c r="W22" s="157"/>
      <c r="X22" s="157"/>
      <c r="Y22" s="157"/>
      <c r="Z22" s="147"/>
      <c r="AA22" s="147"/>
      <c r="AB22" s="147"/>
      <c r="AC22" s="147"/>
      <c r="AD22" s="147"/>
      <c r="AE22" s="147"/>
      <c r="AF22" s="147"/>
      <c r="AG22" s="147" t="s">
        <v>214</v>
      </c>
      <c r="AH22" s="147"/>
      <c r="AI22" s="147"/>
      <c r="AJ22" s="147"/>
      <c r="AK22" s="147"/>
      <c r="AL22" s="147"/>
      <c r="AM22" s="147"/>
      <c r="AN22" s="147"/>
      <c r="AO22" s="147"/>
      <c r="AP22" s="147"/>
      <c r="AQ22" s="147"/>
      <c r="AR22" s="147"/>
      <c r="AS22" s="147"/>
      <c r="AT22" s="147"/>
      <c r="AU22" s="147"/>
      <c r="AV22" s="147"/>
      <c r="AW22" s="147"/>
      <c r="AX22" s="147"/>
      <c r="AY22" s="147"/>
      <c r="AZ22" s="147"/>
      <c r="BA22" s="194" t="str">
        <f>C22</f>
        <v>Příplatek k cenám hloubených vykopávek za ztížení vykopávky v blízkosti podzemního vedení nebo výbušnin pro jakoukoliv třídu horniny.</v>
      </c>
      <c r="BB22" s="147"/>
      <c r="BC22" s="147"/>
      <c r="BD22" s="147"/>
      <c r="BE22" s="147"/>
      <c r="BF22" s="147"/>
      <c r="BG22" s="147"/>
      <c r="BH22" s="147"/>
    </row>
    <row r="23" spans="1:60" outlineLevel="2" x14ac:dyDescent="0.2">
      <c r="A23" s="154"/>
      <c r="B23" s="155"/>
      <c r="C23" s="197" t="s">
        <v>235</v>
      </c>
      <c r="D23" s="186"/>
      <c r="E23" s="187">
        <v>21.06</v>
      </c>
      <c r="F23" s="157"/>
      <c r="G23" s="157"/>
      <c r="H23" s="157"/>
      <c r="I23" s="157"/>
      <c r="J23" s="157"/>
      <c r="K23" s="157"/>
      <c r="L23" s="157"/>
      <c r="M23" s="157"/>
      <c r="N23" s="156"/>
      <c r="O23" s="156"/>
      <c r="P23" s="156"/>
      <c r="Q23" s="156"/>
      <c r="R23" s="157"/>
      <c r="S23" s="157"/>
      <c r="T23" s="157"/>
      <c r="U23" s="157"/>
      <c r="V23" s="157"/>
      <c r="W23" s="157"/>
      <c r="X23" s="157"/>
      <c r="Y23" s="157"/>
      <c r="Z23" s="147"/>
      <c r="AA23" s="147"/>
      <c r="AB23" s="147"/>
      <c r="AC23" s="147"/>
      <c r="AD23" s="147"/>
      <c r="AE23" s="147"/>
      <c r="AF23" s="147"/>
      <c r="AG23" s="147" t="s">
        <v>216</v>
      </c>
      <c r="AH23" s="147">
        <v>0</v>
      </c>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outlineLevel="1" x14ac:dyDescent="0.2">
      <c r="A24" s="166">
        <v>7</v>
      </c>
      <c r="B24" s="167" t="s">
        <v>236</v>
      </c>
      <c r="C24" s="182" t="s">
        <v>237</v>
      </c>
      <c r="D24" s="168" t="s">
        <v>229</v>
      </c>
      <c r="E24" s="169">
        <v>107</v>
      </c>
      <c r="F24" s="170"/>
      <c r="G24" s="171">
        <f>ROUND(E24*F24,2)</f>
        <v>0</v>
      </c>
      <c r="H24" s="170"/>
      <c r="I24" s="171">
        <f>ROUND(E24*H24,2)</f>
        <v>0</v>
      </c>
      <c r="J24" s="170"/>
      <c r="K24" s="171">
        <f>ROUND(E24*J24,2)</f>
        <v>0</v>
      </c>
      <c r="L24" s="171">
        <v>21</v>
      </c>
      <c r="M24" s="171">
        <f>G24*(1+L24/100)</f>
        <v>0</v>
      </c>
      <c r="N24" s="169">
        <v>0</v>
      </c>
      <c r="O24" s="169">
        <f>ROUND(E24*N24,2)</f>
        <v>0</v>
      </c>
      <c r="P24" s="169">
        <v>0</v>
      </c>
      <c r="Q24" s="169">
        <f>ROUND(E24*P24,2)</f>
        <v>0</v>
      </c>
      <c r="R24" s="171" t="s">
        <v>210</v>
      </c>
      <c r="S24" s="171" t="s">
        <v>175</v>
      </c>
      <c r="T24" s="172" t="s">
        <v>175</v>
      </c>
      <c r="U24" s="157">
        <v>0.12</v>
      </c>
      <c r="V24" s="157">
        <f>ROUND(E24*U24,2)</f>
        <v>12.84</v>
      </c>
      <c r="W24" s="157"/>
      <c r="X24" s="157" t="s">
        <v>211</v>
      </c>
      <c r="Y24" s="157" t="s">
        <v>177</v>
      </c>
      <c r="Z24" s="147"/>
      <c r="AA24" s="147"/>
      <c r="AB24" s="147"/>
      <c r="AC24" s="147"/>
      <c r="AD24" s="147"/>
      <c r="AE24" s="147"/>
      <c r="AF24" s="147"/>
      <c r="AG24" s="147" t="s">
        <v>212</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ht="33.75" outlineLevel="2" x14ac:dyDescent="0.2">
      <c r="A25" s="154"/>
      <c r="B25" s="155"/>
      <c r="C25" s="266" t="s">
        <v>238</v>
      </c>
      <c r="D25" s="267"/>
      <c r="E25" s="267"/>
      <c r="F25" s="267"/>
      <c r="G25" s="267"/>
      <c r="H25" s="157"/>
      <c r="I25" s="157"/>
      <c r="J25" s="157"/>
      <c r="K25" s="157"/>
      <c r="L25" s="157"/>
      <c r="M25" s="157"/>
      <c r="N25" s="156"/>
      <c r="O25" s="156"/>
      <c r="P25" s="156"/>
      <c r="Q25" s="156"/>
      <c r="R25" s="157"/>
      <c r="S25" s="157"/>
      <c r="T25" s="157"/>
      <c r="U25" s="157"/>
      <c r="V25" s="157"/>
      <c r="W25" s="157"/>
      <c r="X25" s="157"/>
      <c r="Y25" s="157"/>
      <c r="Z25" s="147"/>
      <c r="AA25" s="147"/>
      <c r="AB25" s="147"/>
      <c r="AC25" s="147"/>
      <c r="AD25" s="147"/>
      <c r="AE25" s="147"/>
      <c r="AF25" s="147"/>
      <c r="AG25" s="147" t="s">
        <v>214</v>
      </c>
      <c r="AH25" s="147"/>
      <c r="AI25" s="147"/>
      <c r="AJ25" s="147"/>
      <c r="AK25" s="147"/>
      <c r="AL25" s="147"/>
      <c r="AM25" s="147"/>
      <c r="AN25" s="147"/>
      <c r="AO25" s="147"/>
      <c r="AP25" s="147"/>
      <c r="AQ25" s="147"/>
      <c r="AR25" s="147"/>
      <c r="AS25" s="147"/>
      <c r="AT25" s="147"/>
      <c r="AU25" s="147"/>
      <c r="AV25" s="147"/>
      <c r="AW25" s="147"/>
      <c r="AX25" s="147"/>
      <c r="AY25" s="147"/>
      <c r="AZ25" s="147"/>
      <c r="BA25" s="194" t="str">
        <f>C25</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25" s="147"/>
      <c r="BC25" s="147"/>
      <c r="BD25" s="147"/>
      <c r="BE25" s="147"/>
      <c r="BF25" s="147"/>
      <c r="BG25" s="147"/>
      <c r="BH25" s="147"/>
    </row>
    <row r="26" spans="1:60" outlineLevel="2" x14ac:dyDescent="0.2">
      <c r="A26" s="154"/>
      <c r="B26" s="155"/>
      <c r="C26" s="198" t="s">
        <v>239</v>
      </c>
      <c r="D26" s="188"/>
      <c r="E26" s="189"/>
      <c r="F26" s="157"/>
      <c r="G26" s="157"/>
      <c r="H26" s="157"/>
      <c r="I26" s="157"/>
      <c r="J26" s="157"/>
      <c r="K26" s="157"/>
      <c r="L26" s="157"/>
      <c r="M26" s="157"/>
      <c r="N26" s="156"/>
      <c r="O26" s="156"/>
      <c r="P26" s="156"/>
      <c r="Q26" s="156"/>
      <c r="R26" s="157"/>
      <c r="S26" s="157"/>
      <c r="T26" s="157"/>
      <c r="U26" s="157"/>
      <c r="V26" s="157"/>
      <c r="W26" s="157"/>
      <c r="X26" s="157"/>
      <c r="Y26" s="157"/>
      <c r="Z26" s="147"/>
      <c r="AA26" s="147"/>
      <c r="AB26" s="147"/>
      <c r="AC26" s="147"/>
      <c r="AD26" s="147"/>
      <c r="AE26" s="147"/>
      <c r="AF26" s="147"/>
      <c r="AG26" s="147" t="s">
        <v>216</v>
      </c>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3" x14ac:dyDescent="0.2">
      <c r="A27" s="154"/>
      <c r="B27" s="155"/>
      <c r="C27" s="199" t="s">
        <v>240</v>
      </c>
      <c r="D27" s="188"/>
      <c r="E27" s="189"/>
      <c r="F27" s="157"/>
      <c r="G27" s="157"/>
      <c r="H27" s="157"/>
      <c r="I27" s="157"/>
      <c r="J27" s="157"/>
      <c r="K27" s="157"/>
      <c r="L27" s="157"/>
      <c r="M27" s="157"/>
      <c r="N27" s="156"/>
      <c r="O27" s="156"/>
      <c r="P27" s="156"/>
      <c r="Q27" s="156"/>
      <c r="R27" s="157"/>
      <c r="S27" s="157"/>
      <c r="T27" s="157"/>
      <c r="U27" s="157"/>
      <c r="V27" s="157"/>
      <c r="W27" s="157"/>
      <c r="X27" s="157"/>
      <c r="Y27" s="157"/>
      <c r="Z27" s="147"/>
      <c r="AA27" s="147"/>
      <c r="AB27" s="147"/>
      <c r="AC27" s="147"/>
      <c r="AD27" s="147"/>
      <c r="AE27" s="147"/>
      <c r="AF27" s="147"/>
      <c r="AG27" s="147" t="s">
        <v>216</v>
      </c>
      <c r="AH27" s="147">
        <v>2</v>
      </c>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3" x14ac:dyDescent="0.2">
      <c r="A28" s="154"/>
      <c r="B28" s="155"/>
      <c r="C28" s="199" t="s">
        <v>241</v>
      </c>
      <c r="D28" s="188"/>
      <c r="E28" s="189">
        <v>161.02500000000001</v>
      </c>
      <c r="F28" s="157"/>
      <c r="G28" s="157"/>
      <c r="H28" s="157"/>
      <c r="I28" s="157"/>
      <c r="J28" s="157"/>
      <c r="K28" s="157"/>
      <c r="L28" s="157"/>
      <c r="M28" s="157"/>
      <c r="N28" s="156"/>
      <c r="O28" s="156"/>
      <c r="P28" s="156"/>
      <c r="Q28" s="156"/>
      <c r="R28" s="157"/>
      <c r="S28" s="157"/>
      <c r="T28" s="157"/>
      <c r="U28" s="157"/>
      <c r="V28" s="157"/>
      <c r="W28" s="157"/>
      <c r="X28" s="157"/>
      <c r="Y28" s="157"/>
      <c r="Z28" s="147"/>
      <c r="AA28" s="147"/>
      <c r="AB28" s="147"/>
      <c r="AC28" s="147"/>
      <c r="AD28" s="147"/>
      <c r="AE28" s="147"/>
      <c r="AF28" s="147"/>
      <c r="AG28" s="147" t="s">
        <v>216</v>
      </c>
      <c r="AH28" s="147">
        <v>2</v>
      </c>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3" x14ac:dyDescent="0.2">
      <c r="A29" s="154"/>
      <c r="B29" s="155"/>
      <c r="C29" s="199" t="s">
        <v>242</v>
      </c>
      <c r="D29" s="188"/>
      <c r="E29" s="189"/>
      <c r="F29" s="157"/>
      <c r="G29" s="157"/>
      <c r="H29" s="157"/>
      <c r="I29" s="157"/>
      <c r="J29" s="157"/>
      <c r="K29" s="157"/>
      <c r="L29" s="157"/>
      <c r="M29" s="157"/>
      <c r="N29" s="156"/>
      <c r="O29" s="156"/>
      <c r="P29" s="156"/>
      <c r="Q29" s="156"/>
      <c r="R29" s="157"/>
      <c r="S29" s="157"/>
      <c r="T29" s="157"/>
      <c r="U29" s="157"/>
      <c r="V29" s="157"/>
      <c r="W29" s="157"/>
      <c r="X29" s="157"/>
      <c r="Y29" s="157"/>
      <c r="Z29" s="147"/>
      <c r="AA29" s="147"/>
      <c r="AB29" s="147"/>
      <c r="AC29" s="147"/>
      <c r="AD29" s="147"/>
      <c r="AE29" s="147"/>
      <c r="AF29" s="147"/>
      <c r="AG29" s="147" t="s">
        <v>216</v>
      </c>
      <c r="AH29" s="147">
        <v>2</v>
      </c>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3" x14ac:dyDescent="0.2">
      <c r="A30" s="154"/>
      <c r="B30" s="155"/>
      <c r="C30" s="199" t="s">
        <v>243</v>
      </c>
      <c r="D30" s="188"/>
      <c r="E30" s="189">
        <v>23.8125</v>
      </c>
      <c r="F30" s="157"/>
      <c r="G30" s="157"/>
      <c r="H30" s="157"/>
      <c r="I30" s="157"/>
      <c r="J30" s="157"/>
      <c r="K30" s="157"/>
      <c r="L30" s="157"/>
      <c r="M30" s="157"/>
      <c r="N30" s="156"/>
      <c r="O30" s="156"/>
      <c r="P30" s="156"/>
      <c r="Q30" s="156"/>
      <c r="R30" s="157"/>
      <c r="S30" s="157"/>
      <c r="T30" s="157"/>
      <c r="U30" s="157"/>
      <c r="V30" s="157"/>
      <c r="W30" s="157"/>
      <c r="X30" s="157"/>
      <c r="Y30" s="157"/>
      <c r="Z30" s="147"/>
      <c r="AA30" s="147"/>
      <c r="AB30" s="147"/>
      <c r="AC30" s="147"/>
      <c r="AD30" s="147"/>
      <c r="AE30" s="147"/>
      <c r="AF30" s="147"/>
      <c r="AG30" s="147" t="s">
        <v>216</v>
      </c>
      <c r="AH30" s="147">
        <v>2</v>
      </c>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3" x14ac:dyDescent="0.2">
      <c r="A31" s="154"/>
      <c r="B31" s="155"/>
      <c r="C31" s="199" t="s">
        <v>244</v>
      </c>
      <c r="D31" s="188"/>
      <c r="E31" s="189"/>
      <c r="F31" s="157"/>
      <c r="G31" s="157"/>
      <c r="H31" s="157"/>
      <c r="I31" s="157"/>
      <c r="J31" s="157"/>
      <c r="K31" s="157"/>
      <c r="L31" s="157"/>
      <c r="M31" s="157"/>
      <c r="N31" s="156"/>
      <c r="O31" s="156"/>
      <c r="P31" s="156"/>
      <c r="Q31" s="156"/>
      <c r="R31" s="157"/>
      <c r="S31" s="157"/>
      <c r="T31" s="157"/>
      <c r="U31" s="157"/>
      <c r="V31" s="157"/>
      <c r="W31" s="157"/>
      <c r="X31" s="157"/>
      <c r="Y31" s="157"/>
      <c r="Z31" s="147"/>
      <c r="AA31" s="147"/>
      <c r="AB31" s="147"/>
      <c r="AC31" s="147"/>
      <c r="AD31" s="147"/>
      <c r="AE31" s="147"/>
      <c r="AF31" s="147"/>
      <c r="AG31" s="147" t="s">
        <v>216</v>
      </c>
      <c r="AH31" s="147">
        <v>2</v>
      </c>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3" x14ac:dyDescent="0.2">
      <c r="A32" s="154"/>
      <c r="B32" s="155"/>
      <c r="C32" s="199" t="s">
        <v>245</v>
      </c>
      <c r="D32" s="188"/>
      <c r="E32" s="189">
        <v>29.362500000000001</v>
      </c>
      <c r="F32" s="157"/>
      <c r="G32" s="157"/>
      <c r="H32" s="157"/>
      <c r="I32" s="157"/>
      <c r="J32" s="157"/>
      <c r="K32" s="157"/>
      <c r="L32" s="157"/>
      <c r="M32" s="157"/>
      <c r="N32" s="156"/>
      <c r="O32" s="156"/>
      <c r="P32" s="156"/>
      <c r="Q32" s="156"/>
      <c r="R32" s="157"/>
      <c r="S32" s="157"/>
      <c r="T32" s="157"/>
      <c r="U32" s="157"/>
      <c r="V32" s="157"/>
      <c r="W32" s="157"/>
      <c r="X32" s="157"/>
      <c r="Y32" s="157"/>
      <c r="Z32" s="147"/>
      <c r="AA32" s="147"/>
      <c r="AB32" s="147"/>
      <c r="AC32" s="147"/>
      <c r="AD32" s="147"/>
      <c r="AE32" s="147"/>
      <c r="AF32" s="147"/>
      <c r="AG32" s="147" t="s">
        <v>216</v>
      </c>
      <c r="AH32" s="147">
        <v>2</v>
      </c>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3" x14ac:dyDescent="0.2">
      <c r="A33" s="154"/>
      <c r="B33" s="155"/>
      <c r="C33" s="200" t="s">
        <v>246</v>
      </c>
      <c r="D33" s="190"/>
      <c r="E33" s="191">
        <v>214.2</v>
      </c>
      <c r="F33" s="157"/>
      <c r="G33" s="157"/>
      <c r="H33" s="157"/>
      <c r="I33" s="157"/>
      <c r="J33" s="157"/>
      <c r="K33" s="157"/>
      <c r="L33" s="157"/>
      <c r="M33" s="157"/>
      <c r="N33" s="156"/>
      <c r="O33" s="156"/>
      <c r="P33" s="156"/>
      <c r="Q33" s="156"/>
      <c r="R33" s="157"/>
      <c r="S33" s="157"/>
      <c r="T33" s="157"/>
      <c r="U33" s="157"/>
      <c r="V33" s="157"/>
      <c r="W33" s="157"/>
      <c r="X33" s="157"/>
      <c r="Y33" s="157"/>
      <c r="Z33" s="147"/>
      <c r="AA33" s="147"/>
      <c r="AB33" s="147"/>
      <c r="AC33" s="147"/>
      <c r="AD33" s="147"/>
      <c r="AE33" s="147"/>
      <c r="AF33" s="147"/>
      <c r="AG33" s="147" t="s">
        <v>216</v>
      </c>
      <c r="AH33" s="147">
        <v>3</v>
      </c>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3" x14ac:dyDescent="0.2">
      <c r="A34" s="154"/>
      <c r="B34" s="155"/>
      <c r="C34" s="198" t="s">
        <v>247</v>
      </c>
      <c r="D34" s="188"/>
      <c r="E34" s="189"/>
      <c r="F34" s="157"/>
      <c r="G34" s="157"/>
      <c r="H34" s="157"/>
      <c r="I34" s="157"/>
      <c r="J34" s="157"/>
      <c r="K34" s="157"/>
      <c r="L34" s="157"/>
      <c r="M34" s="157"/>
      <c r="N34" s="156"/>
      <c r="O34" s="156"/>
      <c r="P34" s="156"/>
      <c r="Q34" s="156"/>
      <c r="R34" s="157"/>
      <c r="S34" s="157"/>
      <c r="T34" s="157"/>
      <c r="U34" s="157"/>
      <c r="V34" s="157"/>
      <c r="W34" s="157"/>
      <c r="X34" s="157"/>
      <c r="Y34" s="157"/>
      <c r="Z34" s="147"/>
      <c r="AA34" s="147"/>
      <c r="AB34" s="147"/>
      <c r="AC34" s="147"/>
      <c r="AD34" s="147"/>
      <c r="AE34" s="147"/>
      <c r="AF34" s="147"/>
      <c r="AG34" s="147" t="s">
        <v>216</v>
      </c>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outlineLevel="3" x14ac:dyDescent="0.2">
      <c r="A35" s="154"/>
      <c r="B35" s="155"/>
      <c r="C35" s="197" t="s">
        <v>248</v>
      </c>
      <c r="D35" s="186"/>
      <c r="E35" s="187">
        <v>107</v>
      </c>
      <c r="F35" s="157"/>
      <c r="G35" s="157"/>
      <c r="H35" s="157"/>
      <c r="I35" s="157"/>
      <c r="J35" s="157"/>
      <c r="K35" s="157"/>
      <c r="L35" s="157"/>
      <c r="M35" s="157"/>
      <c r="N35" s="156"/>
      <c r="O35" s="156"/>
      <c r="P35" s="156"/>
      <c r="Q35" s="156"/>
      <c r="R35" s="157"/>
      <c r="S35" s="157"/>
      <c r="T35" s="157"/>
      <c r="U35" s="157"/>
      <c r="V35" s="157"/>
      <c r="W35" s="157"/>
      <c r="X35" s="157"/>
      <c r="Y35" s="157"/>
      <c r="Z35" s="147"/>
      <c r="AA35" s="147"/>
      <c r="AB35" s="147"/>
      <c r="AC35" s="147"/>
      <c r="AD35" s="147"/>
      <c r="AE35" s="147"/>
      <c r="AF35" s="147"/>
      <c r="AG35" s="147" t="s">
        <v>216</v>
      </c>
      <c r="AH35" s="147">
        <v>0</v>
      </c>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x14ac:dyDescent="0.2">
      <c r="A36" s="166">
        <v>8</v>
      </c>
      <c r="B36" s="167" t="s">
        <v>249</v>
      </c>
      <c r="C36" s="182" t="s">
        <v>250</v>
      </c>
      <c r="D36" s="168" t="s">
        <v>229</v>
      </c>
      <c r="E36" s="169">
        <v>107</v>
      </c>
      <c r="F36" s="170"/>
      <c r="G36" s="171">
        <f>ROUND(E36*F36,2)</f>
        <v>0</v>
      </c>
      <c r="H36" s="170"/>
      <c r="I36" s="171">
        <f>ROUND(E36*H36,2)</f>
        <v>0</v>
      </c>
      <c r="J36" s="170"/>
      <c r="K36" s="171">
        <f>ROUND(E36*J36,2)</f>
        <v>0</v>
      </c>
      <c r="L36" s="171">
        <v>21</v>
      </c>
      <c r="M36" s="171">
        <f>G36*(1+L36/100)</f>
        <v>0</v>
      </c>
      <c r="N36" s="169">
        <v>0</v>
      </c>
      <c r="O36" s="169">
        <f>ROUND(E36*N36,2)</f>
        <v>0</v>
      </c>
      <c r="P36" s="169">
        <v>0</v>
      </c>
      <c r="Q36" s="169">
        <f>ROUND(E36*P36,2)</f>
        <v>0</v>
      </c>
      <c r="R36" s="171" t="s">
        <v>210</v>
      </c>
      <c r="S36" s="171" t="s">
        <v>175</v>
      </c>
      <c r="T36" s="172" t="s">
        <v>175</v>
      </c>
      <c r="U36" s="157">
        <v>8.4000000000000005E-2</v>
      </c>
      <c r="V36" s="157">
        <f>ROUND(E36*U36,2)</f>
        <v>8.99</v>
      </c>
      <c r="W36" s="157"/>
      <c r="X36" s="157" t="s">
        <v>211</v>
      </c>
      <c r="Y36" s="157" t="s">
        <v>177</v>
      </c>
      <c r="Z36" s="147"/>
      <c r="AA36" s="147"/>
      <c r="AB36" s="147"/>
      <c r="AC36" s="147"/>
      <c r="AD36" s="147"/>
      <c r="AE36" s="147"/>
      <c r="AF36" s="147"/>
      <c r="AG36" s="147" t="s">
        <v>212</v>
      </c>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ht="33.75" outlineLevel="2" x14ac:dyDescent="0.2">
      <c r="A37" s="154"/>
      <c r="B37" s="155"/>
      <c r="C37" s="266" t="s">
        <v>238</v>
      </c>
      <c r="D37" s="267"/>
      <c r="E37" s="267"/>
      <c r="F37" s="267"/>
      <c r="G37" s="267"/>
      <c r="H37" s="157"/>
      <c r="I37" s="157"/>
      <c r="J37" s="157"/>
      <c r="K37" s="157"/>
      <c r="L37" s="157"/>
      <c r="M37" s="157"/>
      <c r="N37" s="156"/>
      <c r="O37" s="156"/>
      <c r="P37" s="156"/>
      <c r="Q37" s="156"/>
      <c r="R37" s="157"/>
      <c r="S37" s="157"/>
      <c r="T37" s="157"/>
      <c r="U37" s="157"/>
      <c r="V37" s="157"/>
      <c r="W37" s="157"/>
      <c r="X37" s="157"/>
      <c r="Y37" s="157"/>
      <c r="Z37" s="147"/>
      <c r="AA37" s="147"/>
      <c r="AB37" s="147"/>
      <c r="AC37" s="147"/>
      <c r="AD37" s="147"/>
      <c r="AE37" s="147"/>
      <c r="AF37" s="147"/>
      <c r="AG37" s="147" t="s">
        <v>214</v>
      </c>
      <c r="AH37" s="147"/>
      <c r="AI37" s="147"/>
      <c r="AJ37" s="147"/>
      <c r="AK37" s="147"/>
      <c r="AL37" s="147"/>
      <c r="AM37" s="147"/>
      <c r="AN37" s="147"/>
      <c r="AO37" s="147"/>
      <c r="AP37" s="147"/>
      <c r="AQ37" s="147"/>
      <c r="AR37" s="147"/>
      <c r="AS37" s="147"/>
      <c r="AT37" s="147"/>
      <c r="AU37" s="147"/>
      <c r="AV37" s="147"/>
      <c r="AW37" s="147"/>
      <c r="AX37" s="147"/>
      <c r="AY37" s="147"/>
      <c r="AZ37" s="147"/>
      <c r="BA37" s="194" t="str">
        <f>C37</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37" s="147"/>
      <c r="BC37" s="147"/>
      <c r="BD37" s="147"/>
      <c r="BE37" s="147"/>
      <c r="BF37" s="147"/>
      <c r="BG37" s="147"/>
      <c r="BH37" s="147"/>
    </row>
    <row r="38" spans="1:60" outlineLevel="1" x14ac:dyDescent="0.2">
      <c r="A38" s="166">
        <v>9</v>
      </c>
      <c r="B38" s="167" t="s">
        <v>251</v>
      </c>
      <c r="C38" s="182" t="s">
        <v>252</v>
      </c>
      <c r="D38" s="168" t="s">
        <v>229</v>
      </c>
      <c r="E38" s="169">
        <v>107</v>
      </c>
      <c r="F38" s="170"/>
      <c r="G38" s="171">
        <f>ROUND(E38*F38,2)</f>
        <v>0</v>
      </c>
      <c r="H38" s="170"/>
      <c r="I38" s="171">
        <f>ROUND(E38*H38,2)</f>
        <v>0</v>
      </c>
      <c r="J38" s="170"/>
      <c r="K38" s="171">
        <f>ROUND(E38*J38,2)</f>
        <v>0</v>
      </c>
      <c r="L38" s="171">
        <v>21</v>
      </c>
      <c r="M38" s="171">
        <f>G38*(1+L38/100)</f>
        <v>0</v>
      </c>
      <c r="N38" s="169">
        <v>0</v>
      </c>
      <c r="O38" s="169">
        <f>ROUND(E38*N38,2)</f>
        <v>0</v>
      </c>
      <c r="P38" s="169">
        <v>0</v>
      </c>
      <c r="Q38" s="169">
        <f>ROUND(E38*P38,2)</f>
        <v>0</v>
      </c>
      <c r="R38" s="171" t="s">
        <v>210</v>
      </c>
      <c r="S38" s="171" t="s">
        <v>175</v>
      </c>
      <c r="T38" s="172" t="s">
        <v>175</v>
      </c>
      <c r="U38" s="157">
        <v>0.29099999999999998</v>
      </c>
      <c r="V38" s="157">
        <f>ROUND(E38*U38,2)</f>
        <v>31.14</v>
      </c>
      <c r="W38" s="157"/>
      <c r="X38" s="157" t="s">
        <v>211</v>
      </c>
      <c r="Y38" s="157" t="s">
        <v>177</v>
      </c>
      <c r="Z38" s="147"/>
      <c r="AA38" s="147"/>
      <c r="AB38" s="147"/>
      <c r="AC38" s="147"/>
      <c r="AD38" s="147"/>
      <c r="AE38" s="147"/>
      <c r="AF38" s="147"/>
      <c r="AG38" s="147" t="s">
        <v>212</v>
      </c>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ht="33.75" outlineLevel="2" x14ac:dyDescent="0.2">
      <c r="A39" s="154"/>
      <c r="B39" s="155"/>
      <c r="C39" s="266" t="s">
        <v>238</v>
      </c>
      <c r="D39" s="267"/>
      <c r="E39" s="267"/>
      <c r="F39" s="267"/>
      <c r="G39" s="267"/>
      <c r="H39" s="157"/>
      <c r="I39" s="157"/>
      <c r="J39" s="157"/>
      <c r="K39" s="157"/>
      <c r="L39" s="157"/>
      <c r="M39" s="157"/>
      <c r="N39" s="156"/>
      <c r="O39" s="156"/>
      <c r="P39" s="156"/>
      <c r="Q39" s="156"/>
      <c r="R39" s="157"/>
      <c r="S39" s="157"/>
      <c r="T39" s="157"/>
      <c r="U39" s="157"/>
      <c r="V39" s="157"/>
      <c r="W39" s="157"/>
      <c r="X39" s="157"/>
      <c r="Y39" s="157"/>
      <c r="Z39" s="147"/>
      <c r="AA39" s="147"/>
      <c r="AB39" s="147"/>
      <c r="AC39" s="147"/>
      <c r="AD39" s="147"/>
      <c r="AE39" s="147"/>
      <c r="AF39" s="147"/>
      <c r="AG39" s="147" t="s">
        <v>214</v>
      </c>
      <c r="AH39" s="147"/>
      <c r="AI39" s="147"/>
      <c r="AJ39" s="147"/>
      <c r="AK39" s="147"/>
      <c r="AL39" s="147"/>
      <c r="AM39" s="147"/>
      <c r="AN39" s="147"/>
      <c r="AO39" s="147"/>
      <c r="AP39" s="147"/>
      <c r="AQ39" s="147"/>
      <c r="AR39" s="147"/>
      <c r="AS39" s="147"/>
      <c r="AT39" s="147"/>
      <c r="AU39" s="147"/>
      <c r="AV39" s="147"/>
      <c r="AW39" s="147"/>
      <c r="AX39" s="147"/>
      <c r="AY39" s="147"/>
      <c r="AZ39" s="147"/>
      <c r="BA39" s="194" t="str">
        <f>C39</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39" s="147"/>
      <c r="BC39" s="147"/>
      <c r="BD39" s="147"/>
      <c r="BE39" s="147"/>
      <c r="BF39" s="147"/>
      <c r="BG39" s="147"/>
      <c r="BH39" s="147"/>
    </row>
    <row r="40" spans="1:60" outlineLevel="1" x14ac:dyDescent="0.2">
      <c r="A40" s="166">
        <v>10</v>
      </c>
      <c r="B40" s="167" t="s">
        <v>253</v>
      </c>
      <c r="C40" s="182" t="s">
        <v>254</v>
      </c>
      <c r="D40" s="168" t="s">
        <v>229</v>
      </c>
      <c r="E40" s="169">
        <v>107</v>
      </c>
      <c r="F40" s="170"/>
      <c r="G40" s="171">
        <f>ROUND(E40*F40,2)</f>
        <v>0</v>
      </c>
      <c r="H40" s="170"/>
      <c r="I40" s="171">
        <f>ROUND(E40*H40,2)</f>
        <v>0</v>
      </c>
      <c r="J40" s="170"/>
      <c r="K40" s="171">
        <f>ROUND(E40*J40,2)</f>
        <v>0</v>
      </c>
      <c r="L40" s="171">
        <v>21</v>
      </c>
      <c r="M40" s="171">
        <f>G40*(1+L40/100)</f>
        <v>0</v>
      </c>
      <c r="N40" s="169">
        <v>0</v>
      </c>
      <c r="O40" s="169">
        <f>ROUND(E40*N40,2)</f>
        <v>0</v>
      </c>
      <c r="P40" s="169">
        <v>0</v>
      </c>
      <c r="Q40" s="169">
        <f>ROUND(E40*P40,2)</f>
        <v>0</v>
      </c>
      <c r="R40" s="171" t="s">
        <v>210</v>
      </c>
      <c r="S40" s="171" t="s">
        <v>175</v>
      </c>
      <c r="T40" s="172" t="s">
        <v>175</v>
      </c>
      <c r="U40" s="157">
        <v>0.14829999999999999</v>
      </c>
      <c r="V40" s="157">
        <f>ROUND(E40*U40,2)</f>
        <v>15.87</v>
      </c>
      <c r="W40" s="157"/>
      <c r="X40" s="157" t="s">
        <v>211</v>
      </c>
      <c r="Y40" s="157" t="s">
        <v>177</v>
      </c>
      <c r="Z40" s="147"/>
      <c r="AA40" s="147"/>
      <c r="AB40" s="147"/>
      <c r="AC40" s="147"/>
      <c r="AD40" s="147"/>
      <c r="AE40" s="147"/>
      <c r="AF40" s="147"/>
      <c r="AG40" s="147" t="s">
        <v>212</v>
      </c>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ht="33.75" outlineLevel="2" x14ac:dyDescent="0.2">
      <c r="A41" s="154"/>
      <c r="B41" s="155"/>
      <c r="C41" s="266" t="s">
        <v>238</v>
      </c>
      <c r="D41" s="267"/>
      <c r="E41" s="267"/>
      <c r="F41" s="267"/>
      <c r="G41" s="267"/>
      <c r="H41" s="157"/>
      <c r="I41" s="157"/>
      <c r="J41" s="157"/>
      <c r="K41" s="157"/>
      <c r="L41" s="157"/>
      <c r="M41" s="157"/>
      <c r="N41" s="156"/>
      <c r="O41" s="156"/>
      <c r="P41" s="156"/>
      <c r="Q41" s="156"/>
      <c r="R41" s="157"/>
      <c r="S41" s="157"/>
      <c r="T41" s="157"/>
      <c r="U41" s="157"/>
      <c r="V41" s="157"/>
      <c r="W41" s="157"/>
      <c r="X41" s="157"/>
      <c r="Y41" s="157"/>
      <c r="Z41" s="147"/>
      <c r="AA41" s="147"/>
      <c r="AB41" s="147"/>
      <c r="AC41" s="147"/>
      <c r="AD41" s="147"/>
      <c r="AE41" s="147"/>
      <c r="AF41" s="147"/>
      <c r="AG41" s="147" t="s">
        <v>214</v>
      </c>
      <c r="AH41" s="147"/>
      <c r="AI41" s="147"/>
      <c r="AJ41" s="147"/>
      <c r="AK41" s="147"/>
      <c r="AL41" s="147"/>
      <c r="AM41" s="147"/>
      <c r="AN41" s="147"/>
      <c r="AO41" s="147"/>
      <c r="AP41" s="147"/>
      <c r="AQ41" s="147"/>
      <c r="AR41" s="147"/>
      <c r="AS41" s="147"/>
      <c r="AT41" s="147"/>
      <c r="AU41" s="147"/>
      <c r="AV41" s="147"/>
      <c r="AW41" s="147"/>
      <c r="AX41" s="147"/>
      <c r="AY41" s="147"/>
      <c r="AZ41" s="147"/>
      <c r="BA41" s="194" t="str">
        <f>C41</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41" s="147"/>
      <c r="BC41" s="147"/>
      <c r="BD41" s="147"/>
      <c r="BE41" s="147"/>
      <c r="BF41" s="147"/>
      <c r="BG41" s="147"/>
      <c r="BH41" s="147"/>
    </row>
    <row r="42" spans="1:60" ht="22.5" outlineLevel="1" x14ac:dyDescent="0.2">
      <c r="A42" s="166">
        <v>11</v>
      </c>
      <c r="B42" s="167" t="s">
        <v>255</v>
      </c>
      <c r="C42" s="182" t="s">
        <v>256</v>
      </c>
      <c r="D42" s="168" t="s">
        <v>257</v>
      </c>
      <c r="E42" s="169">
        <v>341.1</v>
      </c>
      <c r="F42" s="170"/>
      <c r="G42" s="171">
        <f>ROUND(E42*F42,2)</f>
        <v>0</v>
      </c>
      <c r="H42" s="170"/>
      <c r="I42" s="171">
        <f>ROUND(E42*H42,2)</f>
        <v>0</v>
      </c>
      <c r="J42" s="170"/>
      <c r="K42" s="171">
        <f>ROUND(E42*J42,2)</f>
        <v>0</v>
      </c>
      <c r="L42" s="171">
        <v>21</v>
      </c>
      <c r="M42" s="171">
        <f>G42*(1+L42/100)</f>
        <v>0</v>
      </c>
      <c r="N42" s="169">
        <v>9.8999999999999999E-4</v>
      </c>
      <c r="O42" s="169">
        <f>ROUND(E42*N42,2)</f>
        <v>0.34</v>
      </c>
      <c r="P42" s="169">
        <v>0</v>
      </c>
      <c r="Q42" s="169">
        <f>ROUND(E42*P42,2)</f>
        <v>0</v>
      </c>
      <c r="R42" s="171" t="s">
        <v>210</v>
      </c>
      <c r="S42" s="171" t="s">
        <v>175</v>
      </c>
      <c r="T42" s="172" t="s">
        <v>175</v>
      </c>
      <c r="U42" s="157">
        <v>0.24</v>
      </c>
      <c r="V42" s="157">
        <f>ROUND(E42*U42,2)</f>
        <v>81.86</v>
      </c>
      <c r="W42" s="157"/>
      <c r="X42" s="157" t="s">
        <v>211</v>
      </c>
      <c r="Y42" s="157" t="s">
        <v>177</v>
      </c>
      <c r="Z42" s="147"/>
      <c r="AA42" s="147"/>
      <c r="AB42" s="147"/>
      <c r="AC42" s="147"/>
      <c r="AD42" s="147"/>
      <c r="AE42" s="147"/>
      <c r="AF42" s="147"/>
      <c r="AG42" s="147" t="s">
        <v>212</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2" x14ac:dyDescent="0.2">
      <c r="A43" s="154"/>
      <c r="B43" s="155"/>
      <c r="C43" s="266" t="s">
        <v>258</v>
      </c>
      <c r="D43" s="267"/>
      <c r="E43" s="267"/>
      <c r="F43" s="267"/>
      <c r="G43" s="267"/>
      <c r="H43" s="157"/>
      <c r="I43" s="157"/>
      <c r="J43" s="157"/>
      <c r="K43" s="157"/>
      <c r="L43" s="157"/>
      <c r="M43" s="157"/>
      <c r="N43" s="156"/>
      <c r="O43" s="156"/>
      <c r="P43" s="156"/>
      <c r="Q43" s="156"/>
      <c r="R43" s="157"/>
      <c r="S43" s="157"/>
      <c r="T43" s="157"/>
      <c r="U43" s="157"/>
      <c r="V43" s="157"/>
      <c r="W43" s="157"/>
      <c r="X43" s="157"/>
      <c r="Y43" s="157"/>
      <c r="Z43" s="147"/>
      <c r="AA43" s="147"/>
      <c r="AB43" s="147"/>
      <c r="AC43" s="147"/>
      <c r="AD43" s="147"/>
      <c r="AE43" s="147"/>
      <c r="AF43" s="147"/>
      <c r="AG43" s="147" t="s">
        <v>214</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2" x14ac:dyDescent="0.2">
      <c r="A44" s="154"/>
      <c r="B44" s="155"/>
      <c r="C44" s="197" t="s">
        <v>259</v>
      </c>
      <c r="D44" s="186"/>
      <c r="E44" s="187"/>
      <c r="F44" s="157"/>
      <c r="G44" s="157"/>
      <c r="H44" s="157"/>
      <c r="I44" s="157"/>
      <c r="J44" s="157"/>
      <c r="K44" s="157"/>
      <c r="L44" s="157"/>
      <c r="M44" s="157"/>
      <c r="N44" s="156"/>
      <c r="O44" s="156"/>
      <c r="P44" s="156"/>
      <c r="Q44" s="156"/>
      <c r="R44" s="157"/>
      <c r="S44" s="157"/>
      <c r="T44" s="157"/>
      <c r="U44" s="157"/>
      <c r="V44" s="157"/>
      <c r="W44" s="157"/>
      <c r="X44" s="157"/>
      <c r="Y44" s="157"/>
      <c r="Z44" s="147"/>
      <c r="AA44" s="147"/>
      <c r="AB44" s="147"/>
      <c r="AC44" s="147"/>
      <c r="AD44" s="147"/>
      <c r="AE44" s="147"/>
      <c r="AF44" s="147"/>
      <c r="AG44" s="147" t="s">
        <v>216</v>
      </c>
      <c r="AH44" s="147">
        <v>0</v>
      </c>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3" x14ac:dyDescent="0.2">
      <c r="A45" s="154"/>
      <c r="B45" s="155"/>
      <c r="C45" s="197" t="s">
        <v>260</v>
      </c>
      <c r="D45" s="186"/>
      <c r="E45" s="187">
        <v>322.05</v>
      </c>
      <c r="F45" s="157"/>
      <c r="G45" s="157"/>
      <c r="H45" s="157"/>
      <c r="I45" s="157"/>
      <c r="J45" s="157"/>
      <c r="K45" s="157"/>
      <c r="L45" s="157"/>
      <c r="M45" s="157"/>
      <c r="N45" s="156"/>
      <c r="O45" s="156"/>
      <c r="P45" s="156"/>
      <c r="Q45" s="156"/>
      <c r="R45" s="157"/>
      <c r="S45" s="157"/>
      <c r="T45" s="157"/>
      <c r="U45" s="157"/>
      <c r="V45" s="157"/>
      <c r="W45" s="157"/>
      <c r="X45" s="157"/>
      <c r="Y45" s="157"/>
      <c r="Z45" s="147"/>
      <c r="AA45" s="147"/>
      <c r="AB45" s="147"/>
      <c r="AC45" s="147"/>
      <c r="AD45" s="147"/>
      <c r="AE45" s="147"/>
      <c r="AF45" s="147"/>
      <c r="AG45" s="147" t="s">
        <v>216</v>
      </c>
      <c r="AH45" s="147">
        <v>0</v>
      </c>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3" x14ac:dyDescent="0.2">
      <c r="A46" s="154"/>
      <c r="B46" s="155"/>
      <c r="C46" s="197" t="s">
        <v>261</v>
      </c>
      <c r="D46" s="186"/>
      <c r="E46" s="187"/>
      <c r="F46" s="157"/>
      <c r="G46" s="157"/>
      <c r="H46" s="157"/>
      <c r="I46" s="157"/>
      <c r="J46" s="157"/>
      <c r="K46" s="157"/>
      <c r="L46" s="157"/>
      <c r="M46" s="157"/>
      <c r="N46" s="156"/>
      <c r="O46" s="156"/>
      <c r="P46" s="156"/>
      <c r="Q46" s="156"/>
      <c r="R46" s="157"/>
      <c r="S46" s="157"/>
      <c r="T46" s="157"/>
      <c r="U46" s="157"/>
      <c r="V46" s="157"/>
      <c r="W46" s="157"/>
      <c r="X46" s="157"/>
      <c r="Y46" s="157"/>
      <c r="Z46" s="147"/>
      <c r="AA46" s="147"/>
      <c r="AB46" s="147"/>
      <c r="AC46" s="147"/>
      <c r="AD46" s="147"/>
      <c r="AE46" s="147"/>
      <c r="AF46" s="147"/>
      <c r="AG46" s="147" t="s">
        <v>216</v>
      </c>
      <c r="AH46" s="147">
        <v>0</v>
      </c>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outlineLevel="3" x14ac:dyDescent="0.2">
      <c r="A47" s="154"/>
      <c r="B47" s="155"/>
      <c r="C47" s="197" t="s">
        <v>262</v>
      </c>
      <c r="D47" s="186"/>
      <c r="E47" s="187">
        <v>19.05</v>
      </c>
      <c r="F47" s="157"/>
      <c r="G47" s="157"/>
      <c r="H47" s="157"/>
      <c r="I47" s="157"/>
      <c r="J47" s="157"/>
      <c r="K47" s="157"/>
      <c r="L47" s="157"/>
      <c r="M47" s="157"/>
      <c r="N47" s="156"/>
      <c r="O47" s="156"/>
      <c r="P47" s="156"/>
      <c r="Q47" s="156"/>
      <c r="R47" s="157"/>
      <c r="S47" s="157"/>
      <c r="T47" s="157"/>
      <c r="U47" s="157"/>
      <c r="V47" s="157"/>
      <c r="W47" s="157"/>
      <c r="X47" s="157"/>
      <c r="Y47" s="157"/>
      <c r="Z47" s="147"/>
      <c r="AA47" s="147"/>
      <c r="AB47" s="147"/>
      <c r="AC47" s="147"/>
      <c r="AD47" s="147"/>
      <c r="AE47" s="147"/>
      <c r="AF47" s="147"/>
      <c r="AG47" s="147" t="s">
        <v>216</v>
      </c>
      <c r="AH47" s="147">
        <v>0</v>
      </c>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outlineLevel="1" x14ac:dyDescent="0.2">
      <c r="A48" s="166">
        <v>12</v>
      </c>
      <c r="B48" s="167" t="s">
        <v>263</v>
      </c>
      <c r="C48" s="182" t="s">
        <v>264</v>
      </c>
      <c r="D48" s="168" t="s">
        <v>257</v>
      </c>
      <c r="E48" s="169">
        <v>341.1</v>
      </c>
      <c r="F48" s="170"/>
      <c r="G48" s="171">
        <f>ROUND(E48*F48,2)</f>
        <v>0</v>
      </c>
      <c r="H48" s="170"/>
      <c r="I48" s="171">
        <f>ROUND(E48*H48,2)</f>
        <v>0</v>
      </c>
      <c r="J48" s="170"/>
      <c r="K48" s="171">
        <f>ROUND(E48*J48,2)</f>
        <v>0</v>
      </c>
      <c r="L48" s="171">
        <v>21</v>
      </c>
      <c r="M48" s="171">
        <f>G48*(1+L48/100)</f>
        <v>0</v>
      </c>
      <c r="N48" s="169">
        <v>0</v>
      </c>
      <c r="O48" s="169">
        <f>ROUND(E48*N48,2)</f>
        <v>0</v>
      </c>
      <c r="P48" s="169">
        <v>0</v>
      </c>
      <c r="Q48" s="169">
        <f>ROUND(E48*P48,2)</f>
        <v>0</v>
      </c>
      <c r="R48" s="171" t="s">
        <v>210</v>
      </c>
      <c r="S48" s="171" t="s">
        <v>175</v>
      </c>
      <c r="T48" s="172" t="s">
        <v>175</v>
      </c>
      <c r="U48" s="157">
        <v>7.0000000000000007E-2</v>
      </c>
      <c r="V48" s="157">
        <f>ROUND(E48*U48,2)</f>
        <v>23.88</v>
      </c>
      <c r="W48" s="157"/>
      <c r="X48" s="157" t="s">
        <v>211</v>
      </c>
      <c r="Y48" s="157" t="s">
        <v>177</v>
      </c>
      <c r="Z48" s="147"/>
      <c r="AA48" s="147"/>
      <c r="AB48" s="147"/>
      <c r="AC48" s="147"/>
      <c r="AD48" s="147"/>
      <c r="AE48" s="147"/>
      <c r="AF48" s="147"/>
      <c r="AG48" s="147" t="s">
        <v>212</v>
      </c>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2" x14ac:dyDescent="0.2">
      <c r="A49" s="154"/>
      <c r="B49" s="155"/>
      <c r="C49" s="266" t="s">
        <v>265</v>
      </c>
      <c r="D49" s="267"/>
      <c r="E49" s="267"/>
      <c r="F49" s="267"/>
      <c r="G49" s="267"/>
      <c r="H49" s="157"/>
      <c r="I49" s="157"/>
      <c r="J49" s="157"/>
      <c r="K49" s="157"/>
      <c r="L49" s="157"/>
      <c r="M49" s="157"/>
      <c r="N49" s="156"/>
      <c r="O49" s="156"/>
      <c r="P49" s="156"/>
      <c r="Q49" s="156"/>
      <c r="R49" s="157"/>
      <c r="S49" s="157"/>
      <c r="T49" s="157"/>
      <c r="U49" s="157"/>
      <c r="V49" s="157"/>
      <c r="W49" s="157"/>
      <c r="X49" s="157"/>
      <c r="Y49" s="157"/>
      <c r="Z49" s="147"/>
      <c r="AA49" s="147"/>
      <c r="AB49" s="147"/>
      <c r="AC49" s="147"/>
      <c r="AD49" s="147"/>
      <c r="AE49" s="147"/>
      <c r="AF49" s="147"/>
      <c r="AG49" s="147" t="s">
        <v>214</v>
      </c>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outlineLevel="1" x14ac:dyDescent="0.2">
      <c r="A50" s="166">
        <v>13</v>
      </c>
      <c r="B50" s="167" t="s">
        <v>266</v>
      </c>
      <c r="C50" s="182" t="s">
        <v>267</v>
      </c>
      <c r="D50" s="168" t="s">
        <v>229</v>
      </c>
      <c r="E50" s="169">
        <v>128.4</v>
      </c>
      <c r="F50" s="170"/>
      <c r="G50" s="171">
        <f>ROUND(E50*F50,2)</f>
        <v>0</v>
      </c>
      <c r="H50" s="170"/>
      <c r="I50" s="171">
        <f>ROUND(E50*H50,2)</f>
        <v>0</v>
      </c>
      <c r="J50" s="170"/>
      <c r="K50" s="171">
        <f>ROUND(E50*J50,2)</f>
        <v>0</v>
      </c>
      <c r="L50" s="171">
        <v>21</v>
      </c>
      <c r="M50" s="171">
        <f>G50*(1+L50/100)</f>
        <v>0</v>
      </c>
      <c r="N50" s="169">
        <v>0</v>
      </c>
      <c r="O50" s="169">
        <f>ROUND(E50*N50,2)</f>
        <v>0</v>
      </c>
      <c r="P50" s="169">
        <v>0</v>
      </c>
      <c r="Q50" s="169">
        <f>ROUND(E50*P50,2)</f>
        <v>0</v>
      </c>
      <c r="R50" s="171" t="s">
        <v>210</v>
      </c>
      <c r="S50" s="171" t="s">
        <v>175</v>
      </c>
      <c r="T50" s="172" t="s">
        <v>175</v>
      </c>
      <c r="U50" s="157">
        <v>0.35</v>
      </c>
      <c r="V50" s="157">
        <f>ROUND(E50*U50,2)</f>
        <v>44.94</v>
      </c>
      <c r="W50" s="157"/>
      <c r="X50" s="157" t="s">
        <v>211</v>
      </c>
      <c r="Y50" s="157" t="s">
        <v>177</v>
      </c>
      <c r="Z50" s="147"/>
      <c r="AA50" s="147"/>
      <c r="AB50" s="147"/>
      <c r="AC50" s="147"/>
      <c r="AD50" s="147"/>
      <c r="AE50" s="147"/>
      <c r="AF50" s="147"/>
      <c r="AG50" s="147" t="s">
        <v>212</v>
      </c>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outlineLevel="2" x14ac:dyDescent="0.2">
      <c r="A51" s="154"/>
      <c r="B51" s="155"/>
      <c r="C51" s="266" t="s">
        <v>268</v>
      </c>
      <c r="D51" s="267"/>
      <c r="E51" s="267"/>
      <c r="F51" s="267"/>
      <c r="G51" s="267"/>
      <c r="H51" s="157"/>
      <c r="I51" s="157"/>
      <c r="J51" s="157"/>
      <c r="K51" s="157"/>
      <c r="L51" s="157"/>
      <c r="M51" s="157"/>
      <c r="N51" s="156"/>
      <c r="O51" s="156"/>
      <c r="P51" s="156"/>
      <c r="Q51" s="156"/>
      <c r="R51" s="157"/>
      <c r="S51" s="157"/>
      <c r="T51" s="157"/>
      <c r="U51" s="157"/>
      <c r="V51" s="157"/>
      <c r="W51" s="157"/>
      <c r="X51" s="157"/>
      <c r="Y51" s="157"/>
      <c r="Z51" s="147"/>
      <c r="AA51" s="147"/>
      <c r="AB51" s="147"/>
      <c r="AC51" s="147"/>
      <c r="AD51" s="147"/>
      <c r="AE51" s="147"/>
      <c r="AF51" s="147"/>
      <c r="AG51" s="147" t="s">
        <v>214</v>
      </c>
      <c r="AH51" s="147"/>
      <c r="AI51" s="147"/>
      <c r="AJ51" s="147"/>
      <c r="AK51" s="147"/>
      <c r="AL51" s="147"/>
      <c r="AM51" s="147"/>
      <c r="AN51" s="147"/>
      <c r="AO51" s="147"/>
      <c r="AP51" s="147"/>
      <c r="AQ51" s="147"/>
      <c r="AR51" s="147"/>
      <c r="AS51" s="147"/>
      <c r="AT51" s="147"/>
      <c r="AU51" s="147"/>
      <c r="AV51" s="147"/>
      <c r="AW51" s="147"/>
      <c r="AX51" s="147"/>
      <c r="AY51" s="147"/>
      <c r="AZ51" s="147"/>
      <c r="BA51" s="194" t="str">
        <f>C51</f>
        <v>bez naložení do dopravní nádoby, ale s vyprázdněním dopravní nádoby na hromadu nebo na dopravní prostředek,</v>
      </c>
      <c r="BB51" s="147"/>
      <c r="BC51" s="147"/>
      <c r="BD51" s="147"/>
      <c r="BE51" s="147"/>
      <c r="BF51" s="147"/>
      <c r="BG51" s="147"/>
      <c r="BH51" s="147"/>
    </row>
    <row r="52" spans="1:60" outlineLevel="2" x14ac:dyDescent="0.2">
      <c r="A52" s="154"/>
      <c r="B52" s="155"/>
      <c r="C52" s="197" t="s">
        <v>269</v>
      </c>
      <c r="D52" s="186"/>
      <c r="E52" s="187">
        <v>128.4</v>
      </c>
      <c r="F52" s="157"/>
      <c r="G52" s="157"/>
      <c r="H52" s="157"/>
      <c r="I52" s="157"/>
      <c r="J52" s="157"/>
      <c r="K52" s="157"/>
      <c r="L52" s="157"/>
      <c r="M52" s="157"/>
      <c r="N52" s="156"/>
      <c r="O52" s="156"/>
      <c r="P52" s="156"/>
      <c r="Q52" s="156"/>
      <c r="R52" s="157"/>
      <c r="S52" s="157"/>
      <c r="T52" s="157"/>
      <c r="U52" s="157"/>
      <c r="V52" s="157"/>
      <c r="W52" s="157"/>
      <c r="X52" s="157"/>
      <c r="Y52" s="157"/>
      <c r="Z52" s="147"/>
      <c r="AA52" s="147"/>
      <c r="AB52" s="147"/>
      <c r="AC52" s="147"/>
      <c r="AD52" s="147"/>
      <c r="AE52" s="147"/>
      <c r="AF52" s="147"/>
      <c r="AG52" s="147" t="s">
        <v>216</v>
      </c>
      <c r="AH52" s="147">
        <v>0</v>
      </c>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x14ac:dyDescent="0.2">
      <c r="A53" s="166">
        <v>14</v>
      </c>
      <c r="B53" s="167" t="s">
        <v>270</v>
      </c>
      <c r="C53" s="182" t="s">
        <v>271</v>
      </c>
      <c r="D53" s="168" t="s">
        <v>229</v>
      </c>
      <c r="E53" s="169">
        <v>164.86</v>
      </c>
      <c r="F53" s="170"/>
      <c r="G53" s="171">
        <f>ROUND(E53*F53,2)</f>
        <v>0</v>
      </c>
      <c r="H53" s="170"/>
      <c r="I53" s="171">
        <f>ROUND(E53*H53,2)</f>
        <v>0</v>
      </c>
      <c r="J53" s="170"/>
      <c r="K53" s="171">
        <f>ROUND(E53*J53,2)</f>
        <v>0</v>
      </c>
      <c r="L53" s="171">
        <v>21</v>
      </c>
      <c r="M53" s="171">
        <f>G53*(1+L53/100)</f>
        <v>0</v>
      </c>
      <c r="N53" s="169">
        <v>0</v>
      </c>
      <c r="O53" s="169">
        <f>ROUND(E53*N53,2)</f>
        <v>0</v>
      </c>
      <c r="P53" s="169">
        <v>0</v>
      </c>
      <c r="Q53" s="169">
        <f>ROUND(E53*P53,2)</f>
        <v>0</v>
      </c>
      <c r="R53" s="171" t="s">
        <v>210</v>
      </c>
      <c r="S53" s="171" t="s">
        <v>175</v>
      </c>
      <c r="T53" s="172" t="s">
        <v>175</v>
      </c>
      <c r="U53" s="157">
        <v>0.01</v>
      </c>
      <c r="V53" s="157">
        <f>ROUND(E53*U53,2)</f>
        <v>1.65</v>
      </c>
      <c r="W53" s="157"/>
      <c r="X53" s="157" t="s">
        <v>211</v>
      </c>
      <c r="Y53" s="157" t="s">
        <v>177</v>
      </c>
      <c r="Z53" s="147"/>
      <c r="AA53" s="147"/>
      <c r="AB53" s="147"/>
      <c r="AC53" s="147"/>
      <c r="AD53" s="147"/>
      <c r="AE53" s="147"/>
      <c r="AF53" s="147"/>
      <c r="AG53" s="147" t="s">
        <v>212</v>
      </c>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2" x14ac:dyDescent="0.2">
      <c r="A54" s="154"/>
      <c r="B54" s="155"/>
      <c r="C54" s="266" t="s">
        <v>272</v>
      </c>
      <c r="D54" s="267"/>
      <c r="E54" s="267"/>
      <c r="F54" s="267"/>
      <c r="G54" s="267"/>
      <c r="H54" s="157"/>
      <c r="I54" s="157"/>
      <c r="J54" s="157"/>
      <c r="K54" s="157"/>
      <c r="L54" s="157"/>
      <c r="M54" s="157"/>
      <c r="N54" s="156"/>
      <c r="O54" s="156"/>
      <c r="P54" s="156"/>
      <c r="Q54" s="156"/>
      <c r="R54" s="157"/>
      <c r="S54" s="157"/>
      <c r="T54" s="157"/>
      <c r="U54" s="157"/>
      <c r="V54" s="157"/>
      <c r="W54" s="157"/>
      <c r="X54" s="157"/>
      <c r="Y54" s="157"/>
      <c r="Z54" s="147"/>
      <c r="AA54" s="147"/>
      <c r="AB54" s="147"/>
      <c r="AC54" s="147"/>
      <c r="AD54" s="147"/>
      <c r="AE54" s="147"/>
      <c r="AF54" s="147"/>
      <c r="AG54" s="147" t="s">
        <v>214</v>
      </c>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2" x14ac:dyDescent="0.2">
      <c r="A55" s="154"/>
      <c r="B55" s="155"/>
      <c r="C55" s="197" t="s">
        <v>273</v>
      </c>
      <c r="D55" s="186"/>
      <c r="E55" s="187"/>
      <c r="F55" s="157"/>
      <c r="G55" s="157"/>
      <c r="H55" s="157"/>
      <c r="I55" s="157"/>
      <c r="J55" s="157"/>
      <c r="K55" s="157"/>
      <c r="L55" s="157"/>
      <c r="M55" s="157"/>
      <c r="N55" s="156"/>
      <c r="O55" s="156"/>
      <c r="P55" s="156"/>
      <c r="Q55" s="156"/>
      <c r="R55" s="157"/>
      <c r="S55" s="157"/>
      <c r="T55" s="157"/>
      <c r="U55" s="157"/>
      <c r="V55" s="157"/>
      <c r="W55" s="157"/>
      <c r="X55" s="157"/>
      <c r="Y55" s="157"/>
      <c r="Z55" s="147"/>
      <c r="AA55" s="147"/>
      <c r="AB55" s="147"/>
      <c r="AC55" s="147"/>
      <c r="AD55" s="147"/>
      <c r="AE55" s="147"/>
      <c r="AF55" s="147"/>
      <c r="AG55" s="147" t="s">
        <v>216</v>
      </c>
      <c r="AH55" s="147">
        <v>0</v>
      </c>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3" x14ac:dyDescent="0.2">
      <c r="A56" s="154"/>
      <c r="B56" s="155"/>
      <c r="C56" s="197" t="s">
        <v>274</v>
      </c>
      <c r="D56" s="186"/>
      <c r="E56" s="187">
        <v>214</v>
      </c>
      <c r="F56" s="157"/>
      <c r="G56" s="157"/>
      <c r="H56" s="157"/>
      <c r="I56" s="157"/>
      <c r="J56" s="157"/>
      <c r="K56" s="157"/>
      <c r="L56" s="157"/>
      <c r="M56" s="157"/>
      <c r="N56" s="156"/>
      <c r="O56" s="156"/>
      <c r="P56" s="156"/>
      <c r="Q56" s="156"/>
      <c r="R56" s="157"/>
      <c r="S56" s="157"/>
      <c r="T56" s="157"/>
      <c r="U56" s="157"/>
      <c r="V56" s="157"/>
      <c r="W56" s="157"/>
      <c r="X56" s="157"/>
      <c r="Y56" s="157"/>
      <c r="Z56" s="147"/>
      <c r="AA56" s="147"/>
      <c r="AB56" s="147"/>
      <c r="AC56" s="147"/>
      <c r="AD56" s="147"/>
      <c r="AE56" s="147"/>
      <c r="AF56" s="147"/>
      <c r="AG56" s="147" t="s">
        <v>216</v>
      </c>
      <c r="AH56" s="147">
        <v>0</v>
      </c>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3" x14ac:dyDescent="0.2">
      <c r="A57" s="154"/>
      <c r="B57" s="155"/>
      <c r="C57" s="197" t="s">
        <v>275</v>
      </c>
      <c r="D57" s="186"/>
      <c r="E57" s="187"/>
      <c r="F57" s="157"/>
      <c r="G57" s="157"/>
      <c r="H57" s="157"/>
      <c r="I57" s="157"/>
      <c r="J57" s="157"/>
      <c r="K57" s="157"/>
      <c r="L57" s="157"/>
      <c r="M57" s="157"/>
      <c r="N57" s="156"/>
      <c r="O57" s="156"/>
      <c r="P57" s="156"/>
      <c r="Q57" s="156"/>
      <c r="R57" s="157"/>
      <c r="S57" s="157"/>
      <c r="T57" s="157"/>
      <c r="U57" s="157"/>
      <c r="V57" s="157"/>
      <c r="W57" s="157"/>
      <c r="X57" s="157"/>
      <c r="Y57" s="157"/>
      <c r="Z57" s="147"/>
      <c r="AA57" s="147"/>
      <c r="AB57" s="147"/>
      <c r="AC57" s="147"/>
      <c r="AD57" s="147"/>
      <c r="AE57" s="147"/>
      <c r="AF57" s="147"/>
      <c r="AG57" s="147" t="s">
        <v>216</v>
      </c>
      <c r="AH57" s="147">
        <v>0</v>
      </c>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3" x14ac:dyDescent="0.2">
      <c r="A58" s="154"/>
      <c r="B58" s="155"/>
      <c r="C58" s="197" t="s">
        <v>276</v>
      </c>
      <c r="D58" s="186"/>
      <c r="E58" s="187">
        <v>-125.14</v>
      </c>
      <c r="F58" s="157"/>
      <c r="G58" s="157"/>
      <c r="H58" s="157"/>
      <c r="I58" s="157"/>
      <c r="J58" s="157"/>
      <c r="K58" s="157"/>
      <c r="L58" s="157"/>
      <c r="M58" s="157"/>
      <c r="N58" s="156"/>
      <c r="O58" s="156"/>
      <c r="P58" s="156"/>
      <c r="Q58" s="156"/>
      <c r="R58" s="157"/>
      <c r="S58" s="157"/>
      <c r="T58" s="157"/>
      <c r="U58" s="157"/>
      <c r="V58" s="157"/>
      <c r="W58" s="157"/>
      <c r="X58" s="157"/>
      <c r="Y58" s="157"/>
      <c r="Z58" s="147"/>
      <c r="AA58" s="147"/>
      <c r="AB58" s="147"/>
      <c r="AC58" s="147"/>
      <c r="AD58" s="147"/>
      <c r="AE58" s="147"/>
      <c r="AF58" s="147"/>
      <c r="AG58" s="147" t="s">
        <v>216</v>
      </c>
      <c r="AH58" s="147">
        <v>0</v>
      </c>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outlineLevel="3" x14ac:dyDescent="0.2">
      <c r="A59" s="154"/>
      <c r="B59" s="155"/>
      <c r="C59" s="197" t="s">
        <v>277</v>
      </c>
      <c r="D59" s="186"/>
      <c r="E59" s="187"/>
      <c r="F59" s="157"/>
      <c r="G59" s="157"/>
      <c r="H59" s="157"/>
      <c r="I59" s="157"/>
      <c r="J59" s="157"/>
      <c r="K59" s="157"/>
      <c r="L59" s="157"/>
      <c r="M59" s="157"/>
      <c r="N59" s="156"/>
      <c r="O59" s="156"/>
      <c r="P59" s="156"/>
      <c r="Q59" s="156"/>
      <c r="R59" s="157"/>
      <c r="S59" s="157"/>
      <c r="T59" s="157"/>
      <c r="U59" s="157"/>
      <c r="V59" s="157"/>
      <c r="W59" s="157"/>
      <c r="X59" s="157"/>
      <c r="Y59" s="157"/>
      <c r="Z59" s="147"/>
      <c r="AA59" s="147"/>
      <c r="AB59" s="147"/>
      <c r="AC59" s="147"/>
      <c r="AD59" s="147"/>
      <c r="AE59" s="147"/>
      <c r="AF59" s="147"/>
      <c r="AG59" s="147" t="s">
        <v>216</v>
      </c>
      <c r="AH59" s="147">
        <v>0</v>
      </c>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outlineLevel="3" x14ac:dyDescent="0.2">
      <c r="A60" s="154"/>
      <c r="B60" s="155"/>
      <c r="C60" s="197" t="s">
        <v>278</v>
      </c>
      <c r="D60" s="186"/>
      <c r="E60" s="187">
        <v>76</v>
      </c>
      <c r="F60" s="157"/>
      <c r="G60" s="157"/>
      <c r="H60" s="157"/>
      <c r="I60" s="157"/>
      <c r="J60" s="157"/>
      <c r="K60" s="157"/>
      <c r="L60" s="157"/>
      <c r="M60" s="157"/>
      <c r="N60" s="156"/>
      <c r="O60" s="156"/>
      <c r="P60" s="156"/>
      <c r="Q60" s="156"/>
      <c r="R60" s="157"/>
      <c r="S60" s="157"/>
      <c r="T60" s="157"/>
      <c r="U60" s="157"/>
      <c r="V60" s="157"/>
      <c r="W60" s="157"/>
      <c r="X60" s="157"/>
      <c r="Y60" s="157"/>
      <c r="Z60" s="147"/>
      <c r="AA60" s="147"/>
      <c r="AB60" s="147"/>
      <c r="AC60" s="147"/>
      <c r="AD60" s="147"/>
      <c r="AE60" s="147"/>
      <c r="AF60" s="147"/>
      <c r="AG60" s="147" t="s">
        <v>216</v>
      </c>
      <c r="AH60" s="147">
        <v>0</v>
      </c>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ht="22.5" outlineLevel="1" x14ac:dyDescent="0.2">
      <c r="A61" s="166">
        <v>15</v>
      </c>
      <c r="B61" s="167" t="s">
        <v>279</v>
      </c>
      <c r="C61" s="182" t="s">
        <v>280</v>
      </c>
      <c r="D61" s="168" t="s">
        <v>229</v>
      </c>
      <c r="E61" s="169">
        <v>125.14199000000001</v>
      </c>
      <c r="F61" s="170"/>
      <c r="G61" s="171">
        <f>ROUND(E61*F61,2)</f>
        <v>0</v>
      </c>
      <c r="H61" s="170"/>
      <c r="I61" s="171">
        <f>ROUND(E61*H61,2)</f>
        <v>0</v>
      </c>
      <c r="J61" s="170"/>
      <c r="K61" s="171">
        <f>ROUND(E61*J61,2)</f>
        <v>0</v>
      </c>
      <c r="L61" s="171">
        <v>21</v>
      </c>
      <c r="M61" s="171">
        <f>G61*(1+L61/100)</f>
        <v>0</v>
      </c>
      <c r="N61" s="169">
        <v>0</v>
      </c>
      <c r="O61" s="169">
        <f>ROUND(E61*N61,2)</f>
        <v>0</v>
      </c>
      <c r="P61" s="169">
        <v>0</v>
      </c>
      <c r="Q61" s="169">
        <f>ROUND(E61*P61,2)</f>
        <v>0</v>
      </c>
      <c r="R61" s="171" t="s">
        <v>210</v>
      </c>
      <c r="S61" s="171" t="s">
        <v>175</v>
      </c>
      <c r="T61" s="172" t="s">
        <v>175</v>
      </c>
      <c r="U61" s="157">
        <v>0</v>
      </c>
      <c r="V61" s="157">
        <f>ROUND(E61*U61,2)</f>
        <v>0</v>
      </c>
      <c r="W61" s="157"/>
      <c r="X61" s="157" t="s">
        <v>211</v>
      </c>
      <c r="Y61" s="157" t="s">
        <v>177</v>
      </c>
      <c r="Z61" s="147"/>
      <c r="AA61" s="147"/>
      <c r="AB61" s="147"/>
      <c r="AC61" s="147"/>
      <c r="AD61" s="147"/>
      <c r="AE61" s="147"/>
      <c r="AF61" s="147"/>
      <c r="AG61" s="147" t="s">
        <v>281</v>
      </c>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outlineLevel="2" x14ac:dyDescent="0.2">
      <c r="A62" s="154"/>
      <c r="B62" s="155"/>
      <c r="C62" s="266" t="s">
        <v>282</v>
      </c>
      <c r="D62" s="267"/>
      <c r="E62" s="267"/>
      <c r="F62" s="267"/>
      <c r="G62" s="267"/>
      <c r="H62" s="157"/>
      <c r="I62" s="157"/>
      <c r="J62" s="157"/>
      <c r="K62" s="157"/>
      <c r="L62" s="157"/>
      <c r="M62" s="157"/>
      <c r="N62" s="156"/>
      <c r="O62" s="156"/>
      <c r="P62" s="156"/>
      <c r="Q62" s="156"/>
      <c r="R62" s="157"/>
      <c r="S62" s="157"/>
      <c r="T62" s="157"/>
      <c r="U62" s="157"/>
      <c r="V62" s="157"/>
      <c r="W62" s="157"/>
      <c r="X62" s="157"/>
      <c r="Y62" s="157"/>
      <c r="Z62" s="147"/>
      <c r="AA62" s="147"/>
      <c r="AB62" s="147"/>
      <c r="AC62" s="147"/>
      <c r="AD62" s="147"/>
      <c r="AE62" s="147"/>
      <c r="AF62" s="147"/>
      <c r="AG62" s="147" t="s">
        <v>214</v>
      </c>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outlineLevel="2" x14ac:dyDescent="0.2">
      <c r="A63" s="154"/>
      <c r="B63" s="155"/>
      <c r="C63" s="268" t="s">
        <v>283</v>
      </c>
      <c r="D63" s="269"/>
      <c r="E63" s="269"/>
      <c r="F63" s="269"/>
      <c r="G63" s="269"/>
      <c r="H63" s="157"/>
      <c r="I63" s="157"/>
      <c r="J63" s="157"/>
      <c r="K63" s="157"/>
      <c r="L63" s="157"/>
      <c r="M63" s="157"/>
      <c r="N63" s="156"/>
      <c r="O63" s="156"/>
      <c r="P63" s="156"/>
      <c r="Q63" s="156"/>
      <c r="R63" s="157"/>
      <c r="S63" s="157"/>
      <c r="T63" s="157"/>
      <c r="U63" s="157"/>
      <c r="V63" s="157"/>
      <c r="W63" s="157"/>
      <c r="X63" s="157"/>
      <c r="Y63" s="157"/>
      <c r="Z63" s="147"/>
      <c r="AA63" s="147"/>
      <c r="AB63" s="147"/>
      <c r="AC63" s="147"/>
      <c r="AD63" s="147"/>
      <c r="AE63" s="147"/>
      <c r="AF63" s="147"/>
      <c r="AG63" s="147" t="s">
        <v>284</v>
      </c>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row>
    <row r="64" spans="1:60" outlineLevel="2" x14ac:dyDescent="0.2">
      <c r="A64" s="154"/>
      <c r="B64" s="155"/>
      <c r="C64" s="197" t="s">
        <v>273</v>
      </c>
      <c r="D64" s="186"/>
      <c r="E64" s="187"/>
      <c r="F64" s="157"/>
      <c r="G64" s="157"/>
      <c r="H64" s="157"/>
      <c r="I64" s="157"/>
      <c r="J64" s="157"/>
      <c r="K64" s="157"/>
      <c r="L64" s="157"/>
      <c r="M64" s="157"/>
      <c r="N64" s="156"/>
      <c r="O64" s="156"/>
      <c r="P64" s="156"/>
      <c r="Q64" s="156"/>
      <c r="R64" s="157"/>
      <c r="S64" s="157"/>
      <c r="T64" s="157"/>
      <c r="U64" s="157"/>
      <c r="V64" s="157"/>
      <c r="W64" s="157"/>
      <c r="X64" s="157"/>
      <c r="Y64" s="157"/>
      <c r="Z64" s="147"/>
      <c r="AA64" s="147"/>
      <c r="AB64" s="147"/>
      <c r="AC64" s="147"/>
      <c r="AD64" s="147"/>
      <c r="AE64" s="147"/>
      <c r="AF64" s="147"/>
      <c r="AG64" s="147" t="s">
        <v>216</v>
      </c>
      <c r="AH64" s="147">
        <v>0</v>
      </c>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outlineLevel="3" x14ac:dyDescent="0.2">
      <c r="A65" s="154"/>
      <c r="B65" s="155"/>
      <c r="C65" s="197" t="s">
        <v>274</v>
      </c>
      <c r="D65" s="186"/>
      <c r="E65" s="187">
        <v>214</v>
      </c>
      <c r="F65" s="157"/>
      <c r="G65" s="157"/>
      <c r="H65" s="157"/>
      <c r="I65" s="157"/>
      <c r="J65" s="157"/>
      <c r="K65" s="157"/>
      <c r="L65" s="157"/>
      <c r="M65" s="157"/>
      <c r="N65" s="156"/>
      <c r="O65" s="156"/>
      <c r="P65" s="156"/>
      <c r="Q65" s="156"/>
      <c r="R65" s="157"/>
      <c r="S65" s="157"/>
      <c r="T65" s="157"/>
      <c r="U65" s="157"/>
      <c r="V65" s="157"/>
      <c r="W65" s="157"/>
      <c r="X65" s="157"/>
      <c r="Y65" s="157"/>
      <c r="Z65" s="147"/>
      <c r="AA65" s="147"/>
      <c r="AB65" s="147"/>
      <c r="AC65" s="147"/>
      <c r="AD65" s="147"/>
      <c r="AE65" s="147"/>
      <c r="AF65" s="147"/>
      <c r="AG65" s="147" t="s">
        <v>216</v>
      </c>
      <c r="AH65" s="147">
        <v>0</v>
      </c>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row>
    <row r="66" spans="1:60" outlineLevel="3" x14ac:dyDescent="0.2">
      <c r="A66" s="154"/>
      <c r="B66" s="155"/>
      <c r="C66" s="197" t="s">
        <v>275</v>
      </c>
      <c r="D66" s="186"/>
      <c r="E66" s="187"/>
      <c r="F66" s="157"/>
      <c r="G66" s="157"/>
      <c r="H66" s="157"/>
      <c r="I66" s="157"/>
      <c r="J66" s="157"/>
      <c r="K66" s="157"/>
      <c r="L66" s="157"/>
      <c r="M66" s="157"/>
      <c r="N66" s="156"/>
      <c r="O66" s="156"/>
      <c r="P66" s="156"/>
      <c r="Q66" s="156"/>
      <c r="R66" s="157"/>
      <c r="S66" s="157"/>
      <c r="T66" s="157"/>
      <c r="U66" s="157"/>
      <c r="V66" s="157"/>
      <c r="W66" s="157"/>
      <c r="X66" s="157"/>
      <c r="Y66" s="157"/>
      <c r="Z66" s="147"/>
      <c r="AA66" s="147"/>
      <c r="AB66" s="147"/>
      <c r="AC66" s="147"/>
      <c r="AD66" s="147"/>
      <c r="AE66" s="147"/>
      <c r="AF66" s="147"/>
      <c r="AG66" s="147" t="s">
        <v>216</v>
      </c>
      <c r="AH66" s="147">
        <v>0</v>
      </c>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outlineLevel="3" x14ac:dyDescent="0.2">
      <c r="A67" s="154"/>
      <c r="B67" s="155"/>
      <c r="C67" s="197" t="s">
        <v>285</v>
      </c>
      <c r="D67" s="186"/>
      <c r="E67" s="187"/>
      <c r="F67" s="157"/>
      <c r="G67" s="157"/>
      <c r="H67" s="157"/>
      <c r="I67" s="157"/>
      <c r="J67" s="157"/>
      <c r="K67" s="157"/>
      <c r="L67" s="157"/>
      <c r="M67" s="157"/>
      <c r="N67" s="156"/>
      <c r="O67" s="156"/>
      <c r="P67" s="156"/>
      <c r="Q67" s="156"/>
      <c r="R67" s="157"/>
      <c r="S67" s="157"/>
      <c r="T67" s="157"/>
      <c r="U67" s="157"/>
      <c r="V67" s="157"/>
      <c r="W67" s="157"/>
      <c r="X67" s="157"/>
      <c r="Y67" s="157"/>
      <c r="Z67" s="147"/>
      <c r="AA67" s="147"/>
      <c r="AB67" s="147"/>
      <c r="AC67" s="147"/>
      <c r="AD67" s="147"/>
      <c r="AE67" s="147"/>
      <c r="AF67" s="147"/>
      <c r="AG67" s="147" t="s">
        <v>216</v>
      </c>
      <c r="AH67" s="147">
        <v>0</v>
      </c>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outlineLevel="3" x14ac:dyDescent="0.2">
      <c r="A68" s="154"/>
      <c r="B68" s="155"/>
      <c r="C68" s="197" t="s">
        <v>286</v>
      </c>
      <c r="D68" s="186"/>
      <c r="E68" s="187">
        <v>-16.27</v>
      </c>
      <c r="F68" s="157"/>
      <c r="G68" s="157"/>
      <c r="H68" s="157"/>
      <c r="I68" s="157"/>
      <c r="J68" s="157"/>
      <c r="K68" s="157"/>
      <c r="L68" s="157"/>
      <c r="M68" s="157"/>
      <c r="N68" s="156"/>
      <c r="O68" s="156"/>
      <c r="P68" s="156"/>
      <c r="Q68" s="156"/>
      <c r="R68" s="157"/>
      <c r="S68" s="157"/>
      <c r="T68" s="157"/>
      <c r="U68" s="157"/>
      <c r="V68" s="157"/>
      <c r="W68" s="157"/>
      <c r="X68" s="157"/>
      <c r="Y68" s="157"/>
      <c r="Z68" s="147"/>
      <c r="AA68" s="147"/>
      <c r="AB68" s="147"/>
      <c r="AC68" s="147"/>
      <c r="AD68" s="147"/>
      <c r="AE68" s="147"/>
      <c r="AF68" s="147"/>
      <c r="AG68" s="147" t="s">
        <v>216</v>
      </c>
      <c r="AH68" s="147">
        <v>0</v>
      </c>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row>
    <row r="69" spans="1:60" outlineLevel="3" x14ac:dyDescent="0.2">
      <c r="A69" s="154"/>
      <c r="B69" s="155"/>
      <c r="C69" s="197" t="s">
        <v>287</v>
      </c>
      <c r="D69" s="186"/>
      <c r="E69" s="187"/>
      <c r="F69" s="157"/>
      <c r="G69" s="157"/>
      <c r="H69" s="157"/>
      <c r="I69" s="157"/>
      <c r="J69" s="157"/>
      <c r="K69" s="157"/>
      <c r="L69" s="157"/>
      <c r="M69" s="157"/>
      <c r="N69" s="156"/>
      <c r="O69" s="156"/>
      <c r="P69" s="156"/>
      <c r="Q69" s="156"/>
      <c r="R69" s="157"/>
      <c r="S69" s="157"/>
      <c r="T69" s="157"/>
      <c r="U69" s="157"/>
      <c r="V69" s="157"/>
      <c r="W69" s="157"/>
      <c r="X69" s="157"/>
      <c r="Y69" s="157"/>
      <c r="Z69" s="147"/>
      <c r="AA69" s="147"/>
      <c r="AB69" s="147"/>
      <c r="AC69" s="147"/>
      <c r="AD69" s="147"/>
      <c r="AE69" s="147"/>
      <c r="AF69" s="147"/>
      <c r="AG69" s="147" t="s">
        <v>216</v>
      </c>
      <c r="AH69" s="147">
        <v>0</v>
      </c>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outlineLevel="3" x14ac:dyDescent="0.2">
      <c r="A70" s="154"/>
      <c r="B70" s="155"/>
      <c r="C70" s="197" t="s">
        <v>288</v>
      </c>
      <c r="D70" s="186"/>
      <c r="E70" s="187">
        <v>-66.11</v>
      </c>
      <c r="F70" s="157"/>
      <c r="G70" s="157"/>
      <c r="H70" s="157"/>
      <c r="I70" s="157"/>
      <c r="J70" s="157"/>
      <c r="K70" s="157"/>
      <c r="L70" s="157"/>
      <c r="M70" s="157"/>
      <c r="N70" s="156"/>
      <c r="O70" s="156"/>
      <c r="P70" s="156"/>
      <c r="Q70" s="156"/>
      <c r="R70" s="157"/>
      <c r="S70" s="157"/>
      <c r="T70" s="157"/>
      <c r="U70" s="157"/>
      <c r="V70" s="157"/>
      <c r="W70" s="157"/>
      <c r="X70" s="157"/>
      <c r="Y70" s="157"/>
      <c r="Z70" s="147"/>
      <c r="AA70" s="147"/>
      <c r="AB70" s="147"/>
      <c r="AC70" s="147"/>
      <c r="AD70" s="147"/>
      <c r="AE70" s="147"/>
      <c r="AF70" s="147"/>
      <c r="AG70" s="147" t="s">
        <v>216</v>
      </c>
      <c r="AH70" s="147">
        <v>0</v>
      </c>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row>
    <row r="71" spans="1:60" outlineLevel="3" x14ac:dyDescent="0.2">
      <c r="A71" s="154"/>
      <c r="B71" s="155"/>
      <c r="C71" s="197" t="s">
        <v>261</v>
      </c>
      <c r="D71" s="186"/>
      <c r="E71" s="187"/>
      <c r="F71" s="157"/>
      <c r="G71" s="157"/>
      <c r="H71" s="157"/>
      <c r="I71" s="157"/>
      <c r="J71" s="157"/>
      <c r="K71" s="157"/>
      <c r="L71" s="157"/>
      <c r="M71" s="157"/>
      <c r="N71" s="156"/>
      <c r="O71" s="156"/>
      <c r="P71" s="156"/>
      <c r="Q71" s="156"/>
      <c r="R71" s="157"/>
      <c r="S71" s="157"/>
      <c r="T71" s="157"/>
      <c r="U71" s="157"/>
      <c r="V71" s="157"/>
      <c r="W71" s="157"/>
      <c r="X71" s="157"/>
      <c r="Y71" s="157"/>
      <c r="Z71" s="147"/>
      <c r="AA71" s="147"/>
      <c r="AB71" s="147"/>
      <c r="AC71" s="147"/>
      <c r="AD71" s="147"/>
      <c r="AE71" s="147"/>
      <c r="AF71" s="147"/>
      <c r="AG71" s="147" t="s">
        <v>216</v>
      </c>
      <c r="AH71" s="147">
        <v>0</v>
      </c>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outlineLevel="3" x14ac:dyDescent="0.2">
      <c r="A72" s="154"/>
      <c r="B72" s="155"/>
      <c r="C72" s="197" t="s">
        <v>289</v>
      </c>
      <c r="D72" s="186"/>
      <c r="E72" s="187">
        <v>-6.0471500000000002</v>
      </c>
      <c r="F72" s="157"/>
      <c r="G72" s="157"/>
      <c r="H72" s="157"/>
      <c r="I72" s="157"/>
      <c r="J72" s="157"/>
      <c r="K72" s="157"/>
      <c r="L72" s="157"/>
      <c r="M72" s="157"/>
      <c r="N72" s="156"/>
      <c r="O72" s="156"/>
      <c r="P72" s="156"/>
      <c r="Q72" s="156"/>
      <c r="R72" s="157"/>
      <c r="S72" s="157"/>
      <c r="T72" s="157"/>
      <c r="U72" s="157"/>
      <c r="V72" s="157"/>
      <c r="W72" s="157"/>
      <c r="X72" s="157"/>
      <c r="Y72" s="157"/>
      <c r="Z72" s="147"/>
      <c r="AA72" s="147"/>
      <c r="AB72" s="147"/>
      <c r="AC72" s="147"/>
      <c r="AD72" s="147"/>
      <c r="AE72" s="147"/>
      <c r="AF72" s="147"/>
      <c r="AG72" s="147" t="s">
        <v>216</v>
      </c>
      <c r="AH72" s="147">
        <v>0</v>
      </c>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outlineLevel="3" x14ac:dyDescent="0.2">
      <c r="A73" s="154"/>
      <c r="B73" s="155"/>
      <c r="C73" s="197" t="s">
        <v>290</v>
      </c>
      <c r="D73" s="186"/>
      <c r="E73" s="187">
        <v>-0.43086000000000002</v>
      </c>
      <c r="F73" s="157"/>
      <c r="G73" s="157"/>
      <c r="H73" s="157"/>
      <c r="I73" s="157"/>
      <c r="J73" s="157"/>
      <c r="K73" s="157"/>
      <c r="L73" s="157"/>
      <c r="M73" s="157"/>
      <c r="N73" s="156"/>
      <c r="O73" s="156"/>
      <c r="P73" s="156"/>
      <c r="Q73" s="156"/>
      <c r="R73" s="157"/>
      <c r="S73" s="157"/>
      <c r="T73" s="157"/>
      <c r="U73" s="157"/>
      <c r="V73" s="157"/>
      <c r="W73" s="157"/>
      <c r="X73" s="157"/>
      <c r="Y73" s="157"/>
      <c r="Z73" s="147"/>
      <c r="AA73" s="147"/>
      <c r="AB73" s="147"/>
      <c r="AC73" s="147"/>
      <c r="AD73" s="147"/>
      <c r="AE73" s="147"/>
      <c r="AF73" s="147"/>
      <c r="AG73" s="147" t="s">
        <v>216</v>
      </c>
      <c r="AH73" s="147">
        <v>0</v>
      </c>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outlineLevel="1" x14ac:dyDescent="0.2">
      <c r="A74" s="166">
        <v>16</v>
      </c>
      <c r="B74" s="167" t="s">
        <v>291</v>
      </c>
      <c r="C74" s="182" t="s">
        <v>292</v>
      </c>
      <c r="D74" s="168" t="s">
        <v>229</v>
      </c>
      <c r="E74" s="169">
        <v>59.400750000000002</v>
      </c>
      <c r="F74" s="170"/>
      <c r="G74" s="171">
        <f>ROUND(E74*F74,2)</f>
        <v>0</v>
      </c>
      <c r="H74" s="170"/>
      <c r="I74" s="171">
        <f>ROUND(E74*H74,2)</f>
        <v>0</v>
      </c>
      <c r="J74" s="170"/>
      <c r="K74" s="171">
        <f>ROUND(E74*J74,2)</f>
        <v>0</v>
      </c>
      <c r="L74" s="171">
        <v>21</v>
      </c>
      <c r="M74" s="171">
        <f>G74*(1+L74/100)</f>
        <v>0</v>
      </c>
      <c r="N74" s="169">
        <v>0</v>
      </c>
      <c r="O74" s="169">
        <f>ROUND(E74*N74,2)</f>
        <v>0</v>
      </c>
      <c r="P74" s="169">
        <v>0</v>
      </c>
      <c r="Q74" s="169">
        <f>ROUND(E74*P74,2)</f>
        <v>0</v>
      </c>
      <c r="R74" s="171" t="s">
        <v>210</v>
      </c>
      <c r="S74" s="171" t="s">
        <v>175</v>
      </c>
      <c r="T74" s="172" t="s">
        <v>175</v>
      </c>
      <c r="U74" s="157">
        <v>0</v>
      </c>
      <c r="V74" s="157">
        <f>ROUND(E74*U74,2)</f>
        <v>0</v>
      </c>
      <c r="W74" s="157"/>
      <c r="X74" s="157" t="s">
        <v>211</v>
      </c>
      <c r="Y74" s="157" t="s">
        <v>177</v>
      </c>
      <c r="Z74" s="147"/>
      <c r="AA74" s="147"/>
      <c r="AB74" s="147"/>
      <c r="AC74" s="147"/>
      <c r="AD74" s="147"/>
      <c r="AE74" s="147"/>
      <c r="AF74" s="147"/>
      <c r="AG74" s="147" t="s">
        <v>281</v>
      </c>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ht="22.5" outlineLevel="2" x14ac:dyDescent="0.2">
      <c r="A75" s="154"/>
      <c r="B75" s="155"/>
      <c r="C75" s="266" t="s">
        <v>293</v>
      </c>
      <c r="D75" s="267"/>
      <c r="E75" s="267"/>
      <c r="F75" s="267"/>
      <c r="G75" s="267"/>
      <c r="H75" s="157"/>
      <c r="I75" s="157"/>
      <c r="J75" s="157"/>
      <c r="K75" s="157"/>
      <c r="L75" s="157"/>
      <c r="M75" s="157"/>
      <c r="N75" s="156"/>
      <c r="O75" s="156"/>
      <c r="P75" s="156"/>
      <c r="Q75" s="156"/>
      <c r="R75" s="157"/>
      <c r="S75" s="157"/>
      <c r="T75" s="157"/>
      <c r="U75" s="157"/>
      <c r="V75" s="157"/>
      <c r="W75" s="157"/>
      <c r="X75" s="157"/>
      <c r="Y75" s="157"/>
      <c r="Z75" s="147"/>
      <c r="AA75" s="147"/>
      <c r="AB75" s="147"/>
      <c r="AC75" s="147"/>
      <c r="AD75" s="147"/>
      <c r="AE75" s="147"/>
      <c r="AF75" s="147"/>
      <c r="AG75" s="147" t="s">
        <v>214</v>
      </c>
      <c r="AH75" s="147"/>
      <c r="AI75" s="147"/>
      <c r="AJ75" s="147"/>
      <c r="AK75" s="147"/>
      <c r="AL75" s="147"/>
      <c r="AM75" s="147"/>
      <c r="AN75" s="147"/>
      <c r="AO75" s="147"/>
      <c r="AP75" s="147"/>
      <c r="AQ75" s="147"/>
      <c r="AR75" s="147"/>
      <c r="AS75" s="147"/>
      <c r="AT75" s="147"/>
      <c r="AU75" s="147"/>
      <c r="AV75" s="147"/>
      <c r="AW75" s="147"/>
      <c r="AX75" s="147"/>
      <c r="AY75" s="147"/>
      <c r="AZ75" s="147"/>
      <c r="BA75" s="194" t="str">
        <f>C75</f>
        <v>sypaninou z vhodných hornin tř. 1 - 4 nebo materiálem připraveným podél výkopu ve vzdálenosti do 3 m od jeho kraje, pro jakoukoliv hloubku výkopu a jakoukoliv míru zhutnění,</v>
      </c>
      <c r="BB75" s="147"/>
      <c r="BC75" s="147"/>
      <c r="BD75" s="147"/>
      <c r="BE75" s="147"/>
      <c r="BF75" s="147"/>
      <c r="BG75" s="147"/>
      <c r="BH75" s="147"/>
    </row>
    <row r="76" spans="1:60" outlineLevel="2" x14ac:dyDescent="0.2">
      <c r="A76" s="154"/>
      <c r="B76" s="155"/>
      <c r="C76" s="197" t="s">
        <v>259</v>
      </c>
      <c r="D76" s="186"/>
      <c r="E76" s="187"/>
      <c r="F76" s="157"/>
      <c r="G76" s="157"/>
      <c r="H76" s="157"/>
      <c r="I76" s="157"/>
      <c r="J76" s="157"/>
      <c r="K76" s="157"/>
      <c r="L76" s="157"/>
      <c r="M76" s="157"/>
      <c r="N76" s="156"/>
      <c r="O76" s="156"/>
      <c r="P76" s="156"/>
      <c r="Q76" s="156"/>
      <c r="R76" s="157"/>
      <c r="S76" s="157"/>
      <c r="T76" s="157"/>
      <c r="U76" s="157"/>
      <c r="V76" s="157"/>
      <c r="W76" s="157"/>
      <c r="X76" s="157"/>
      <c r="Y76" s="157"/>
      <c r="Z76" s="147"/>
      <c r="AA76" s="147"/>
      <c r="AB76" s="147"/>
      <c r="AC76" s="147"/>
      <c r="AD76" s="147"/>
      <c r="AE76" s="147"/>
      <c r="AF76" s="147"/>
      <c r="AG76" s="147" t="s">
        <v>216</v>
      </c>
      <c r="AH76" s="147">
        <v>0</v>
      </c>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outlineLevel="3" x14ac:dyDescent="0.2">
      <c r="A77" s="154"/>
      <c r="B77" s="155"/>
      <c r="C77" s="197" t="s">
        <v>294</v>
      </c>
      <c r="D77" s="186"/>
      <c r="E77" s="187">
        <v>57</v>
      </c>
      <c r="F77" s="157"/>
      <c r="G77" s="157"/>
      <c r="H77" s="157"/>
      <c r="I77" s="157"/>
      <c r="J77" s="157"/>
      <c r="K77" s="157"/>
      <c r="L77" s="157"/>
      <c r="M77" s="157"/>
      <c r="N77" s="156"/>
      <c r="O77" s="156"/>
      <c r="P77" s="156"/>
      <c r="Q77" s="156"/>
      <c r="R77" s="157"/>
      <c r="S77" s="157"/>
      <c r="T77" s="157"/>
      <c r="U77" s="157"/>
      <c r="V77" s="157"/>
      <c r="W77" s="157"/>
      <c r="X77" s="157"/>
      <c r="Y77" s="157"/>
      <c r="Z77" s="147"/>
      <c r="AA77" s="147"/>
      <c r="AB77" s="147"/>
      <c r="AC77" s="147"/>
      <c r="AD77" s="147"/>
      <c r="AE77" s="147"/>
      <c r="AF77" s="147"/>
      <c r="AG77" s="147" t="s">
        <v>216</v>
      </c>
      <c r="AH77" s="147">
        <v>0</v>
      </c>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row>
    <row r="78" spans="1:60" outlineLevel="3" x14ac:dyDescent="0.2">
      <c r="A78" s="154"/>
      <c r="B78" s="155"/>
      <c r="C78" s="197" t="s">
        <v>295</v>
      </c>
      <c r="D78" s="186"/>
      <c r="E78" s="187"/>
      <c r="F78" s="157"/>
      <c r="G78" s="157"/>
      <c r="H78" s="157"/>
      <c r="I78" s="157"/>
      <c r="J78" s="157"/>
      <c r="K78" s="157"/>
      <c r="L78" s="157"/>
      <c r="M78" s="157"/>
      <c r="N78" s="156"/>
      <c r="O78" s="156"/>
      <c r="P78" s="156"/>
      <c r="Q78" s="156"/>
      <c r="R78" s="157"/>
      <c r="S78" s="157"/>
      <c r="T78" s="157"/>
      <c r="U78" s="157"/>
      <c r="V78" s="157"/>
      <c r="W78" s="157"/>
      <c r="X78" s="157"/>
      <c r="Y78" s="157"/>
      <c r="Z78" s="147"/>
      <c r="AA78" s="147"/>
      <c r="AB78" s="147"/>
      <c r="AC78" s="147"/>
      <c r="AD78" s="147"/>
      <c r="AE78" s="147"/>
      <c r="AF78" s="147"/>
      <c r="AG78" s="147" t="s">
        <v>216</v>
      </c>
      <c r="AH78" s="147">
        <v>0</v>
      </c>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row>
    <row r="79" spans="1:60" outlineLevel="3" x14ac:dyDescent="0.2">
      <c r="A79" s="154"/>
      <c r="B79" s="155"/>
      <c r="C79" s="197" t="s">
        <v>296</v>
      </c>
      <c r="D79" s="186"/>
      <c r="E79" s="187">
        <v>9.1125000000000007</v>
      </c>
      <c r="F79" s="157"/>
      <c r="G79" s="157"/>
      <c r="H79" s="157"/>
      <c r="I79" s="157"/>
      <c r="J79" s="157"/>
      <c r="K79" s="157"/>
      <c r="L79" s="157"/>
      <c r="M79" s="157"/>
      <c r="N79" s="156"/>
      <c r="O79" s="156"/>
      <c r="P79" s="156"/>
      <c r="Q79" s="156"/>
      <c r="R79" s="157"/>
      <c r="S79" s="157"/>
      <c r="T79" s="157"/>
      <c r="U79" s="157"/>
      <c r="V79" s="157"/>
      <c r="W79" s="157"/>
      <c r="X79" s="157"/>
      <c r="Y79" s="157"/>
      <c r="Z79" s="147"/>
      <c r="AA79" s="147"/>
      <c r="AB79" s="147"/>
      <c r="AC79" s="147"/>
      <c r="AD79" s="147"/>
      <c r="AE79" s="147"/>
      <c r="AF79" s="147"/>
      <c r="AG79" s="147" t="s">
        <v>216</v>
      </c>
      <c r="AH79" s="147">
        <v>0</v>
      </c>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outlineLevel="3" x14ac:dyDescent="0.2">
      <c r="A80" s="154"/>
      <c r="B80" s="155"/>
      <c r="C80" s="201" t="s">
        <v>297</v>
      </c>
      <c r="D80" s="192"/>
      <c r="E80" s="193">
        <v>66.112499999999997</v>
      </c>
      <c r="F80" s="157"/>
      <c r="G80" s="157"/>
      <c r="H80" s="157"/>
      <c r="I80" s="157"/>
      <c r="J80" s="157"/>
      <c r="K80" s="157"/>
      <c r="L80" s="157"/>
      <c r="M80" s="157"/>
      <c r="N80" s="156"/>
      <c r="O80" s="156"/>
      <c r="P80" s="156"/>
      <c r="Q80" s="156"/>
      <c r="R80" s="157"/>
      <c r="S80" s="157"/>
      <c r="T80" s="157"/>
      <c r="U80" s="157"/>
      <c r="V80" s="157"/>
      <c r="W80" s="157"/>
      <c r="X80" s="157"/>
      <c r="Y80" s="157"/>
      <c r="Z80" s="147"/>
      <c r="AA80" s="147"/>
      <c r="AB80" s="147"/>
      <c r="AC80" s="147"/>
      <c r="AD80" s="147"/>
      <c r="AE80" s="147"/>
      <c r="AF80" s="147"/>
      <c r="AG80" s="147" t="s">
        <v>216</v>
      </c>
      <c r="AH80" s="147">
        <v>1</v>
      </c>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row>
    <row r="81" spans="1:60" outlineLevel="3" x14ac:dyDescent="0.2">
      <c r="A81" s="154"/>
      <c r="B81" s="155"/>
      <c r="C81" s="197" t="s">
        <v>298</v>
      </c>
      <c r="D81" s="186"/>
      <c r="E81" s="187">
        <v>-6.7117500000000003</v>
      </c>
      <c r="F81" s="157"/>
      <c r="G81" s="157"/>
      <c r="H81" s="157"/>
      <c r="I81" s="157"/>
      <c r="J81" s="157"/>
      <c r="K81" s="157"/>
      <c r="L81" s="157"/>
      <c r="M81" s="157"/>
      <c r="N81" s="156"/>
      <c r="O81" s="156"/>
      <c r="P81" s="156"/>
      <c r="Q81" s="156"/>
      <c r="R81" s="157"/>
      <c r="S81" s="157"/>
      <c r="T81" s="157"/>
      <c r="U81" s="157"/>
      <c r="V81" s="157"/>
      <c r="W81" s="157"/>
      <c r="X81" s="157"/>
      <c r="Y81" s="157"/>
      <c r="Z81" s="147"/>
      <c r="AA81" s="147"/>
      <c r="AB81" s="147"/>
      <c r="AC81" s="147"/>
      <c r="AD81" s="147"/>
      <c r="AE81" s="147"/>
      <c r="AF81" s="147"/>
      <c r="AG81" s="147" t="s">
        <v>216</v>
      </c>
      <c r="AH81" s="147">
        <v>0</v>
      </c>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outlineLevel="1" x14ac:dyDescent="0.2">
      <c r="A82" s="166">
        <v>17</v>
      </c>
      <c r="B82" s="167" t="s">
        <v>299</v>
      </c>
      <c r="C82" s="182" t="s">
        <v>300</v>
      </c>
      <c r="D82" s="168" t="s">
        <v>257</v>
      </c>
      <c r="E82" s="169">
        <v>20</v>
      </c>
      <c r="F82" s="170"/>
      <c r="G82" s="171">
        <f>ROUND(E82*F82,2)</f>
        <v>0</v>
      </c>
      <c r="H82" s="170"/>
      <c r="I82" s="171">
        <f>ROUND(E82*H82,2)</f>
        <v>0</v>
      </c>
      <c r="J82" s="170"/>
      <c r="K82" s="171">
        <f>ROUND(E82*J82,2)</f>
        <v>0</v>
      </c>
      <c r="L82" s="171">
        <v>21</v>
      </c>
      <c r="M82" s="171">
        <f>G82*(1+L82/100)</f>
        <v>0</v>
      </c>
      <c r="N82" s="169">
        <v>0</v>
      </c>
      <c r="O82" s="169">
        <f>ROUND(E82*N82,2)</f>
        <v>0</v>
      </c>
      <c r="P82" s="169">
        <v>0</v>
      </c>
      <c r="Q82" s="169">
        <f>ROUND(E82*P82,2)</f>
        <v>0</v>
      </c>
      <c r="R82" s="171" t="s">
        <v>301</v>
      </c>
      <c r="S82" s="171" t="s">
        <v>175</v>
      </c>
      <c r="T82" s="172" t="s">
        <v>175</v>
      </c>
      <c r="U82" s="157">
        <v>0.06</v>
      </c>
      <c r="V82" s="157">
        <f>ROUND(E82*U82,2)</f>
        <v>1.2</v>
      </c>
      <c r="W82" s="157"/>
      <c r="X82" s="157" t="s">
        <v>211</v>
      </c>
      <c r="Y82" s="157" t="s">
        <v>177</v>
      </c>
      <c r="Z82" s="147"/>
      <c r="AA82" s="147"/>
      <c r="AB82" s="147"/>
      <c r="AC82" s="147"/>
      <c r="AD82" s="147"/>
      <c r="AE82" s="147"/>
      <c r="AF82" s="147"/>
      <c r="AG82" s="147" t="s">
        <v>281</v>
      </c>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row>
    <row r="83" spans="1:60" outlineLevel="2" x14ac:dyDescent="0.2">
      <c r="A83" s="154"/>
      <c r="B83" s="155"/>
      <c r="C83" s="266" t="s">
        <v>302</v>
      </c>
      <c r="D83" s="267"/>
      <c r="E83" s="267"/>
      <c r="F83" s="267"/>
      <c r="G83" s="267"/>
      <c r="H83" s="157"/>
      <c r="I83" s="157"/>
      <c r="J83" s="157"/>
      <c r="K83" s="157"/>
      <c r="L83" s="157"/>
      <c r="M83" s="157"/>
      <c r="N83" s="156"/>
      <c r="O83" s="156"/>
      <c r="P83" s="156"/>
      <c r="Q83" s="156"/>
      <c r="R83" s="157"/>
      <c r="S83" s="157"/>
      <c r="T83" s="157"/>
      <c r="U83" s="157"/>
      <c r="V83" s="157"/>
      <c r="W83" s="157"/>
      <c r="X83" s="157"/>
      <c r="Y83" s="157"/>
      <c r="Z83" s="147"/>
      <c r="AA83" s="147"/>
      <c r="AB83" s="147"/>
      <c r="AC83" s="147"/>
      <c r="AD83" s="147"/>
      <c r="AE83" s="147"/>
      <c r="AF83" s="147"/>
      <c r="AG83" s="147" t="s">
        <v>214</v>
      </c>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row>
    <row r="84" spans="1:60" ht="22.5" outlineLevel="1" x14ac:dyDescent="0.2">
      <c r="A84" s="166">
        <v>18</v>
      </c>
      <c r="B84" s="167" t="s">
        <v>303</v>
      </c>
      <c r="C84" s="182" t="s">
        <v>304</v>
      </c>
      <c r="D84" s="168" t="s">
        <v>257</v>
      </c>
      <c r="E84" s="169">
        <v>20</v>
      </c>
      <c r="F84" s="170"/>
      <c r="G84" s="171">
        <f>ROUND(E84*F84,2)</f>
        <v>0</v>
      </c>
      <c r="H84" s="170"/>
      <c r="I84" s="171">
        <f>ROUND(E84*H84,2)</f>
        <v>0</v>
      </c>
      <c r="J84" s="170"/>
      <c r="K84" s="171">
        <f>ROUND(E84*J84,2)</f>
        <v>0</v>
      </c>
      <c r="L84" s="171">
        <v>21</v>
      </c>
      <c r="M84" s="171">
        <f>G84*(1+L84/100)</f>
        <v>0</v>
      </c>
      <c r="N84" s="169">
        <v>0</v>
      </c>
      <c r="O84" s="169">
        <f>ROUND(E84*N84,2)</f>
        <v>0</v>
      </c>
      <c r="P84" s="169">
        <v>0</v>
      </c>
      <c r="Q84" s="169">
        <f>ROUND(E84*P84,2)</f>
        <v>0</v>
      </c>
      <c r="R84" s="171" t="s">
        <v>210</v>
      </c>
      <c r="S84" s="171" t="s">
        <v>175</v>
      </c>
      <c r="T84" s="172" t="s">
        <v>175</v>
      </c>
      <c r="U84" s="157">
        <v>0.254</v>
      </c>
      <c r="V84" s="157">
        <f>ROUND(E84*U84,2)</f>
        <v>5.08</v>
      </c>
      <c r="W84" s="157"/>
      <c r="X84" s="157" t="s">
        <v>211</v>
      </c>
      <c r="Y84" s="157" t="s">
        <v>177</v>
      </c>
      <c r="Z84" s="147"/>
      <c r="AA84" s="147"/>
      <c r="AB84" s="147"/>
      <c r="AC84" s="147"/>
      <c r="AD84" s="147"/>
      <c r="AE84" s="147"/>
      <c r="AF84" s="147"/>
      <c r="AG84" s="147" t="s">
        <v>212</v>
      </c>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ht="22.5" outlineLevel="2" x14ac:dyDescent="0.2">
      <c r="A85" s="154"/>
      <c r="B85" s="155"/>
      <c r="C85" s="266" t="s">
        <v>305</v>
      </c>
      <c r="D85" s="267"/>
      <c r="E85" s="267"/>
      <c r="F85" s="267"/>
      <c r="G85" s="267"/>
      <c r="H85" s="157"/>
      <c r="I85" s="157"/>
      <c r="J85" s="157"/>
      <c r="K85" s="157"/>
      <c r="L85" s="157"/>
      <c r="M85" s="157"/>
      <c r="N85" s="156"/>
      <c r="O85" s="156"/>
      <c r="P85" s="156"/>
      <c r="Q85" s="156"/>
      <c r="R85" s="157"/>
      <c r="S85" s="157"/>
      <c r="T85" s="157"/>
      <c r="U85" s="157"/>
      <c r="V85" s="157"/>
      <c r="W85" s="157"/>
      <c r="X85" s="157"/>
      <c r="Y85" s="157"/>
      <c r="Z85" s="147"/>
      <c r="AA85" s="147"/>
      <c r="AB85" s="147"/>
      <c r="AC85" s="147"/>
      <c r="AD85" s="147"/>
      <c r="AE85" s="147"/>
      <c r="AF85" s="147"/>
      <c r="AG85" s="147" t="s">
        <v>214</v>
      </c>
      <c r="AH85" s="147"/>
      <c r="AI85" s="147"/>
      <c r="AJ85" s="147"/>
      <c r="AK85" s="147"/>
      <c r="AL85" s="147"/>
      <c r="AM85" s="147"/>
      <c r="AN85" s="147"/>
      <c r="AO85" s="147"/>
      <c r="AP85" s="147"/>
      <c r="AQ85" s="147"/>
      <c r="AR85" s="147"/>
      <c r="AS85" s="147"/>
      <c r="AT85" s="147"/>
      <c r="AU85" s="147"/>
      <c r="AV85" s="147"/>
      <c r="AW85" s="147"/>
      <c r="AX85" s="147"/>
      <c r="AY85" s="147"/>
      <c r="AZ85" s="147"/>
      <c r="BA85" s="194" t="str">
        <f>C85</f>
        <v>s případným nutným přemístěním hromad nebo dočasných skládek na místo potřeby ze vzdálenosti do 30 m, v rovině nebo ve svahu do 1 : 5,</v>
      </c>
      <c r="BB85" s="147"/>
      <c r="BC85" s="147"/>
      <c r="BD85" s="147"/>
      <c r="BE85" s="147"/>
      <c r="BF85" s="147"/>
      <c r="BG85" s="147"/>
      <c r="BH85" s="147"/>
    </row>
    <row r="86" spans="1:60" outlineLevel="1" x14ac:dyDescent="0.2">
      <c r="A86" s="173">
        <v>19</v>
      </c>
      <c r="B86" s="174" t="s">
        <v>306</v>
      </c>
      <c r="C86" s="181" t="s">
        <v>307</v>
      </c>
      <c r="D86" s="175" t="s">
        <v>257</v>
      </c>
      <c r="E86" s="176">
        <v>60</v>
      </c>
      <c r="F86" s="177"/>
      <c r="G86" s="178">
        <f t="shared" ref="G86:G92" si="0">ROUND(E86*F86,2)</f>
        <v>0</v>
      </c>
      <c r="H86" s="177"/>
      <c r="I86" s="178">
        <f t="shared" ref="I86:I92" si="1">ROUND(E86*H86,2)</f>
        <v>0</v>
      </c>
      <c r="J86" s="177"/>
      <c r="K86" s="178">
        <f t="shared" ref="K86:K92" si="2">ROUND(E86*J86,2)</f>
        <v>0</v>
      </c>
      <c r="L86" s="178">
        <v>21</v>
      </c>
      <c r="M86" s="178">
        <f t="shared" ref="M86:M92" si="3">G86*(1+L86/100)</f>
        <v>0</v>
      </c>
      <c r="N86" s="176">
        <v>0</v>
      </c>
      <c r="O86" s="176">
        <f t="shared" ref="O86:O92" si="4">ROUND(E86*N86,2)</f>
        <v>0</v>
      </c>
      <c r="P86" s="176">
        <v>0</v>
      </c>
      <c r="Q86" s="176">
        <f t="shared" ref="Q86:Q92" si="5">ROUND(E86*P86,2)</f>
        <v>0</v>
      </c>
      <c r="R86" s="178" t="s">
        <v>301</v>
      </c>
      <c r="S86" s="178" t="s">
        <v>175</v>
      </c>
      <c r="T86" s="179" t="s">
        <v>175</v>
      </c>
      <c r="U86" s="157">
        <v>0</v>
      </c>
      <c r="V86" s="157">
        <f t="shared" ref="V86:V92" si="6">ROUND(E86*U86,2)</f>
        <v>0</v>
      </c>
      <c r="W86" s="157"/>
      <c r="X86" s="157" t="s">
        <v>211</v>
      </c>
      <c r="Y86" s="157" t="s">
        <v>177</v>
      </c>
      <c r="Z86" s="147"/>
      <c r="AA86" s="147"/>
      <c r="AB86" s="147"/>
      <c r="AC86" s="147"/>
      <c r="AD86" s="147"/>
      <c r="AE86" s="147"/>
      <c r="AF86" s="147"/>
      <c r="AG86" s="147" t="s">
        <v>281</v>
      </c>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row>
    <row r="87" spans="1:60" outlineLevel="1" x14ac:dyDescent="0.2">
      <c r="A87" s="173">
        <v>20</v>
      </c>
      <c r="B87" s="174" t="s">
        <v>308</v>
      </c>
      <c r="C87" s="181" t="s">
        <v>309</v>
      </c>
      <c r="D87" s="175" t="s">
        <v>257</v>
      </c>
      <c r="E87" s="176">
        <v>60</v>
      </c>
      <c r="F87" s="177"/>
      <c r="G87" s="178">
        <f t="shared" si="0"/>
        <v>0</v>
      </c>
      <c r="H87" s="177"/>
      <c r="I87" s="178">
        <f t="shared" si="1"/>
        <v>0</v>
      </c>
      <c r="J87" s="177"/>
      <c r="K87" s="178">
        <f t="shared" si="2"/>
        <v>0</v>
      </c>
      <c r="L87" s="178">
        <v>21</v>
      </c>
      <c r="M87" s="178">
        <f t="shared" si="3"/>
        <v>0</v>
      </c>
      <c r="N87" s="176">
        <v>0</v>
      </c>
      <c r="O87" s="176">
        <f t="shared" si="4"/>
        <v>0</v>
      </c>
      <c r="P87" s="176">
        <v>0</v>
      </c>
      <c r="Q87" s="176">
        <f t="shared" si="5"/>
        <v>0</v>
      </c>
      <c r="R87" s="178" t="s">
        <v>301</v>
      </c>
      <c r="S87" s="178" t="s">
        <v>175</v>
      </c>
      <c r="T87" s="179" t="s">
        <v>175</v>
      </c>
      <c r="U87" s="157">
        <v>1E-3</v>
      </c>
      <c r="V87" s="157">
        <f t="shared" si="6"/>
        <v>0.06</v>
      </c>
      <c r="W87" s="157"/>
      <c r="X87" s="157" t="s">
        <v>211</v>
      </c>
      <c r="Y87" s="157" t="s">
        <v>177</v>
      </c>
      <c r="Z87" s="147"/>
      <c r="AA87" s="147"/>
      <c r="AB87" s="147"/>
      <c r="AC87" s="147"/>
      <c r="AD87" s="147"/>
      <c r="AE87" s="147"/>
      <c r="AF87" s="147"/>
      <c r="AG87" s="147" t="s">
        <v>212</v>
      </c>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row>
    <row r="88" spans="1:60" outlineLevel="1" x14ac:dyDescent="0.2">
      <c r="A88" s="173">
        <v>21</v>
      </c>
      <c r="B88" s="174" t="s">
        <v>310</v>
      </c>
      <c r="C88" s="181" t="s">
        <v>311</v>
      </c>
      <c r="D88" s="175" t="s">
        <v>257</v>
      </c>
      <c r="E88" s="176">
        <v>60</v>
      </c>
      <c r="F88" s="177"/>
      <c r="G88" s="178">
        <f t="shared" si="0"/>
        <v>0</v>
      </c>
      <c r="H88" s="177"/>
      <c r="I88" s="178">
        <f t="shared" si="1"/>
        <v>0</v>
      </c>
      <c r="J88" s="177"/>
      <c r="K88" s="178">
        <f t="shared" si="2"/>
        <v>0</v>
      </c>
      <c r="L88" s="178">
        <v>21</v>
      </c>
      <c r="M88" s="178">
        <f t="shared" si="3"/>
        <v>0</v>
      </c>
      <c r="N88" s="176">
        <v>0</v>
      </c>
      <c r="O88" s="176">
        <f t="shared" si="4"/>
        <v>0</v>
      </c>
      <c r="P88" s="176">
        <v>0</v>
      </c>
      <c r="Q88" s="176">
        <f t="shared" si="5"/>
        <v>0</v>
      </c>
      <c r="R88" s="178" t="s">
        <v>301</v>
      </c>
      <c r="S88" s="178" t="s">
        <v>175</v>
      </c>
      <c r="T88" s="179" t="s">
        <v>175</v>
      </c>
      <c r="U88" s="157">
        <v>0</v>
      </c>
      <c r="V88" s="157">
        <f t="shared" si="6"/>
        <v>0</v>
      </c>
      <c r="W88" s="157"/>
      <c r="X88" s="157" t="s">
        <v>211</v>
      </c>
      <c r="Y88" s="157" t="s">
        <v>177</v>
      </c>
      <c r="Z88" s="147"/>
      <c r="AA88" s="147"/>
      <c r="AB88" s="147"/>
      <c r="AC88" s="147"/>
      <c r="AD88" s="147"/>
      <c r="AE88" s="147"/>
      <c r="AF88" s="147"/>
      <c r="AG88" s="147" t="s">
        <v>281</v>
      </c>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row>
    <row r="89" spans="1:60" outlineLevel="1" x14ac:dyDescent="0.2">
      <c r="A89" s="173">
        <v>22</v>
      </c>
      <c r="B89" s="174" t="s">
        <v>312</v>
      </c>
      <c r="C89" s="181" t="s">
        <v>313</v>
      </c>
      <c r="D89" s="175" t="s">
        <v>257</v>
      </c>
      <c r="E89" s="176">
        <v>60</v>
      </c>
      <c r="F89" s="177"/>
      <c r="G89" s="178">
        <f t="shared" si="0"/>
        <v>0</v>
      </c>
      <c r="H89" s="177"/>
      <c r="I89" s="178">
        <f t="shared" si="1"/>
        <v>0</v>
      </c>
      <c r="J89" s="177"/>
      <c r="K89" s="178">
        <f t="shared" si="2"/>
        <v>0</v>
      </c>
      <c r="L89" s="178">
        <v>21</v>
      </c>
      <c r="M89" s="178">
        <f t="shared" si="3"/>
        <v>0</v>
      </c>
      <c r="N89" s="176">
        <v>0</v>
      </c>
      <c r="O89" s="176">
        <f t="shared" si="4"/>
        <v>0</v>
      </c>
      <c r="P89" s="176">
        <v>0</v>
      </c>
      <c r="Q89" s="176">
        <f t="shared" si="5"/>
        <v>0</v>
      </c>
      <c r="R89" s="178" t="s">
        <v>301</v>
      </c>
      <c r="S89" s="178" t="s">
        <v>175</v>
      </c>
      <c r="T89" s="179" t="s">
        <v>175</v>
      </c>
      <c r="U89" s="157">
        <v>1.4999999999999999E-2</v>
      </c>
      <c r="V89" s="157">
        <f t="shared" si="6"/>
        <v>0.9</v>
      </c>
      <c r="W89" s="157"/>
      <c r="X89" s="157" t="s">
        <v>211</v>
      </c>
      <c r="Y89" s="157" t="s">
        <v>177</v>
      </c>
      <c r="Z89" s="147"/>
      <c r="AA89" s="147"/>
      <c r="AB89" s="147"/>
      <c r="AC89" s="147"/>
      <c r="AD89" s="147"/>
      <c r="AE89" s="147"/>
      <c r="AF89" s="147"/>
      <c r="AG89" s="147" t="s">
        <v>212</v>
      </c>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row>
    <row r="90" spans="1:60" outlineLevel="1" x14ac:dyDescent="0.2">
      <c r="A90" s="173">
        <v>23</v>
      </c>
      <c r="B90" s="174" t="s">
        <v>314</v>
      </c>
      <c r="C90" s="181" t="s">
        <v>315</v>
      </c>
      <c r="D90" s="175" t="s">
        <v>229</v>
      </c>
      <c r="E90" s="176">
        <v>164.86</v>
      </c>
      <c r="F90" s="177"/>
      <c r="G90" s="178">
        <f t="shared" si="0"/>
        <v>0</v>
      </c>
      <c r="H90" s="177"/>
      <c r="I90" s="178">
        <f t="shared" si="1"/>
        <v>0</v>
      </c>
      <c r="J90" s="177"/>
      <c r="K90" s="178">
        <f t="shared" si="2"/>
        <v>0</v>
      </c>
      <c r="L90" s="178">
        <v>21</v>
      </c>
      <c r="M90" s="178">
        <f t="shared" si="3"/>
        <v>0</v>
      </c>
      <c r="N90" s="176">
        <v>0</v>
      </c>
      <c r="O90" s="176">
        <f t="shared" si="4"/>
        <v>0</v>
      </c>
      <c r="P90" s="176">
        <v>0</v>
      </c>
      <c r="Q90" s="176">
        <f t="shared" si="5"/>
        <v>0</v>
      </c>
      <c r="R90" s="178" t="s">
        <v>210</v>
      </c>
      <c r="S90" s="178" t="s">
        <v>175</v>
      </c>
      <c r="T90" s="179" t="s">
        <v>175</v>
      </c>
      <c r="U90" s="157">
        <v>0</v>
      </c>
      <c r="V90" s="157">
        <f t="shared" si="6"/>
        <v>0</v>
      </c>
      <c r="W90" s="157"/>
      <c r="X90" s="157" t="s">
        <v>211</v>
      </c>
      <c r="Y90" s="157" t="s">
        <v>177</v>
      </c>
      <c r="Z90" s="147"/>
      <c r="AA90" s="147"/>
      <c r="AB90" s="147"/>
      <c r="AC90" s="147"/>
      <c r="AD90" s="147"/>
      <c r="AE90" s="147"/>
      <c r="AF90" s="147"/>
      <c r="AG90" s="147" t="s">
        <v>212</v>
      </c>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row>
    <row r="91" spans="1:60" outlineLevel="1" x14ac:dyDescent="0.2">
      <c r="A91" s="173">
        <v>24</v>
      </c>
      <c r="B91" s="174" t="s">
        <v>316</v>
      </c>
      <c r="C91" s="181" t="s">
        <v>317</v>
      </c>
      <c r="D91" s="175" t="s">
        <v>318</v>
      </c>
      <c r="E91" s="176">
        <v>1</v>
      </c>
      <c r="F91" s="177"/>
      <c r="G91" s="178">
        <f t="shared" si="0"/>
        <v>0</v>
      </c>
      <c r="H91" s="177"/>
      <c r="I91" s="178">
        <f t="shared" si="1"/>
        <v>0</v>
      </c>
      <c r="J91" s="177"/>
      <c r="K91" s="178">
        <f t="shared" si="2"/>
        <v>0</v>
      </c>
      <c r="L91" s="178">
        <v>21</v>
      </c>
      <c r="M91" s="178">
        <f t="shared" si="3"/>
        <v>0</v>
      </c>
      <c r="N91" s="176">
        <v>0</v>
      </c>
      <c r="O91" s="176">
        <f t="shared" si="4"/>
        <v>0</v>
      </c>
      <c r="P91" s="176">
        <v>0</v>
      </c>
      <c r="Q91" s="176">
        <f t="shared" si="5"/>
        <v>0</v>
      </c>
      <c r="R91" s="178"/>
      <c r="S91" s="178" t="s">
        <v>196</v>
      </c>
      <c r="T91" s="179" t="s">
        <v>176</v>
      </c>
      <c r="U91" s="157">
        <v>0</v>
      </c>
      <c r="V91" s="157">
        <f t="shared" si="6"/>
        <v>0</v>
      </c>
      <c r="W91" s="157"/>
      <c r="X91" s="157" t="s">
        <v>211</v>
      </c>
      <c r="Y91" s="157" t="s">
        <v>177</v>
      </c>
      <c r="Z91" s="147"/>
      <c r="AA91" s="147"/>
      <c r="AB91" s="147"/>
      <c r="AC91" s="147"/>
      <c r="AD91" s="147"/>
      <c r="AE91" s="147"/>
      <c r="AF91" s="147"/>
      <c r="AG91" s="147" t="s">
        <v>212</v>
      </c>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row>
    <row r="92" spans="1:60" outlineLevel="1" x14ac:dyDescent="0.2">
      <c r="A92" s="166">
        <v>25</v>
      </c>
      <c r="B92" s="167" t="s">
        <v>319</v>
      </c>
      <c r="C92" s="182" t="s">
        <v>320</v>
      </c>
      <c r="D92" s="168" t="s">
        <v>321</v>
      </c>
      <c r="E92" s="169">
        <v>0.6</v>
      </c>
      <c r="F92" s="170"/>
      <c r="G92" s="171">
        <f t="shared" si="0"/>
        <v>0</v>
      </c>
      <c r="H92" s="170"/>
      <c r="I92" s="171">
        <f t="shared" si="1"/>
        <v>0</v>
      </c>
      <c r="J92" s="170"/>
      <c r="K92" s="171">
        <f t="shared" si="2"/>
        <v>0</v>
      </c>
      <c r="L92" s="171">
        <v>21</v>
      </c>
      <c r="M92" s="171">
        <f t="shared" si="3"/>
        <v>0</v>
      </c>
      <c r="N92" s="169">
        <v>1E-3</v>
      </c>
      <c r="O92" s="169">
        <f t="shared" si="4"/>
        <v>0</v>
      </c>
      <c r="P92" s="169">
        <v>0</v>
      </c>
      <c r="Q92" s="169">
        <f t="shared" si="5"/>
        <v>0</v>
      </c>
      <c r="R92" s="171" t="s">
        <v>322</v>
      </c>
      <c r="S92" s="171" t="s">
        <v>175</v>
      </c>
      <c r="T92" s="172" t="s">
        <v>175</v>
      </c>
      <c r="U92" s="157">
        <v>0</v>
      </c>
      <c r="V92" s="157">
        <f t="shared" si="6"/>
        <v>0</v>
      </c>
      <c r="W92" s="157"/>
      <c r="X92" s="157" t="s">
        <v>323</v>
      </c>
      <c r="Y92" s="157" t="s">
        <v>177</v>
      </c>
      <c r="Z92" s="147"/>
      <c r="AA92" s="147"/>
      <c r="AB92" s="147"/>
      <c r="AC92" s="147"/>
      <c r="AD92" s="147"/>
      <c r="AE92" s="147"/>
      <c r="AF92" s="147"/>
      <c r="AG92" s="147" t="s">
        <v>324</v>
      </c>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row>
    <row r="93" spans="1:60" outlineLevel="2" x14ac:dyDescent="0.2">
      <c r="A93" s="154"/>
      <c r="B93" s="155"/>
      <c r="C93" s="197" t="s">
        <v>325</v>
      </c>
      <c r="D93" s="186"/>
      <c r="E93" s="187">
        <v>0.6</v>
      </c>
      <c r="F93" s="157"/>
      <c r="G93" s="157"/>
      <c r="H93" s="157"/>
      <c r="I93" s="157"/>
      <c r="J93" s="157"/>
      <c r="K93" s="157"/>
      <c r="L93" s="157"/>
      <c r="M93" s="157"/>
      <c r="N93" s="156"/>
      <c r="O93" s="156"/>
      <c r="P93" s="156"/>
      <c r="Q93" s="156"/>
      <c r="R93" s="157"/>
      <c r="S93" s="157"/>
      <c r="T93" s="157"/>
      <c r="U93" s="157"/>
      <c r="V93" s="157"/>
      <c r="W93" s="157"/>
      <c r="X93" s="157"/>
      <c r="Y93" s="157"/>
      <c r="Z93" s="147"/>
      <c r="AA93" s="147"/>
      <c r="AB93" s="147"/>
      <c r="AC93" s="147"/>
      <c r="AD93" s="147"/>
      <c r="AE93" s="147"/>
      <c r="AF93" s="147"/>
      <c r="AG93" s="147" t="s">
        <v>216</v>
      </c>
      <c r="AH93" s="147">
        <v>0</v>
      </c>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row>
    <row r="94" spans="1:60" outlineLevel="1" x14ac:dyDescent="0.2">
      <c r="A94" s="166">
        <v>26</v>
      </c>
      <c r="B94" s="167" t="s">
        <v>326</v>
      </c>
      <c r="C94" s="182" t="s">
        <v>327</v>
      </c>
      <c r="D94" s="168" t="s">
        <v>328</v>
      </c>
      <c r="E94" s="169">
        <v>118.8015</v>
      </c>
      <c r="F94" s="170"/>
      <c r="G94" s="171">
        <f>ROUND(E94*F94,2)</f>
        <v>0</v>
      </c>
      <c r="H94" s="170"/>
      <c r="I94" s="171">
        <f>ROUND(E94*H94,2)</f>
        <v>0</v>
      </c>
      <c r="J94" s="170"/>
      <c r="K94" s="171">
        <f>ROUND(E94*J94,2)</f>
        <v>0</v>
      </c>
      <c r="L94" s="171">
        <v>21</v>
      </c>
      <c r="M94" s="171">
        <f>G94*(1+L94/100)</f>
        <v>0</v>
      </c>
      <c r="N94" s="169">
        <v>1</v>
      </c>
      <c r="O94" s="169">
        <f>ROUND(E94*N94,2)</f>
        <v>118.8</v>
      </c>
      <c r="P94" s="169">
        <v>0</v>
      </c>
      <c r="Q94" s="169">
        <f>ROUND(E94*P94,2)</f>
        <v>0</v>
      </c>
      <c r="R94" s="171" t="s">
        <v>322</v>
      </c>
      <c r="S94" s="171" t="s">
        <v>175</v>
      </c>
      <c r="T94" s="172" t="s">
        <v>175</v>
      </c>
      <c r="U94" s="157">
        <v>0</v>
      </c>
      <c r="V94" s="157">
        <f>ROUND(E94*U94,2)</f>
        <v>0</v>
      </c>
      <c r="W94" s="157"/>
      <c r="X94" s="157" t="s">
        <v>323</v>
      </c>
      <c r="Y94" s="157" t="s">
        <v>177</v>
      </c>
      <c r="Z94" s="147"/>
      <c r="AA94" s="147"/>
      <c r="AB94" s="147"/>
      <c r="AC94" s="147"/>
      <c r="AD94" s="147"/>
      <c r="AE94" s="147"/>
      <c r="AF94" s="147"/>
      <c r="AG94" s="147" t="s">
        <v>329</v>
      </c>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row>
    <row r="95" spans="1:60" outlineLevel="2" x14ac:dyDescent="0.2">
      <c r="A95" s="154"/>
      <c r="B95" s="155"/>
      <c r="C95" s="197" t="s">
        <v>330</v>
      </c>
      <c r="D95" s="186"/>
      <c r="E95" s="187">
        <v>118.8015</v>
      </c>
      <c r="F95" s="157"/>
      <c r="G95" s="157"/>
      <c r="H95" s="157"/>
      <c r="I95" s="157"/>
      <c r="J95" s="157"/>
      <c r="K95" s="157"/>
      <c r="L95" s="157"/>
      <c r="M95" s="157"/>
      <c r="N95" s="156"/>
      <c r="O95" s="156"/>
      <c r="P95" s="156"/>
      <c r="Q95" s="156"/>
      <c r="R95" s="157"/>
      <c r="S95" s="157"/>
      <c r="T95" s="157"/>
      <c r="U95" s="157"/>
      <c r="V95" s="157"/>
      <c r="W95" s="157"/>
      <c r="X95" s="157"/>
      <c r="Y95" s="157"/>
      <c r="Z95" s="147"/>
      <c r="AA95" s="147"/>
      <c r="AB95" s="147"/>
      <c r="AC95" s="147"/>
      <c r="AD95" s="147"/>
      <c r="AE95" s="147"/>
      <c r="AF95" s="147"/>
      <c r="AG95" s="147" t="s">
        <v>216</v>
      </c>
      <c r="AH95" s="147">
        <v>5</v>
      </c>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row>
    <row r="96" spans="1:60" outlineLevel="1" x14ac:dyDescent="0.2">
      <c r="A96" s="166">
        <v>27</v>
      </c>
      <c r="B96" s="167" t="s">
        <v>331</v>
      </c>
      <c r="C96" s="182" t="s">
        <v>332</v>
      </c>
      <c r="D96" s="168" t="s">
        <v>328</v>
      </c>
      <c r="E96" s="169">
        <v>152</v>
      </c>
      <c r="F96" s="170"/>
      <c r="G96" s="171">
        <f>ROUND(E96*F96,2)</f>
        <v>0</v>
      </c>
      <c r="H96" s="170"/>
      <c r="I96" s="171">
        <f>ROUND(E96*H96,2)</f>
        <v>0</v>
      </c>
      <c r="J96" s="170"/>
      <c r="K96" s="171">
        <f>ROUND(E96*J96,2)</f>
        <v>0</v>
      </c>
      <c r="L96" s="171">
        <v>21</v>
      </c>
      <c r="M96" s="171">
        <f>G96*(1+L96/100)</f>
        <v>0</v>
      </c>
      <c r="N96" s="169">
        <v>1</v>
      </c>
      <c r="O96" s="169">
        <f>ROUND(E96*N96,2)</f>
        <v>152</v>
      </c>
      <c r="P96" s="169">
        <v>0</v>
      </c>
      <c r="Q96" s="169">
        <f>ROUND(E96*P96,2)</f>
        <v>0</v>
      </c>
      <c r="R96" s="171" t="s">
        <v>322</v>
      </c>
      <c r="S96" s="171" t="s">
        <v>175</v>
      </c>
      <c r="T96" s="172" t="s">
        <v>175</v>
      </c>
      <c r="U96" s="157">
        <v>0</v>
      </c>
      <c r="V96" s="157">
        <f>ROUND(E96*U96,2)</f>
        <v>0</v>
      </c>
      <c r="W96" s="157"/>
      <c r="X96" s="157" t="s">
        <v>323</v>
      </c>
      <c r="Y96" s="157" t="s">
        <v>177</v>
      </c>
      <c r="Z96" s="147"/>
      <c r="AA96" s="147"/>
      <c r="AB96" s="147"/>
      <c r="AC96" s="147"/>
      <c r="AD96" s="147"/>
      <c r="AE96" s="147"/>
      <c r="AF96" s="147"/>
      <c r="AG96" s="147" t="s">
        <v>324</v>
      </c>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row>
    <row r="97" spans="1:60" outlineLevel="2" x14ac:dyDescent="0.2">
      <c r="A97" s="154"/>
      <c r="B97" s="155"/>
      <c r="C97" s="197" t="s">
        <v>333</v>
      </c>
      <c r="D97" s="186"/>
      <c r="E97" s="187">
        <v>152</v>
      </c>
      <c r="F97" s="157"/>
      <c r="G97" s="157"/>
      <c r="H97" s="157"/>
      <c r="I97" s="157"/>
      <c r="J97" s="157"/>
      <c r="K97" s="157"/>
      <c r="L97" s="157"/>
      <c r="M97" s="157"/>
      <c r="N97" s="156"/>
      <c r="O97" s="156"/>
      <c r="P97" s="156"/>
      <c r="Q97" s="156"/>
      <c r="R97" s="157"/>
      <c r="S97" s="157"/>
      <c r="T97" s="157"/>
      <c r="U97" s="157"/>
      <c r="V97" s="157"/>
      <c r="W97" s="157"/>
      <c r="X97" s="157"/>
      <c r="Y97" s="157"/>
      <c r="Z97" s="147"/>
      <c r="AA97" s="147"/>
      <c r="AB97" s="147"/>
      <c r="AC97" s="147"/>
      <c r="AD97" s="147"/>
      <c r="AE97" s="147"/>
      <c r="AF97" s="147"/>
      <c r="AG97" s="147" t="s">
        <v>216</v>
      </c>
      <c r="AH97" s="147">
        <v>0</v>
      </c>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row>
    <row r="98" spans="1:60" x14ac:dyDescent="0.2">
      <c r="A98" s="159" t="s">
        <v>170</v>
      </c>
      <c r="B98" s="160" t="s">
        <v>114</v>
      </c>
      <c r="C98" s="180" t="s">
        <v>115</v>
      </c>
      <c r="D98" s="161"/>
      <c r="E98" s="162"/>
      <c r="F98" s="163"/>
      <c r="G98" s="163">
        <f>SUMIF(AG99:AG108,"&lt;&gt;NOR",G99:G108)</f>
        <v>0</v>
      </c>
      <c r="H98" s="163"/>
      <c r="I98" s="163">
        <f>SUM(I99:I108)</f>
        <v>0</v>
      </c>
      <c r="J98" s="163"/>
      <c r="K98" s="163">
        <f>SUM(K99:K108)</f>
        <v>0</v>
      </c>
      <c r="L98" s="163"/>
      <c r="M98" s="163">
        <f>SUM(M99:M108)</f>
        <v>0</v>
      </c>
      <c r="N98" s="162"/>
      <c r="O98" s="162">
        <f>SUM(O99:O108)</f>
        <v>0</v>
      </c>
      <c r="P98" s="162"/>
      <c r="Q98" s="162">
        <f>SUM(Q99:Q108)</f>
        <v>52.8</v>
      </c>
      <c r="R98" s="163"/>
      <c r="S98" s="163"/>
      <c r="T98" s="164"/>
      <c r="U98" s="158"/>
      <c r="V98" s="158">
        <f>SUM(V99:V108)</f>
        <v>8.93</v>
      </c>
      <c r="W98" s="158"/>
      <c r="X98" s="158"/>
      <c r="Y98" s="158"/>
      <c r="AG98" t="s">
        <v>171</v>
      </c>
    </row>
    <row r="99" spans="1:60" ht="22.5" outlineLevel="1" x14ac:dyDescent="0.2">
      <c r="A99" s="173">
        <v>28</v>
      </c>
      <c r="B99" s="174" t="s">
        <v>334</v>
      </c>
      <c r="C99" s="181" t="s">
        <v>335</v>
      </c>
      <c r="D99" s="175" t="s">
        <v>257</v>
      </c>
      <c r="E99" s="176">
        <v>120</v>
      </c>
      <c r="F99" s="177"/>
      <c r="G99" s="178">
        <f>ROUND(E99*F99,2)</f>
        <v>0</v>
      </c>
      <c r="H99" s="177"/>
      <c r="I99" s="178">
        <f>ROUND(E99*H99,2)</f>
        <v>0</v>
      </c>
      <c r="J99" s="177"/>
      <c r="K99" s="178">
        <f>ROUND(E99*J99,2)</f>
        <v>0</v>
      </c>
      <c r="L99" s="178">
        <v>21</v>
      </c>
      <c r="M99" s="178">
        <f>G99*(1+L99/100)</f>
        <v>0</v>
      </c>
      <c r="N99" s="176">
        <v>0</v>
      </c>
      <c r="O99" s="176">
        <f>ROUND(E99*N99,2)</f>
        <v>0</v>
      </c>
      <c r="P99" s="176">
        <v>0.44</v>
      </c>
      <c r="Q99" s="176">
        <f>ROUND(E99*P99,2)</f>
        <v>52.8</v>
      </c>
      <c r="R99" s="178" t="s">
        <v>336</v>
      </c>
      <c r="S99" s="178" t="s">
        <v>175</v>
      </c>
      <c r="T99" s="179" t="s">
        <v>175</v>
      </c>
      <c r="U99" s="157">
        <v>7.0000000000000007E-2</v>
      </c>
      <c r="V99" s="157">
        <f>ROUND(E99*U99,2)</f>
        <v>8.4</v>
      </c>
      <c r="W99" s="157"/>
      <c r="X99" s="157" t="s">
        <v>211</v>
      </c>
      <c r="Y99" s="157" t="s">
        <v>177</v>
      </c>
      <c r="Z99" s="147"/>
      <c r="AA99" s="147"/>
      <c r="AB99" s="147"/>
      <c r="AC99" s="147"/>
      <c r="AD99" s="147"/>
      <c r="AE99" s="147"/>
      <c r="AF99" s="147"/>
      <c r="AG99" s="147" t="s">
        <v>212</v>
      </c>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row>
    <row r="100" spans="1:60" outlineLevel="1" x14ac:dyDescent="0.2">
      <c r="A100" s="173">
        <v>29</v>
      </c>
      <c r="B100" s="174" t="s">
        <v>337</v>
      </c>
      <c r="C100" s="181" t="s">
        <v>338</v>
      </c>
      <c r="D100" s="175" t="s">
        <v>328</v>
      </c>
      <c r="E100" s="176">
        <v>52.8</v>
      </c>
      <c r="F100" s="177"/>
      <c r="G100" s="178">
        <f>ROUND(E100*F100,2)</f>
        <v>0</v>
      </c>
      <c r="H100" s="177"/>
      <c r="I100" s="178">
        <f>ROUND(E100*H100,2)</f>
        <v>0</v>
      </c>
      <c r="J100" s="177"/>
      <c r="K100" s="178">
        <f>ROUND(E100*J100,2)</f>
        <v>0</v>
      </c>
      <c r="L100" s="178">
        <v>21</v>
      </c>
      <c r="M100" s="178">
        <f>G100*(1+L100/100)</f>
        <v>0</v>
      </c>
      <c r="N100" s="176">
        <v>0</v>
      </c>
      <c r="O100" s="176">
        <f>ROUND(E100*N100,2)</f>
        <v>0</v>
      </c>
      <c r="P100" s="176">
        <v>0</v>
      </c>
      <c r="Q100" s="176">
        <f>ROUND(E100*P100,2)</f>
        <v>0</v>
      </c>
      <c r="R100" s="178"/>
      <c r="S100" s="178" t="s">
        <v>196</v>
      </c>
      <c r="T100" s="179" t="s">
        <v>339</v>
      </c>
      <c r="U100" s="157">
        <v>0</v>
      </c>
      <c r="V100" s="157">
        <f>ROUND(E100*U100,2)</f>
        <v>0</v>
      </c>
      <c r="W100" s="157"/>
      <c r="X100" s="157" t="s">
        <v>211</v>
      </c>
      <c r="Y100" s="157" t="s">
        <v>177</v>
      </c>
      <c r="Z100" s="147"/>
      <c r="AA100" s="147"/>
      <c r="AB100" s="147"/>
      <c r="AC100" s="147"/>
      <c r="AD100" s="147"/>
      <c r="AE100" s="147"/>
      <c r="AF100" s="147"/>
      <c r="AG100" s="147" t="s">
        <v>212</v>
      </c>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row>
    <row r="101" spans="1:60" ht="22.5" outlineLevel="1" x14ac:dyDescent="0.2">
      <c r="A101" s="166">
        <v>30</v>
      </c>
      <c r="B101" s="167" t="s">
        <v>340</v>
      </c>
      <c r="C101" s="182" t="s">
        <v>341</v>
      </c>
      <c r="D101" s="168" t="s">
        <v>328</v>
      </c>
      <c r="E101" s="169">
        <v>52.8</v>
      </c>
      <c r="F101" s="170"/>
      <c r="G101" s="171">
        <f>ROUND(E101*F101,2)</f>
        <v>0</v>
      </c>
      <c r="H101" s="170"/>
      <c r="I101" s="171">
        <f>ROUND(E101*H101,2)</f>
        <v>0</v>
      </c>
      <c r="J101" s="170"/>
      <c r="K101" s="171">
        <f>ROUND(E101*J101,2)</f>
        <v>0</v>
      </c>
      <c r="L101" s="171">
        <v>21</v>
      </c>
      <c r="M101" s="171">
        <f>G101*(1+L101/100)</f>
        <v>0</v>
      </c>
      <c r="N101" s="169">
        <v>0</v>
      </c>
      <c r="O101" s="169">
        <f>ROUND(E101*N101,2)</f>
        <v>0</v>
      </c>
      <c r="P101" s="169">
        <v>0</v>
      </c>
      <c r="Q101" s="169">
        <f>ROUND(E101*P101,2)</f>
        <v>0</v>
      </c>
      <c r="R101" s="171" t="s">
        <v>336</v>
      </c>
      <c r="S101" s="171" t="s">
        <v>175</v>
      </c>
      <c r="T101" s="172" t="s">
        <v>175</v>
      </c>
      <c r="U101" s="157">
        <v>0.01</v>
      </c>
      <c r="V101" s="157">
        <f>ROUND(E101*U101,2)</f>
        <v>0.53</v>
      </c>
      <c r="W101" s="157"/>
      <c r="X101" s="157" t="s">
        <v>342</v>
      </c>
      <c r="Y101" s="157" t="s">
        <v>177</v>
      </c>
      <c r="Z101" s="147"/>
      <c r="AA101" s="147"/>
      <c r="AB101" s="147"/>
      <c r="AC101" s="147"/>
      <c r="AD101" s="147"/>
      <c r="AE101" s="147"/>
      <c r="AF101" s="147"/>
      <c r="AG101" s="147" t="s">
        <v>343</v>
      </c>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row>
    <row r="102" spans="1:60" outlineLevel="2" x14ac:dyDescent="0.2">
      <c r="A102" s="154"/>
      <c r="B102" s="155"/>
      <c r="C102" s="197" t="s">
        <v>344</v>
      </c>
      <c r="D102" s="186"/>
      <c r="E102" s="187"/>
      <c r="F102" s="157"/>
      <c r="G102" s="157"/>
      <c r="H102" s="157"/>
      <c r="I102" s="157"/>
      <c r="J102" s="157"/>
      <c r="K102" s="157"/>
      <c r="L102" s="157"/>
      <c r="M102" s="157"/>
      <c r="N102" s="156"/>
      <c r="O102" s="156"/>
      <c r="P102" s="156"/>
      <c r="Q102" s="156"/>
      <c r="R102" s="157"/>
      <c r="S102" s="157"/>
      <c r="T102" s="157"/>
      <c r="U102" s="157"/>
      <c r="V102" s="157"/>
      <c r="W102" s="157"/>
      <c r="X102" s="157"/>
      <c r="Y102" s="157"/>
      <c r="Z102" s="147"/>
      <c r="AA102" s="147"/>
      <c r="AB102" s="147"/>
      <c r="AC102" s="147"/>
      <c r="AD102" s="147"/>
      <c r="AE102" s="147"/>
      <c r="AF102" s="147"/>
      <c r="AG102" s="147" t="s">
        <v>216</v>
      </c>
      <c r="AH102" s="147">
        <v>0</v>
      </c>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row>
    <row r="103" spans="1:60" outlineLevel="3" x14ac:dyDescent="0.2">
      <c r="A103" s="154"/>
      <c r="B103" s="155"/>
      <c r="C103" s="197" t="s">
        <v>345</v>
      </c>
      <c r="D103" s="186"/>
      <c r="E103" s="187"/>
      <c r="F103" s="157"/>
      <c r="G103" s="157"/>
      <c r="H103" s="157"/>
      <c r="I103" s="157"/>
      <c r="J103" s="157"/>
      <c r="K103" s="157"/>
      <c r="L103" s="157"/>
      <c r="M103" s="157"/>
      <c r="N103" s="156"/>
      <c r="O103" s="156"/>
      <c r="P103" s="156"/>
      <c r="Q103" s="156"/>
      <c r="R103" s="157"/>
      <c r="S103" s="157"/>
      <c r="T103" s="157"/>
      <c r="U103" s="157"/>
      <c r="V103" s="157"/>
      <c r="W103" s="157"/>
      <c r="X103" s="157"/>
      <c r="Y103" s="157"/>
      <c r="Z103" s="147"/>
      <c r="AA103" s="147"/>
      <c r="AB103" s="147"/>
      <c r="AC103" s="147"/>
      <c r="AD103" s="147"/>
      <c r="AE103" s="147"/>
      <c r="AF103" s="147"/>
      <c r="AG103" s="147" t="s">
        <v>216</v>
      </c>
      <c r="AH103" s="147">
        <v>0</v>
      </c>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row>
    <row r="104" spans="1:60" outlineLevel="3" x14ac:dyDescent="0.2">
      <c r="A104" s="154"/>
      <c r="B104" s="155"/>
      <c r="C104" s="197" t="s">
        <v>346</v>
      </c>
      <c r="D104" s="186"/>
      <c r="E104" s="187">
        <v>52.8</v>
      </c>
      <c r="F104" s="157"/>
      <c r="G104" s="157"/>
      <c r="H104" s="157"/>
      <c r="I104" s="157"/>
      <c r="J104" s="157"/>
      <c r="K104" s="157"/>
      <c r="L104" s="157"/>
      <c r="M104" s="157"/>
      <c r="N104" s="156"/>
      <c r="O104" s="156"/>
      <c r="P104" s="156"/>
      <c r="Q104" s="156"/>
      <c r="R104" s="157"/>
      <c r="S104" s="157"/>
      <c r="T104" s="157"/>
      <c r="U104" s="157"/>
      <c r="V104" s="157"/>
      <c r="W104" s="157"/>
      <c r="X104" s="157"/>
      <c r="Y104" s="157"/>
      <c r="Z104" s="147"/>
      <c r="AA104" s="147"/>
      <c r="AB104" s="147"/>
      <c r="AC104" s="147"/>
      <c r="AD104" s="147"/>
      <c r="AE104" s="147"/>
      <c r="AF104" s="147"/>
      <c r="AG104" s="147" t="s">
        <v>216</v>
      </c>
      <c r="AH104" s="147">
        <v>0</v>
      </c>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row>
    <row r="105" spans="1:60" ht="22.5" outlineLevel="1" x14ac:dyDescent="0.2">
      <c r="A105" s="166">
        <v>31</v>
      </c>
      <c r="B105" s="167" t="s">
        <v>347</v>
      </c>
      <c r="C105" s="182" t="s">
        <v>348</v>
      </c>
      <c r="D105" s="168" t="s">
        <v>328</v>
      </c>
      <c r="E105" s="169">
        <v>316.8</v>
      </c>
      <c r="F105" s="170"/>
      <c r="G105" s="171">
        <f>ROUND(E105*F105,2)</f>
        <v>0</v>
      </c>
      <c r="H105" s="170"/>
      <c r="I105" s="171">
        <f>ROUND(E105*H105,2)</f>
        <v>0</v>
      </c>
      <c r="J105" s="170"/>
      <c r="K105" s="171">
        <f>ROUND(E105*J105,2)</f>
        <v>0</v>
      </c>
      <c r="L105" s="171">
        <v>21</v>
      </c>
      <c r="M105" s="171">
        <f>G105*(1+L105/100)</f>
        <v>0</v>
      </c>
      <c r="N105" s="169">
        <v>0</v>
      </c>
      <c r="O105" s="169">
        <f>ROUND(E105*N105,2)</f>
        <v>0</v>
      </c>
      <c r="P105" s="169">
        <v>0</v>
      </c>
      <c r="Q105" s="169">
        <f>ROUND(E105*P105,2)</f>
        <v>0</v>
      </c>
      <c r="R105" s="171" t="s">
        <v>336</v>
      </c>
      <c r="S105" s="171" t="s">
        <v>175</v>
      </c>
      <c r="T105" s="172" t="s">
        <v>175</v>
      </c>
      <c r="U105" s="157">
        <v>0</v>
      </c>
      <c r="V105" s="157">
        <f>ROUND(E105*U105,2)</f>
        <v>0</v>
      </c>
      <c r="W105" s="157"/>
      <c r="X105" s="157" t="s">
        <v>342</v>
      </c>
      <c r="Y105" s="157" t="s">
        <v>177</v>
      </c>
      <c r="Z105" s="147"/>
      <c r="AA105" s="147"/>
      <c r="AB105" s="147"/>
      <c r="AC105" s="147"/>
      <c r="AD105" s="147"/>
      <c r="AE105" s="147"/>
      <c r="AF105" s="147"/>
      <c r="AG105" s="147" t="s">
        <v>343</v>
      </c>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row>
    <row r="106" spans="1:60" outlineLevel="2" x14ac:dyDescent="0.2">
      <c r="A106" s="154"/>
      <c r="B106" s="155"/>
      <c r="C106" s="197" t="s">
        <v>344</v>
      </c>
      <c r="D106" s="186"/>
      <c r="E106" s="187"/>
      <c r="F106" s="157"/>
      <c r="G106" s="157"/>
      <c r="H106" s="157"/>
      <c r="I106" s="157"/>
      <c r="J106" s="157"/>
      <c r="K106" s="157"/>
      <c r="L106" s="157"/>
      <c r="M106" s="157"/>
      <c r="N106" s="156"/>
      <c r="O106" s="156"/>
      <c r="P106" s="156"/>
      <c r="Q106" s="156"/>
      <c r="R106" s="157"/>
      <c r="S106" s="157"/>
      <c r="T106" s="157"/>
      <c r="U106" s="157"/>
      <c r="V106" s="157"/>
      <c r="W106" s="157"/>
      <c r="X106" s="157"/>
      <c r="Y106" s="157"/>
      <c r="Z106" s="147"/>
      <c r="AA106" s="147"/>
      <c r="AB106" s="147"/>
      <c r="AC106" s="147"/>
      <c r="AD106" s="147"/>
      <c r="AE106" s="147"/>
      <c r="AF106" s="147"/>
      <c r="AG106" s="147" t="s">
        <v>216</v>
      </c>
      <c r="AH106" s="147">
        <v>0</v>
      </c>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row>
    <row r="107" spans="1:60" outlineLevel="3" x14ac:dyDescent="0.2">
      <c r="A107" s="154"/>
      <c r="B107" s="155"/>
      <c r="C107" s="197" t="s">
        <v>345</v>
      </c>
      <c r="D107" s="186"/>
      <c r="E107" s="187"/>
      <c r="F107" s="157"/>
      <c r="G107" s="157"/>
      <c r="H107" s="157"/>
      <c r="I107" s="157"/>
      <c r="J107" s="157"/>
      <c r="K107" s="157"/>
      <c r="L107" s="157"/>
      <c r="M107" s="157"/>
      <c r="N107" s="156"/>
      <c r="O107" s="156"/>
      <c r="P107" s="156"/>
      <c r="Q107" s="156"/>
      <c r="R107" s="157"/>
      <c r="S107" s="157"/>
      <c r="T107" s="157"/>
      <c r="U107" s="157"/>
      <c r="V107" s="157"/>
      <c r="W107" s="157"/>
      <c r="X107" s="157"/>
      <c r="Y107" s="157"/>
      <c r="Z107" s="147"/>
      <c r="AA107" s="147"/>
      <c r="AB107" s="147"/>
      <c r="AC107" s="147"/>
      <c r="AD107" s="147"/>
      <c r="AE107" s="147"/>
      <c r="AF107" s="147"/>
      <c r="AG107" s="147" t="s">
        <v>216</v>
      </c>
      <c r="AH107" s="147">
        <v>0</v>
      </c>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row>
    <row r="108" spans="1:60" outlineLevel="3" x14ac:dyDescent="0.2">
      <c r="A108" s="154"/>
      <c r="B108" s="155"/>
      <c r="C108" s="197" t="s">
        <v>349</v>
      </c>
      <c r="D108" s="186"/>
      <c r="E108" s="187">
        <v>316.8</v>
      </c>
      <c r="F108" s="157"/>
      <c r="G108" s="157"/>
      <c r="H108" s="157"/>
      <c r="I108" s="157"/>
      <c r="J108" s="157"/>
      <c r="K108" s="157"/>
      <c r="L108" s="157"/>
      <c r="M108" s="157"/>
      <c r="N108" s="156"/>
      <c r="O108" s="156"/>
      <c r="P108" s="156"/>
      <c r="Q108" s="156"/>
      <c r="R108" s="157"/>
      <c r="S108" s="157"/>
      <c r="T108" s="157"/>
      <c r="U108" s="157"/>
      <c r="V108" s="157"/>
      <c r="W108" s="157"/>
      <c r="X108" s="157"/>
      <c r="Y108" s="157"/>
      <c r="Z108" s="147"/>
      <c r="AA108" s="147"/>
      <c r="AB108" s="147"/>
      <c r="AC108" s="147"/>
      <c r="AD108" s="147"/>
      <c r="AE108" s="147"/>
      <c r="AF108" s="147"/>
      <c r="AG108" s="147" t="s">
        <v>216</v>
      </c>
      <c r="AH108" s="147">
        <v>0</v>
      </c>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row>
    <row r="109" spans="1:60" x14ac:dyDescent="0.2">
      <c r="A109" s="159" t="s">
        <v>170</v>
      </c>
      <c r="B109" s="160" t="s">
        <v>116</v>
      </c>
      <c r="C109" s="180" t="s">
        <v>117</v>
      </c>
      <c r="D109" s="161"/>
      <c r="E109" s="162"/>
      <c r="F109" s="163"/>
      <c r="G109" s="163">
        <f>SUMIF(AG110:AG138,"&lt;&gt;NOR",G110:G138)</f>
        <v>0</v>
      </c>
      <c r="H109" s="163"/>
      <c r="I109" s="163">
        <f>SUM(I110:I138)</f>
        <v>0</v>
      </c>
      <c r="J109" s="163"/>
      <c r="K109" s="163">
        <f>SUM(K110:K138)</f>
        <v>0</v>
      </c>
      <c r="L109" s="163"/>
      <c r="M109" s="163">
        <f>SUM(M110:M138)</f>
        <v>0</v>
      </c>
      <c r="N109" s="162"/>
      <c r="O109" s="162">
        <f>SUM(O110:O138)</f>
        <v>0</v>
      </c>
      <c r="P109" s="162"/>
      <c r="Q109" s="162">
        <f>SUM(Q110:Q138)</f>
        <v>19.72</v>
      </c>
      <c r="R109" s="163"/>
      <c r="S109" s="163"/>
      <c r="T109" s="164"/>
      <c r="U109" s="158"/>
      <c r="V109" s="158">
        <f>SUM(V110:V138)</f>
        <v>76.650000000000006</v>
      </c>
      <c r="W109" s="158"/>
      <c r="X109" s="158"/>
      <c r="Y109" s="158"/>
      <c r="AG109" t="s">
        <v>171</v>
      </c>
    </row>
    <row r="110" spans="1:60" ht="22.5" outlineLevel="1" x14ac:dyDescent="0.2">
      <c r="A110" s="166">
        <v>32</v>
      </c>
      <c r="B110" s="167" t="s">
        <v>350</v>
      </c>
      <c r="C110" s="182" t="s">
        <v>351</v>
      </c>
      <c r="D110" s="168" t="s">
        <v>229</v>
      </c>
      <c r="E110" s="169">
        <v>4.2886100000000003</v>
      </c>
      <c r="F110" s="170"/>
      <c r="G110" s="171">
        <f>ROUND(E110*F110,2)</f>
        <v>0</v>
      </c>
      <c r="H110" s="170"/>
      <c r="I110" s="171">
        <f>ROUND(E110*H110,2)</f>
        <v>0</v>
      </c>
      <c r="J110" s="170"/>
      <c r="K110" s="171">
        <f>ROUND(E110*J110,2)</f>
        <v>0</v>
      </c>
      <c r="L110" s="171">
        <v>21</v>
      </c>
      <c r="M110" s="171">
        <f>G110*(1+L110/100)</f>
        <v>0</v>
      </c>
      <c r="N110" s="169">
        <v>0</v>
      </c>
      <c r="O110" s="169">
        <f>ROUND(E110*N110,2)</f>
        <v>0</v>
      </c>
      <c r="P110" s="169">
        <v>2.2000000000000002</v>
      </c>
      <c r="Q110" s="169">
        <f>ROUND(E110*P110,2)</f>
        <v>9.43</v>
      </c>
      <c r="R110" s="171" t="s">
        <v>210</v>
      </c>
      <c r="S110" s="171" t="s">
        <v>175</v>
      </c>
      <c r="T110" s="172" t="s">
        <v>175</v>
      </c>
      <c r="U110" s="157">
        <v>1.4</v>
      </c>
      <c r="V110" s="157">
        <f>ROUND(E110*U110,2)</f>
        <v>6</v>
      </c>
      <c r="W110" s="157"/>
      <c r="X110" s="157" t="s">
        <v>211</v>
      </c>
      <c r="Y110" s="157" t="s">
        <v>177</v>
      </c>
      <c r="Z110" s="147"/>
      <c r="AA110" s="147"/>
      <c r="AB110" s="147"/>
      <c r="AC110" s="147"/>
      <c r="AD110" s="147"/>
      <c r="AE110" s="147"/>
      <c r="AF110" s="147"/>
      <c r="AG110" s="147" t="s">
        <v>212</v>
      </c>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row>
    <row r="111" spans="1:60" outlineLevel="2" x14ac:dyDescent="0.2">
      <c r="A111" s="154"/>
      <c r="B111" s="155"/>
      <c r="C111" s="266" t="s">
        <v>352</v>
      </c>
      <c r="D111" s="267"/>
      <c r="E111" s="267"/>
      <c r="F111" s="267"/>
      <c r="G111" s="267"/>
      <c r="H111" s="157"/>
      <c r="I111" s="157"/>
      <c r="J111" s="157"/>
      <c r="K111" s="157"/>
      <c r="L111" s="157"/>
      <c r="M111" s="157"/>
      <c r="N111" s="156"/>
      <c r="O111" s="156"/>
      <c r="P111" s="156"/>
      <c r="Q111" s="156"/>
      <c r="R111" s="157"/>
      <c r="S111" s="157"/>
      <c r="T111" s="157"/>
      <c r="U111" s="157"/>
      <c r="V111" s="157"/>
      <c r="W111" s="157"/>
      <c r="X111" s="157"/>
      <c r="Y111" s="157"/>
      <c r="Z111" s="147"/>
      <c r="AA111" s="147"/>
      <c r="AB111" s="147"/>
      <c r="AC111" s="147"/>
      <c r="AD111" s="147"/>
      <c r="AE111" s="147"/>
      <c r="AF111" s="147"/>
      <c r="AG111" s="147" t="s">
        <v>214</v>
      </c>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row>
    <row r="112" spans="1:60" outlineLevel="2" x14ac:dyDescent="0.2">
      <c r="A112" s="154"/>
      <c r="B112" s="155"/>
      <c r="C112" s="268" t="s">
        <v>353</v>
      </c>
      <c r="D112" s="269"/>
      <c r="E112" s="269"/>
      <c r="F112" s="269"/>
      <c r="G112" s="269"/>
      <c r="H112" s="157"/>
      <c r="I112" s="157"/>
      <c r="J112" s="157"/>
      <c r="K112" s="157"/>
      <c r="L112" s="157"/>
      <c r="M112" s="157"/>
      <c r="N112" s="156"/>
      <c r="O112" s="156"/>
      <c r="P112" s="156"/>
      <c r="Q112" s="156"/>
      <c r="R112" s="157"/>
      <c r="S112" s="157"/>
      <c r="T112" s="157"/>
      <c r="U112" s="157"/>
      <c r="V112" s="157"/>
      <c r="W112" s="157"/>
      <c r="X112" s="157"/>
      <c r="Y112" s="157"/>
      <c r="Z112" s="147"/>
      <c r="AA112" s="147"/>
      <c r="AB112" s="147"/>
      <c r="AC112" s="147"/>
      <c r="AD112" s="147"/>
      <c r="AE112" s="147"/>
      <c r="AF112" s="147"/>
      <c r="AG112" s="147" t="s">
        <v>284</v>
      </c>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row>
    <row r="113" spans="1:60" outlineLevel="2" x14ac:dyDescent="0.2">
      <c r="A113" s="154"/>
      <c r="B113" s="155"/>
      <c r="C113" s="197" t="s">
        <v>354</v>
      </c>
      <c r="D113" s="186"/>
      <c r="E113" s="187"/>
      <c r="F113" s="157"/>
      <c r="G113" s="157"/>
      <c r="H113" s="157"/>
      <c r="I113" s="157"/>
      <c r="J113" s="157"/>
      <c r="K113" s="157"/>
      <c r="L113" s="157"/>
      <c r="M113" s="157"/>
      <c r="N113" s="156"/>
      <c r="O113" s="156"/>
      <c r="P113" s="156"/>
      <c r="Q113" s="156"/>
      <c r="R113" s="157"/>
      <c r="S113" s="157"/>
      <c r="T113" s="157"/>
      <c r="U113" s="157"/>
      <c r="V113" s="157"/>
      <c r="W113" s="157"/>
      <c r="X113" s="157"/>
      <c r="Y113" s="157"/>
      <c r="Z113" s="147"/>
      <c r="AA113" s="147"/>
      <c r="AB113" s="147"/>
      <c r="AC113" s="147"/>
      <c r="AD113" s="147"/>
      <c r="AE113" s="147"/>
      <c r="AF113" s="147"/>
      <c r="AG113" s="147" t="s">
        <v>216</v>
      </c>
      <c r="AH113" s="147">
        <v>0</v>
      </c>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row>
    <row r="114" spans="1:60" outlineLevel="3" x14ac:dyDescent="0.2">
      <c r="A114" s="154"/>
      <c r="B114" s="155"/>
      <c r="C114" s="197" t="s">
        <v>355</v>
      </c>
      <c r="D114" s="186"/>
      <c r="E114" s="187">
        <v>1.20702</v>
      </c>
      <c r="F114" s="157"/>
      <c r="G114" s="157"/>
      <c r="H114" s="157"/>
      <c r="I114" s="157"/>
      <c r="J114" s="157"/>
      <c r="K114" s="157"/>
      <c r="L114" s="157"/>
      <c r="M114" s="157"/>
      <c r="N114" s="156"/>
      <c r="O114" s="156"/>
      <c r="P114" s="156"/>
      <c r="Q114" s="156"/>
      <c r="R114" s="157"/>
      <c r="S114" s="157"/>
      <c r="T114" s="157"/>
      <c r="U114" s="157"/>
      <c r="V114" s="157"/>
      <c r="W114" s="157"/>
      <c r="X114" s="157"/>
      <c r="Y114" s="157"/>
      <c r="Z114" s="147"/>
      <c r="AA114" s="147"/>
      <c r="AB114" s="147"/>
      <c r="AC114" s="147"/>
      <c r="AD114" s="147"/>
      <c r="AE114" s="147"/>
      <c r="AF114" s="147"/>
      <c r="AG114" s="147" t="s">
        <v>216</v>
      </c>
      <c r="AH114" s="147">
        <v>0</v>
      </c>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row>
    <row r="115" spans="1:60" outlineLevel="3" x14ac:dyDescent="0.2">
      <c r="A115" s="154"/>
      <c r="B115" s="155"/>
      <c r="C115" s="197" t="s">
        <v>356</v>
      </c>
      <c r="D115" s="186"/>
      <c r="E115" s="187">
        <v>-0.628</v>
      </c>
      <c r="F115" s="157"/>
      <c r="G115" s="157"/>
      <c r="H115" s="157"/>
      <c r="I115" s="157"/>
      <c r="J115" s="157"/>
      <c r="K115" s="157"/>
      <c r="L115" s="157"/>
      <c r="M115" s="157"/>
      <c r="N115" s="156"/>
      <c r="O115" s="156"/>
      <c r="P115" s="156"/>
      <c r="Q115" s="156"/>
      <c r="R115" s="157"/>
      <c r="S115" s="157"/>
      <c r="T115" s="157"/>
      <c r="U115" s="157"/>
      <c r="V115" s="157"/>
      <c r="W115" s="157"/>
      <c r="X115" s="157"/>
      <c r="Y115" s="157"/>
      <c r="Z115" s="147"/>
      <c r="AA115" s="147"/>
      <c r="AB115" s="147"/>
      <c r="AC115" s="147"/>
      <c r="AD115" s="147"/>
      <c r="AE115" s="147"/>
      <c r="AF115" s="147"/>
      <c r="AG115" s="147" t="s">
        <v>216</v>
      </c>
      <c r="AH115" s="147">
        <v>0</v>
      </c>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row>
    <row r="116" spans="1:60" outlineLevel="3" x14ac:dyDescent="0.2">
      <c r="A116" s="154"/>
      <c r="B116" s="155"/>
      <c r="C116" s="197" t="s">
        <v>357</v>
      </c>
      <c r="D116" s="186"/>
      <c r="E116" s="187"/>
      <c r="F116" s="157"/>
      <c r="G116" s="157"/>
      <c r="H116" s="157"/>
      <c r="I116" s="157"/>
      <c r="J116" s="157"/>
      <c r="K116" s="157"/>
      <c r="L116" s="157"/>
      <c r="M116" s="157"/>
      <c r="N116" s="156"/>
      <c r="O116" s="156"/>
      <c r="P116" s="156"/>
      <c r="Q116" s="156"/>
      <c r="R116" s="157"/>
      <c r="S116" s="157"/>
      <c r="T116" s="157"/>
      <c r="U116" s="157"/>
      <c r="V116" s="157"/>
      <c r="W116" s="157"/>
      <c r="X116" s="157"/>
      <c r="Y116" s="157"/>
      <c r="Z116" s="147"/>
      <c r="AA116" s="147"/>
      <c r="AB116" s="147"/>
      <c r="AC116" s="147"/>
      <c r="AD116" s="147"/>
      <c r="AE116" s="147"/>
      <c r="AF116" s="147"/>
      <c r="AG116" s="147" t="s">
        <v>216</v>
      </c>
      <c r="AH116" s="147">
        <v>0</v>
      </c>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row>
    <row r="117" spans="1:60" outlineLevel="3" x14ac:dyDescent="0.2">
      <c r="A117" s="154"/>
      <c r="B117" s="155"/>
      <c r="C117" s="197" t="s">
        <v>358</v>
      </c>
      <c r="D117" s="186"/>
      <c r="E117" s="187">
        <v>7.2420999999999998</v>
      </c>
      <c r="F117" s="157"/>
      <c r="G117" s="157"/>
      <c r="H117" s="157"/>
      <c r="I117" s="157"/>
      <c r="J117" s="157"/>
      <c r="K117" s="157"/>
      <c r="L117" s="157"/>
      <c r="M117" s="157"/>
      <c r="N117" s="156"/>
      <c r="O117" s="156"/>
      <c r="P117" s="156"/>
      <c r="Q117" s="156"/>
      <c r="R117" s="157"/>
      <c r="S117" s="157"/>
      <c r="T117" s="157"/>
      <c r="U117" s="157"/>
      <c r="V117" s="157"/>
      <c r="W117" s="157"/>
      <c r="X117" s="157"/>
      <c r="Y117" s="157"/>
      <c r="Z117" s="147"/>
      <c r="AA117" s="147"/>
      <c r="AB117" s="147"/>
      <c r="AC117" s="147"/>
      <c r="AD117" s="147"/>
      <c r="AE117" s="147"/>
      <c r="AF117" s="147"/>
      <c r="AG117" s="147" t="s">
        <v>216</v>
      </c>
      <c r="AH117" s="147">
        <v>0</v>
      </c>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row>
    <row r="118" spans="1:60" outlineLevel="3" x14ac:dyDescent="0.2">
      <c r="A118" s="154"/>
      <c r="B118" s="155"/>
      <c r="C118" s="197" t="s">
        <v>359</v>
      </c>
      <c r="D118" s="186"/>
      <c r="E118" s="187">
        <v>-3.5325000000000002</v>
      </c>
      <c r="F118" s="157"/>
      <c r="G118" s="157"/>
      <c r="H118" s="157"/>
      <c r="I118" s="157"/>
      <c r="J118" s="157"/>
      <c r="K118" s="157"/>
      <c r="L118" s="157"/>
      <c r="M118" s="157"/>
      <c r="N118" s="156"/>
      <c r="O118" s="156"/>
      <c r="P118" s="156"/>
      <c r="Q118" s="156"/>
      <c r="R118" s="157"/>
      <c r="S118" s="157"/>
      <c r="T118" s="157"/>
      <c r="U118" s="157"/>
      <c r="V118" s="157"/>
      <c r="W118" s="157"/>
      <c r="X118" s="157"/>
      <c r="Y118" s="157"/>
      <c r="Z118" s="147"/>
      <c r="AA118" s="147"/>
      <c r="AB118" s="147"/>
      <c r="AC118" s="147"/>
      <c r="AD118" s="147"/>
      <c r="AE118" s="147"/>
      <c r="AF118" s="147"/>
      <c r="AG118" s="147" t="s">
        <v>216</v>
      </c>
      <c r="AH118" s="147">
        <v>0</v>
      </c>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row>
    <row r="119" spans="1:60" outlineLevel="1" x14ac:dyDescent="0.2">
      <c r="A119" s="166">
        <v>33</v>
      </c>
      <c r="B119" s="167" t="s">
        <v>360</v>
      </c>
      <c r="C119" s="182" t="s">
        <v>361</v>
      </c>
      <c r="D119" s="168" t="s">
        <v>229</v>
      </c>
      <c r="E119" s="169">
        <v>4.2886100000000003</v>
      </c>
      <c r="F119" s="170"/>
      <c r="G119" s="171">
        <f>ROUND(E119*F119,2)</f>
        <v>0</v>
      </c>
      <c r="H119" s="170"/>
      <c r="I119" s="171">
        <f>ROUND(E119*H119,2)</f>
        <v>0</v>
      </c>
      <c r="J119" s="170"/>
      <c r="K119" s="171">
        <f>ROUND(E119*J119,2)</f>
        <v>0</v>
      </c>
      <c r="L119" s="171">
        <v>21</v>
      </c>
      <c r="M119" s="171">
        <f>G119*(1+L119/100)</f>
        <v>0</v>
      </c>
      <c r="N119" s="169">
        <v>0</v>
      </c>
      <c r="O119" s="169">
        <f>ROUND(E119*N119,2)</f>
        <v>0</v>
      </c>
      <c r="P119" s="169">
        <v>2.4</v>
      </c>
      <c r="Q119" s="169">
        <f>ROUND(E119*P119,2)</f>
        <v>10.29</v>
      </c>
      <c r="R119" s="171" t="s">
        <v>362</v>
      </c>
      <c r="S119" s="171" t="s">
        <v>175</v>
      </c>
      <c r="T119" s="172" t="s">
        <v>175</v>
      </c>
      <c r="U119" s="157">
        <v>13.3</v>
      </c>
      <c r="V119" s="157">
        <f>ROUND(E119*U119,2)</f>
        <v>57.04</v>
      </c>
      <c r="W119" s="157"/>
      <c r="X119" s="157" t="s">
        <v>211</v>
      </c>
      <c r="Y119" s="157" t="s">
        <v>177</v>
      </c>
      <c r="Z119" s="147"/>
      <c r="AA119" s="147"/>
      <c r="AB119" s="147"/>
      <c r="AC119" s="147"/>
      <c r="AD119" s="147"/>
      <c r="AE119" s="147"/>
      <c r="AF119" s="147"/>
      <c r="AG119" s="147" t="s">
        <v>212</v>
      </c>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row>
    <row r="120" spans="1:60" outlineLevel="2" x14ac:dyDescent="0.2">
      <c r="A120" s="154"/>
      <c r="B120" s="155"/>
      <c r="C120" s="266" t="s">
        <v>363</v>
      </c>
      <c r="D120" s="267"/>
      <c r="E120" s="267"/>
      <c r="F120" s="267"/>
      <c r="G120" s="267"/>
      <c r="H120" s="157"/>
      <c r="I120" s="157"/>
      <c r="J120" s="157"/>
      <c r="K120" s="157"/>
      <c r="L120" s="157"/>
      <c r="M120" s="157"/>
      <c r="N120" s="156"/>
      <c r="O120" s="156"/>
      <c r="P120" s="156"/>
      <c r="Q120" s="156"/>
      <c r="R120" s="157"/>
      <c r="S120" s="157"/>
      <c r="T120" s="157"/>
      <c r="U120" s="157"/>
      <c r="V120" s="157"/>
      <c r="W120" s="157"/>
      <c r="X120" s="157"/>
      <c r="Y120" s="157"/>
      <c r="Z120" s="147"/>
      <c r="AA120" s="147"/>
      <c r="AB120" s="147"/>
      <c r="AC120" s="147"/>
      <c r="AD120" s="147"/>
      <c r="AE120" s="147"/>
      <c r="AF120" s="147"/>
      <c r="AG120" s="147" t="s">
        <v>214</v>
      </c>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row>
    <row r="121" spans="1:60" outlineLevel="2" x14ac:dyDescent="0.2">
      <c r="A121" s="154"/>
      <c r="B121" s="155"/>
      <c r="C121" s="197" t="s">
        <v>354</v>
      </c>
      <c r="D121" s="186"/>
      <c r="E121" s="187"/>
      <c r="F121" s="157"/>
      <c r="G121" s="157"/>
      <c r="H121" s="157"/>
      <c r="I121" s="157"/>
      <c r="J121" s="157"/>
      <c r="K121" s="157"/>
      <c r="L121" s="157"/>
      <c r="M121" s="157"/>
      <c r="N121" s="156"/>
      <c r="O121" s="156"/>
      <c r="P121" s="156"/>
      <c r="Q121" s="156"/>
      <c r="R121" s="157"/>
      <c r="S121" s="157"/>
      <c r="T121" s="157"/>
      <c r="U121" s="157"/>
      <c r="V121" s="157"/>
      <c r="W121" s="157"/>
      <c r="X121" s="157"/>
      <c r="Y121" s="157"/>
      <c r="Z121" s="147"/>
      <c r="AA121" s="147"/>
      <c r="AB121" s="147"/>
      <c r="AC121" s="147"/>
      <c r="AD121" s="147"/>
      <c r="AE121" s="147"/>
      <c r="AF121" s="147"/>
      <c r="AG121" s="147" t="s">
        <v>216</v>
      </c>
      <c r="AH121" s="147">
        <v>0</v>
      </c>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row>
    <row r="122" spans="1:60" outlineLevel="3" x14ac:dyDescent="0.2">
      <c r="A122" s="154"/>
      <c r="B122" s="155"/>
      <c r="C122" s="197" t="s">
        <v>355</v>
      </c>
      <c r="D122" s="186"/>
      <c r="E122" s="187">
        <v>1.20702</v>
      </c>
      <c r="F122" s="157"/>
      <c r="G122" s="157"/>
      <c r="H122" s="157"/>
      <c r="I122" s="157"/>
      <c r="J122" s="157"/>
      <c r="K122" s="157"/>
      <c r="L122" s="157"/>
      <c r="M122" s="157"/>
      <c r="N122" s="156"/>
      <c r="O122" s="156"/>
      <c r="P122" s="156"/>
      <c r="Q122" s="156"/>
      <c r="R122" s="157"/>
      <c r="S122" s="157"/>
      <c r="T122" s="157"/>
      <c r="U122" s="157"/>
      <c r="V122" s="157"/>
      <c r="W122" s="157"/>
      <c r="X122" s="157"/>
      <c r="Y122" s="157"/>
      <c r="Z122" s="147"/>
      <c r="AA122" s="147"/>
      <c r="AB122" s="147"/>
      <c r="AC122" s="147"/>
      <c r="AD122" s="147"/>
      <c r="AE122" s="147"/>
      <c r="AF122" s="147"/>
      <c r="AG122" s="147" t="s">
        <v>216</v>
      </c>
      <c r="AH122" s="147">
        <v>0</v>
      </c>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row>
    <row r="123" spans="1:60" outlineLevel="3" x14ac:dyDescent="0.2">
      <c r="A123" s="154"/>
      <c r="B123" s="155"/>
      <c r="C123" s="197" t="s">
        <v>356</v>
      </c>
      <c r="D123" s="186"/>
      <c r="E123" s="187">
        <v>-0.628</v>
      </c>
      <c r="F123" s="157"/>
      <c r="G123" s="157"/>
      <c r="H123" s="157"/>
      <c r="I123" s="157"/>
      <c r="J123" s="157"/>
      <c r="K123" s="157"/>
      <c r="L123" s="157"/>
      <c r="M123" s="157"/>
      <c r="N123" s="156"/>
      <c r="O123" s="156"/>
      <c r="P123" s="156"/>
      <c r="Q123" s="156"/>
      <c r="R123" s="157"/>
      <c r="S123" s="157"/>
      <c r="T123" s="157"/>
      <c r="U123" s="157"/>
      <c r="V123" s="157"/>
      <c r="W123" s="157"/>
      <c r="X123" s="157"/>
      <c r="Y123" s="157"/>
      <c r="Z123" s="147"/>
      <c r="AA123" s="147"/>
      <c r="AB123" s="147"/>
      <c r="AC123" s="147"/>
      <c r="AD123" s="147"/>
      <c r="AE123" s="147"/>
      <c r="AF123" s="147"/>
      <c r="AG123" s="147" t="s">
        <v>216</v>
      </c>
      <c r="AH123" s="147">
        <v>0</v>
      </c>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row>
    <row r="124" spans="1:60" outlineLevel="3" x14ac:dyDescent="0.2">
      <c r="A124" s="154"/>
      <c r="B124" s="155"/>
      <c r="C124" s="197" t="s">
        <v>357</v>
      </c>
      <c r="D124" s="186"/>
      <c r="E124" s="187"/>
      <c r="F124" s="157"/>
      <c r="G124" s="157"/>
      <c r="H124" s="157"/>
      <c r="I124" s="157"/>
      <c r="J124" s="157"/>
      <c r="K124" s="157"/>
      <c r="L124" s="157"/>
      <c r="M124" s="157"/>
      <c r="N124" s="156"/>
      <c r="O124" s="156"/>
      <c r="P124" s="156"/>
      <c r="Q124" s="156"/>
      <c r="R124" s="157"/>
      <c r="S124" s="157"/>
      <c r="T124" s="157"/>
      <c r="U124" s="157"/>
      <c r="V124" s="157"/>
      <c r="W124" s="157"/>
      <c r="X124" s="157"/>
      <c r="Y124" s="157"/>
      <c r="Z124" s="147"/>
      <c r="AA124" s="147"/>
      <c r="AB124" s="147"/>
      <c r="AC124" s="147"/>
      <c r="AD124" s="147"/>
      <c r="AE124" s="147"/>
      <c r="AF124" s="147"/>
      <c r="AG124" s="147" t="s">
        <v>216</v>
      </c>
      <c r="AH124" s="147">
        <v>0</v>
      </c>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row>
    <row r="125" spans="1:60" outlineLevel="3" x14ac:dyDescent="0.2">
      <c r="A125" s="154"/>
      <c r="B125" s="155"/>
      <c r="C125" s="197" t="s">
        <v>358</v>
      </c>
      <c r="D125" s="186"/>
      <c r="E125" s="187">
        <v>7.2420999999999998</v>
      </c>
      <c r="F125" s="157"/>
      <c r="G125" s="157"/>
      <c r="H125" s="157"/>
      <c r="I125" s="157"/>
      <c r="J125" s="157"/>
      <c r="K125" s="157"/>
      <c r="L125" s="157"/>
      <c r="M125" s="157"/>
      <c r="N125" s="156"/>
      <c r="O125" s="156"/>
      <c r="P125" s="156"/>
      <c r="Q125" s="156"/>
      <c r="R125" s="157"/>
      <c r="S125" s="157"/>
      <c r="T125" s="157"/>
      <c r="U125" s="157"/>
      <c r="V125" s="157"/>
      <c r="W125" s="157"/>
      <c r="X125" s="157"/>
      <c r="Y125" s="157"/>
      <c r="Z125" s="147"/>
      <c r="AA125" s="147"/>
      <c r="AB125" s="147"/>
      <c r="AC125" s="147"/>
      <c r="AD125" s="147"/>
      <c r="AE125" s="147"/>
      <c r="AF125" s="147"/>
      <c r="AG125" s="147" t="s">
        <v>216</v>
      </c>
      <c r="AH125" s="147">
        <v>0</v>
      </c>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row>
    <row r="126" spans="1:60" outlineLevel="3" x14ac:dyDescent="0.2">
      <c r="A126" s="154"/>
      <c r="B126" s="155"/>
      <c r="C126" s="197" t="s">
        <v>359</v>
      </c>
      <c r="D126" s="186"/>
      <c r="E126" s="187">
        <v>-3.5325000000000002</v>
      </c>
      <c r="F126" s="157"/>
      <c r="G126" s="157"/>
      <c r="H126" s="157"/>
      <c r="I126" s="157"/>
      <c r="J126" s="157"/>
      <c r="K126" s="157"/>
      <c r="L126" s="157"/>
      <c r="M126" s="157"/>
      <c r="N126" s="156"/>
      <c r="O126" s="156"/>
      <c r="P126" s="156"/>
      <c r="Q126" s="156"/>
      <c r="R126" s="157"/>
      <c r="S126" s="157"/>
      <c r="T126" s="157"/>
      <c r="U126" s="157"/>
      <c r="V126" s="157"/>
      <c r="W126" s="157"/>
      <c r="X126" s="157"/>
      <c r="Y126" s="157"/>
      <c r="Z126" s="147"/>
      <c r="AA126" s="147"/>
      <c r="AB126" s="147"/>
      <c r="AC126" s="147"/>
      <c r="AD126" s="147"/>
      <c r="AE126" s="147"/>
      <c r="AF126" s="147"/>
      <c r="AG126" s="147" t="s">
        <v>216</v>
      </c>
      <c r="AH126" s="147">
        <v>0</v>
      </c>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row>
    <row r="127" spans="1:60" ht="22.5" outlineLevel="1" x14ac:dyDescent="0.2">
      <c r="A127" s="166">
        <v>34</v>
      </c>
      <c r="B127" s="167" t="s">
        <v>364</v>
      </c>
      <c r="C127" s="182" t="s">
        <v>365</v>
      </c>
      <c r="D127" s="168" t="s">
        <v>328</v>
      </c>
      <c r="E127" s="169">
        <v>19.727609999999999</v>
      </c>
      <c r="F127" s="170"/>
      <c r="G127" s="171">
        <f>ROUND(E127*F127,2)</f>
        <v>0</v>
      </c>
      <c r="H127" s="170"/>
      <c r="I127" s="171">
        <f>ROUND(E127*H127,2)</f>
        <v>0</v>
      </c>
      <c r="J127" s="170"/>
      <c r="K127" s="171">
        <f>ROUND(E127*J127,2)</f>
        <v>0</v>
      </c>
      <c r="L127" s="171">
        <v>21</v>
      </c>
      <c r="M127" s="171">
        <f>G127*(1+L127/100)</f>
        <v>0</v>
      </c>
      <c r="N127" s="169">
        <v>0</v>
      </c>
      <c r="O127" s="169">
        <f>ROUND(E127*N127,2)</f>
        <v>0</v>
      </c>
      <c r="P127" s="169">
        <v>0</v>
      </c>
      <c r="Q127" s="169">
        <f>ROUND(E127*P127,2)</f>
        <v>0</v>
      </c>
      <c r="R127" s="171" t="s">
        <v>336</v>
      </c>
      <c r="S127" s="171" t="s">
        <v>175</v>
      </c>
      <c r="T127" s="172" t="s">
        <v>175</v>
      </c>
      <c r="U127" s="157">
        <v>0.69</v>
      </c>
      <c r="V127" s="157">
        <f>ROUND(E127*U127,2)</f>
        <v>13.61</v>
      </c>
      <c r="W127" s="157"/>
      <c r="X127" s="157" t="s">
        <v>342</v>
      </c>
      <c r="Y127" s="157" t="s">
        <v>177</v>
      </c>
      <c r="Z127" s="147"/>
      <c r="AA127" s="147"/>
      <c r="AB127" s="147"/>
      <c r="AC127" s="147"/>
      <c r="AD127" s="147"/>
      <c r="AE127" s="147"/>
      <c r="AF127" s="147"/>
      <c r="AG127" s="147" t="s">
        <v>343</v>
      </c>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row>
    <row r="128" spans="1:60" outlineLevel="2" x14ac:dyDescent="0.2">
      <c r="A128" s="154"/>
      <c r="B128" s="155"/>
      <c r="C128" s="197" t="s">
        <v>344</v>
      </c>
      <c r="D128" s="186"/>
      <c r="E128" s="187"/>
      <c r="F128" s="157"/>
      <c r="G128" s="157"/>
      <c r="H128" s="157"/>
      <c r="I128" s="157"/>
      <c r="J128" s="157"/>
      <c r="K128" s="157"/>
      <c r="L128" s="157"/>
      <c r="M128" s="157"/>
      <c r="N128" s="156"/>
      <c r="O128" s="156"/>
      <c r="P128" s="156"/>
      <c r="Q128" s="156"/>
      <c r="R128" s="157"/>
      <c r="S128" s="157"/>
      <c r="T128" s="157"/>
      <c r="U128" s="157"/>
      <c r="V128" s="157"/>
      <c r="W128" s="157"/>
      <c r="X128" s="157"/>
      <c r="Y128" s="157"/>
      <c r="Z128" s="147"/>
      <c r="AA128" s="147"/>
      <c r="AB128" s="147"/>
      <c r="AC128" s="147"/>
      <c r="AD128" s="147"/>
      <c r="AE128" s="147"/>
      <c r="AF128" s="147"/>
      <c r="AG128" s="147" t="s">
        <v>216</v>
      </c>
      <c r="AH128" s="147">
        <v>0</v>
      </c>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row>
    <row r="129" spans="1:60" outlineLevel="3" x14ac:dyDescent="0.2">
      <c r="A129" s="154"/>
      <c r="B129" s="155"/>
      <c r="C129" s="197" t="s">
        <v>366</v>
      </c>
      <c r="D129" s="186"/>
      <c r="E129" s="187"/>
      <c r="F129" s="157"/>
      <c r="G129" s="157"/>
      <c r="H129" s="157"/>
      <c r="I129" s="157"/>
      <c r="J129" s="157"/>
      <c r="K129" s="157"/>
      <c r="L129" s="157"/>
      <c r="M129" s="157"/>
      <c r="N129" s="156"/>
      <c r="O129" s="156"/>
      <c r="P129" s="156"/>
      <c r="Q129" s="156"/>
      <c r="R129" s="157"/>
      <c r="S129" s="157"/>
      <c r="T129" s="157"/>
      <c r="U129" s="157"/>
      <c r="V129" s="157"/>
      <c r="W129" s="157"/>
      <c r="X129" s="157"/>
      <c r="Y129" s="157"/>
      <c r="Z129" s="147"/>
      <c r="AA129" s="147"/>
      <c r="AB129" s="147"/>
      <c r="AC129" s="147"/>
      <c r="AD129" s="147"/>
      <c r="AE129" s="147"/>
      <c r="AF129" s="147"/>
      <c r="AG129" s="147" t="s">
        <v>216</v>
      </c>
      <c r="AH129" s="147">
        <v>0</v>
      </c>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row>
    <row r="130" spans="1:60" outlineLevel="3" x14ac:dyDescent="0.2">
      <c r="A130" s="154"/>
      <c r="B130" s="155"/>
      <c r="C130" s="197" t="s">
        <v>367</v>
      </c>
      <c r="D130" s="186"/>
      <c r="E130" s="187">
        <v>19.727609999999999</v>
      </c>
      <c r="F130" s="157"/>
      <c r="G130" s="157"/>
      <c r="H130" s="157"/>
      <c r="I130" s="157"/>
      <c r="J130" s="157"/>
      <c r="K130" s="157"/>
      <c r="L130" s="157"/>
      <c r="M130" s="157"/>
      <c r="N130" s="156"/>
      <c r="O130" s="156"/>
      <c r="P130" s="156"/>
      <c r="Q130" s="156"/>
      <c r="R130" s="157"/>
      <c r="S130" s="157"/>
      <c r="T130" s="157"/>
      <c r="U130" s="157"/>
      <c r="V130" s="157"/>
      <c r="W130" s="157"/>
      <c r="X130" s="157"/>
      <c r="Y130" s="157"/>
      <c r="Z130" s="147"/>
      <c r="AA130" s="147"/>
      <c r="AB130" s="147"/>
      <c r="AC130" s="147"/>
      <c r="AD130" s="147"/>
      <c r="AE130" s="147"/>
      <c r="AF130" s="147"/>
      <c r="AG130" s="147" t="s">
        <v>216</v>
      </c>
      <c r="AH130" s="147">
        <v>0</v>
      </c>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row>
    <row r="131" spans="1:60" ht="22.5" outlineLevel="1" x14ac:dyDescent="0.2">
      <c r="A131" s="166">
        <v>35</v>
      </c>
      <c r="B131" s="167" t="s">
        <v>368</v>
      </c>
      <c r="C131" s="182" t="s">
        <v>369</v>
      </c>
      <c r="D131" s="168" t="s">
        <v>328</v>
      </c>
      <c r="E131" s="169">
        <v>19.727609999999999</v>
      </c>
      <c r="F131" s="170"/>
      <c r="G131" s="171">
        <f>ROUND(E131*F131,2)</f>
        <v>0</v>
      </c>
      <c r="H131" s="170"/>
      <c r="I131" s="171">
        <f>ROUND(E131*H131,2)</f>
        <v>0</v>
      </c>
      <c r="J131" s="170"/>
      <c r="K131" s="171">
        <f>ROUND(E131*J131,2)</f>
        <v>0</v>
      </c>
      <c r="L131" s="171">
        <v>21</v>
      </c>
      <c r="M131" s="171">
        <f>G131*(1+L131/100)</f>
        <v>0</v>
      </c>
      <c r="N131" s="169">
        <v>0</v>
      </c>
      <c r="O131" s="169">
        <f>ROUND(E131*N131,2)</f>
        <v>0</v>
      </c>
      <c r="P131" s="169">
        <v>0</v>
      </c>
      <c r="Q131" s="169">
        <f>ROUND(E131*P131,2)</f>
        <v>0</v>
      </c>
      <c r="R131" s="171" t="s">
        <v>336</v>
      </c>
      <c r="S131" s="171" t="s">
        <v>175</v>
      </c>
      <c r="T131" s="172" t="s">
        <v>175</v>
      </c>
      <c r="U131" s="157">
        <v>0</v>
      </c>
      <c r="V131" s="157">
        <f>ROUND(E131*U131,2)</f>
        <v>0</v>
      </c>
      <c r="W131" s="157"/>
      <c r="X131" s="157" t="s">
        <v>342</v>
      </c>
      <c r="Y131" s="157" t="s">
        <v>177</v>
      </c>
      <c r="Z131" s="147"/>
      <c r="AA131" s="147"/>
      <c r="AB131" s="147"/>
      <c r="AC131" s="147"/>
      <c r="AD131" s="147"/>
      <c r="AE131" s="147"/>
      <c r="AF131" s="147"/>
      <c r="AG131" s="147" t="s">
        <v>343</v>
      </c>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row>
    <row r="132" spans="1:60" outlineLevel="2" x14ac:dyDescent="0.2">
      <c r="A132" s="154"/>
      <c r="B132" s="155"/>
      <c r="C132" s="197" t="s">
        <v>344</v>
      </c>
      <c r="D132" s="186"/>
      <c r="E132" s="187"/>
      <c r="F132" s="157"/>
      <c r="G132" s="157"/>
      <c r="H132" s="157"/>
      <c r="I132" s="157"/>
      <c r="J132" s="157"/>
      <c r="K132" s="157"/>
      <c r="L132" s="157"/>
      <c r="M132" s="157"/>
      <c r="N132" s="156"/>
      <c r="O132" s="156"/>
      <c r="P132" s="156"/>
      <c r="Q132" s="156"/>
      <c r="R132" s="157"/>
      <c r="S132" s="157"/>
      <c r="T132" s="157"/>
      <c r="U132" s="157"/>
      <c r="V132" s="157"/>
      <c r="W132" s="157"/>
      <c r="X132" s="157"/>
      <c r="Y132" s="157"/>
      <c r="Z132" s="147"/>
      <c r="AA132" s="147"/>
      <c r="AB132" s="147"/>
      <c r="AC132" s="147"/>
      <c r="AD132" s="147"/>
      <c r="AE132" s="147"/>
      <c r="AF132" s="147"/>
      <c r="AG132" s="147" t="s">
        <v>216</v>
      </c>
      <c r="AH132" s="147">
        <v>0</v>
      </c>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row>
    <row r="133" spans="1:60" outlineLevel="3" x14ac:dyDescent="0.2">
      <c r="A133" s="154"/>
      <c r="B133" s="155"/>
      <c r="C133" s="197" t="s">
        <v>366</v>
      </c>
      <c r="D133" s="186"/>
      <c r="E133" s="187"/>
      <c r="F133" s="157"/>
      <c r="G133" s="157"/>
      <c r="H133" s="157"/>
      <c r="I133" s="157"/>
      <c r="J133" s="157"/>
      <c r="K133" s="157"/>
      <c r="L133" s="157"/>
      <c r="M133" s="157"/>
      <c r="N133" s="156"/>
      <c r="O133" s="156"/>
      <c r="P133" s="156"/>
      <c r="Q133" s="156"/>
      <c r="R133" s="157"/>
      <c r="S133" s="157"/>
      <c r="T133" s="157"/>
      <c r="U133" s="157"/>
      <c r="V133" s="157"/>
      <c r="W133" s="157"/>
      <c r="X133" s="157"/>
      <c r="Y133" s="157"/>
      <c r="Z133" s="147"/>
      <c r="AA133" s="147"/>
      <c r="AB133" s="147"/>
      <c r="AC133" s="147"/>
      <c r="AD133" s="147"/>
      <c r="AE133" s="147"/>
      <c r="AF133" s="147"/>
      <c r="AG133" s="147" t="s">
        <v>216</v>
      </c>
      <c r="AH133" s="147">
        <v>0</v>
      </c>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row>
    <row r="134" spans="1:60" outlineLevel="3" x14ac:dyDescent="0.2">
      <c r="A134" s="154"/>
      <c r="B134" s="155"/>
      <c r="C134" s="197" t="s">
        <v>367</v>
      </c>
      <c r="D134" s="186"/>
      <c r="E134" s="187">
        <v>19.727609999999999</v>
      </c>
      <c r="F134" s="157"/>
      <c r="G134" s="157"/>
      <c r="H134" s="157"/>
      <c r="I134" s="157"/>
      <c r="J134" s="157"/>
      <c r="K134" s="157"/>
      <c r="L134" s="157"/>
      <c r="M134" s="157"/>
      <c r="N134" s="156"/>
      <c r="O134" s="156"/>
      <c r="P134" s="156"/>
      <c r="Q134" s="156"/>
      <c r="R134" s="157"/>
      <c r="S134" s="157"/>
      <c r="T134" s="157"/>
      <c r="U134" s="157"/>
      <c r="V134" s="157"/>
      <c r="W134" s="157"/>
      <c r="X134" s="157"/>
      <c r="Y134" s="157"/>
      <c r="Z134" s="147"/>
      <c r="AA134" s="147"/>
      <c r="AB134" s="147"/>
      <c r="AC134" s="147"/>
      <c r="AD134" s="147"/>
      <c r="AE134" s="147"/>
      <c r="AF134" s="147"/>
      <c r="AG134" s="147" t="s">
        <v>216</v>
      </c>
      <c r="AH134" s="147">
        <v>0</v>
      </c>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0" ht="22.5" outlineLevel="1" x14ac:dyDescent="0.2">
      <c r="A135" s="166">
        <v>36</v>
      </c>
      <c r="B135" s="167" t="s">
        <v>370</v>
      </c>
      <c r="C135" s="182" t="s">
        <v>371</v>
      </c>
      <c r="D135" s="168" t="s">
        <v>328</v>
      </c>
      <c r="E135" s="169">
        <v>19.727609999999999</v>
      </c>
      <c r="F135" s="170"/>
      <c r="G135" s="171">
        <f>ROUND(E135*F135,2)</f>
        <v>0</v>
      </c>
      <c r="H135" s="170"/>
      <c r="I135" s="171">
        <f>ROUND(E135*H135,2)</f>
        <v>0</v>
      </c>
      <c r="J135" s="170"/>
      <c r="K135" s="171">
        <f>ROUND(E135*J135,2)</f>
        <v>0</v>
      </c>
      <c r="L135" s="171">
        <v>21</v>
      </c>
      <c r="M135" s="171">
        <f>G135*(1+L135/100)</f>
        <v>0</v>
      </c>
      <c r="N135" s="169">
        <v>0</v>
      </c>
      <c r="O135" s="169">
        <f>ROUND(E135*N135,2)</f>
        <v>0</v>
      </c>
      <c r="P135" s="169">
        <v>0</v>
      </c>
      <c r="Q135" s="169">
        <f>ROUND(E135*P135,2)</f>
        <v>0</v>
      </c>
      <c r="R135" s="171" t="s">
        <v>362</v>
      </c>
      <c r="S135" s="171" t="s">
        <v>175</v>
      </c>
      <c r="T135" s="172" t="s">
        <v>175</v>
      </c>
      <c r="U135" s="157">
        <v>0</v>
      </c>
      <c r="V135" s="157">
        <f>ROUND(E135*U135,2)</f>
        <v>0</v>
      </c>
      <c r="W135" s="157"/>
      <c r="X135" s="157" t="s">
        <v>342</v>
      </c>
      <c r="Y135" s="157" t="s">
        <v>177</v>
      </c>
      <c r="Z135" s="147"/>
      <c r="AA135" s="147"/>
      <c r="AB135" s="147"/>
      <c r="AC135" s="147"/>
      <c r="AD135" s="147"/>
      <c r="AE135" s="147"/>
      <c r="AF135" s="147"/>
      <c r="AG135" s="147" t="s">
        <v>343</v>
      </c>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row>
    <row r="136" spans="1:60" outlineLevel="2" x14ac:dyDescent="0.2">
      <c r="A136" s="154"/>
      <c r="B136" s="155"/>
      <c r="C136" s="197" t="s">
        <v>344</v>
      </c>
      <c r="D136" s="186"/>
      <c r="E136" s="187"/>
      <c r="F136" s="157"/>
      <c r="G136" s="157"/>
      <c r="H136" s="157"/>
      <c r="I136" s="157"/>
      <c r="J136" s="157"/>
      <c r="K136" s="157"/>
      <c r="L136" s="157"/>
      <c r="M136" s="157"/>
      <c r="N136" s="156"/>
      <c r="O136" s="156"/>
      <c r="P136" s="156"/>
      <c r="Q136" s="156"/>
      <c r="R136" s="157"/>
      <c r="S136" s="157"/>
      <c r="T136" s="157"/>
      <c r="U136" s="157"/>
      <c r="V136" s="157"/>
      <c r="W136" s="157"/>
      <c r="X136" s="157"/>
      <c r="Y136" s="157"/>
      <c r="Z136" s="147"/>
      <c r="AA136" s="147"/>
      <c r="AB136" s="147"/>
      <c r="AC136" s="147"/>
      <c r="AD136" s="147"/>
      <c r="AE136" s="147"/>
      <c r="AF136" s="147"/>
      <c r="AG136" s="147" t="s">
        <v>216</v>
      </c>
      <c r="AH136" s="147">
        <v>0</v>
      </c>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row>
    <row r="137" spans="1:60" outlineLevel="3" x14ac:dyDescent="0.2">
      <c r="A137" s="154"/>
      <c r="B137" s="155"/>
      <c r="C137" s="197" t="s">
        <v>366</v>
      </c>
      <c r="D137" s="186"/>
      <c r="E137" s="187"/>
      <c r="F137" s="157"/>
      <c r="G137" s="157"/>
      <c r="H137" s="157"/>
      <c r="I137" s="157"/>
      <c r="J137" s="157"/>
      <c r="K137" s="157"/>
      <c r="L137" s="157"/>
      <c r="M137" s="157"/>
      <c r="N137" s="156"/>
      <c r="O137" s="156"/>
      <c r="P137" s="156"/>
      <c r="Q137" s="156"/>
      <c r="R137" s="157"/>
      <c r="S137" s="157"/>
      <c r="T137" s="157"/>
      <c r="U137" s="157"/>
      <c r="V137" s="157"/>
      <c r="W137" s="157"/>
      <c r="X137" s="157"/>
      <c r="Y137" s="157"/>
      <c r="Z137" s="147"/>
      <c r="AA137" s="147"/>
      <c r="AB137" s="147"/>
      <c r="AC137" s="147"/>
      <c r="AD137" s="147"/>
      <c r="AE137" s="147"/>
      <c r="AF137" s="147"/>
      <c r="AG137" s="147" t="s">
        <v>216</v>
      </c>
      <c r="AH137" s="147">
        <v>0</v>
      </c>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row>
    <row r="138" spans="1:60" outlineLevel="3" x14ac:dyDescent="0.2">
      <c r="A138" s="154"/>
      <c r="B138" s="155"/>
      <c r="C138" s="197" t="s">
        <v>367</v>
      </c>
      <c r="D138" s="186"/>
      <c r="E138" s="187">
        <v>19.727609999999999</v>
      </c>
      <c r="F138" s="157"/>
      <c r="G138" s="157"/>
      <c r="H138" s="157"/>
      <c r="I138" s="157"/>
      <c r="J138" s="157"/>
      <c r="K138" s="157"/>
      <c r="L138" s="157"/>
      <c r="M138" s="157"/>
      <c r="N138" s="156"/>
      <c r="O138" s="156"/>
      <c r="P138" s="156"/>
      <c r="Q138" s="156"/>
      <c r="R138" s="157"/>
      <c r="S138" s="157"/>
      <c r="T138" s="157"/>
      <c r="U138" s="157"/>
      <c r="V138" s="157"/>
      <c r="W138" s="157"/>
      <c r="X138" s="157"/>
      <c r="Y138" s="157"/>
      <c r="Z138" s="147"/>
      <c r="AA138" s="147"/>
      <c r="AB138" s="147"/>
      <c r="AC138" s="147"/>
      <c r="AD138" s="147"/>
      <c r="AE138" s="147"/>
      <c r="AF138" s="147"/>
      <c r="AG138" s="147" t="s">
        <v>216</v>
      </c>
      <c r="AH138" s="147">
        <v>0</v>
      </c>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row>
    <row r="139" spans="1:60" x14ac:dyDescent="0.2">
      <c r="A139" s="159" t="s">
        <v>170</v>
      </c>
      <c r="B139" s="160" t="s">
        <v>118</v>
      </c>
      <c r="C139" s="180" t="s">
        <v>119</v>
      </c>
      <c r="D139" s="161"/>
      <c r="E139" s="162"/>
      <c r="F139" s="163"/>
      <c r="G139" s="163">
        <f>SUMIF(AG140:AG149,"&lt;&gt;NOR",G140:G149)</f>
        <v>0</v>
      </c>
      <c r="H139" s="163"/>
      <c r="I139" s="163">
        <f>SUM(I140:I149)</f>
        <v>0</v>
      </c>
      <c r="J139" s="163"/>
      <c r="K139" s="163">
        <f>SUM(K140:K149)</f>
        <v>2593.5</v>
      </c>
      <c r="L139" s="163"/>
      <c r="M139" s="163">
        <f>SUM(M140:M149)</f>
        <v>0</v>
      </c>
      <c r="N139" s="162"/>
      <c r="O139" s="162">
        <f>SUM(O140:O149)</f>
        <v>12.4</v>
      </c>
      <c r="P139" s="162"/>
      <c r="Q139" s="162">
        <f>SUM(Q140:Q149)</f>
        <v>0</v>
      </c>
      <c r="R139" s="163"/>
      <c r="S139" s="163"/>
      <c r="T139" s="164"/>
      <c r="U139" s="158"/>
      <c r="V139" s="158">
        <f>SUM(V140:V149)</f>
        <v>18.619999999999997</v>
      </c>
      <c r="W139" s="158"/>
      <c r="X139" s="158"/>
      <c r="Y139" s="158"/>
      <c r="AG139" t="s">
        <v>171</v>
      </c>
    </row>
    <row r="140" spans="1:60" outlineLevel="1" x14ac:dyDescent="0.2">
      <c r="A140" s="166">
        <v>37</v>
      </c>
      <c r="B140" s="167" t="s">
        <v>372</v>
      </c>
      <c r="C140" s="182" t="s">
        <v>560</v>
      </c>
      <c r="D140" s="168" t="s">
        <v>229</v>
      </c>
      <c r="E140" s="169">
        <f>95*0.15*(0.35+0.1)/2</f>
        <v>3.2062499999999998</v>
      </c>
      <c r="F140" s="170"/>
      <c r="G140" s="171">
        <f>ROUND(E140*F140,2)</f>
        <v>0</v>
      </c>
      <c r="H140" s="170"/>
      <c r="I140" s="171">
        <f>ROUND(E140*H140,2)</f>
        <v>0</v>
      </c>
      <c r="J140" s="170"/>
      <c r="K140" s="171">
        <f>ROUND(E140*J140,2)</f>
        <v>0</v>
      </c>
      <c r="L140" s="171">
        <v>21</v>
      </c>
      <c r="M140" s="171">
        <f>G140*(1+L140/100)</f>
        <v>0</v>
      </c>
      <c r="N140" s="169">
        <v>1.9205000000000001</v>
      </c>
      <c r="O140" s="169">
        <f>ROUND(E140*N140,2)</f>
        <v>6.16</v>
      </c>
      <c r="P140" s="169">
        <v>0</v>
      </c>
      <c r="Q140" s="169">
        <f>ROUND(E140*P140,2)</f>
        <v>0</v>
      </c>
      <c r="R140" s="171" t="s">
        <v>373</v>
      </c>
      <c r="S140" s="171" t="s">
        <v>175</v>
      </c>
      <c r="T140" s="172" t="s">
        <v>175</v>
      </c>
      <c r="U140" s="157">
        <v>1.23</v>
      </c>
      <c r="V140" s="157">
        <f>ROUND(E140*U140,2)</f>
        <v>3.94</v>
      </c>
      <c r="W140" s="157"/>
      <c r="X140" s="157" t="s">
        <v>211</v>
      </c>
      <c r="Y140" s="157" t="s">
        <v>177</v>
      </c>
      <c r="Z140" s="147"/>
      <c r="AA140" s="147"/>
      <c r="AB140" s="147"/>
      <c r="AC140" s="147"/>
      <c r="AD140" s="147"/>
      <c r="AE140" s="147"/>
      <c r="AF140" s="147"/>
      <c r="AG140" s="147" t="s">
        <v>212</v>
      </c>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row>
    <row r="141" spans="1:60" outlineLevel="2" x14ac:dyDescent="0.2">
      <c r="A141" s="154"/>
      <c r="B141" s="155"/>
      <c r="C141" s="197" t="s">
        <v>561</v>
      </c>
      <c r="D141" s="186"/>
      <c r="E141" s="187">
        <f>95*0.15*(0.35+0.1)/2</f>
        <v>3.2062499999999998</v>
      </c>
      <c r="F141" s="157"/>
      <c r="G141" s="157"/>
      <c r="H141" s="157"/>
      <c r="I141" s="157"/>
      <c r="J141" s="157"/>
      <c r="K141" s="157"/>
      <c r="L141" s="157"/>
      <c r="M141" s="157"/>
      <c r="N141" s="156"/>
      <c r="O141" s="156"/>
      <c r="P141" s="156"/>
      <c r="Q141" s="156"/>
      <c r="R141" s="157"/>
      <c r="S141" s="157"/>
      <c r="T141" s="157"/>
      <c r="U141" s="157"/>
      <c r="V141" s="157"/>
      <c r="W141" s="157"/>
      <c r="X141" s="157"/>
      <c r="Y141" s="157"/>
      <c r="Z141" s="147"/>
      <c r="AA141" s="147"/>
      <c r="AB141" s="147"/>
      <c r="AC141" s="147"/>
      <c r="AD141" s="147"/>
      <c r="AE141" s="147"/>
      <c r="AF141" s="147"/>
      <c r="AG141" s="147" t="s">
        <v>216</v>
      </c>
      <c r="AH141" s="147">
        <v>0</v>
      </c>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row>
    <row r="142" spans="1:60" outlineLevel="1" x14ac:dyDescent="0.2">
      <c r="A142" s="166">
        <v>38</v>
      </c>
      <c r="B142" s="167" t="s">
        <v>374</v>
      </c>
      <c r="C142" s="182" t="s">
        <v>562</v>
      </c>
      <c r="D142" s="168" t="s">
        <v>229</v>
      </c>
      <c r="E142" s="169">
        <f>95*0.15*(0.35+0.1)/2</f>
        <v>3.2062499999999998</v>
      </c>
      <c r="F142" s="170"/>
      <c r="G142" s="171">
        <f>ROUND(E142*F142,2)</f>
        <v>0</v>
      </c>
      <c r="H142" s="170"/>
      <c r="I142" s="171">
        <f>ROUND(E142*H142,2)</f>
        <v>0</v>
      </c>
      <c r="J142" s="170"/>
      <c r="K142" s="171">
        <f>ROUND(E142*J142,2)</f>
        <v>0</v>
      </c>
      <c r="L142" s="171">
        <v>21</v>
      </c>
      <c r="M142" s="171">
        <f>G142*(1+L142/100)</f>
        <v>0</v>
      </c>
      <c r="N142" s="169">
        <v>1.9205000000000001</v>
      </c>
      <c r="O142" s="169">
        <f>ROUND(E142*N142,2)</f>
        <v>6.16</v>
      </c>
      <c r="P142" s="169">
        <v>0</v>
      </c>
      <c r="Q142" s="169">
        <f>ROUND(E142*P142,2)</f>
        <v>0</v>
      </c>
      <c r="R142" s="171" t="s">
        <v>373</v>
      </c>
      <c r="S142" s="171" t="s">
        <v>175</v>
      </c>
      <c r="T142" s="172" t="s">
        <v>175</v>
      </c>
      <c r="U142" s="157">
        <v>0.76</v>
      </c>
      <c r="V142" s="157">
        <f>ROUND(E142*U142,2)</f>
        <v>2.44</v>
      </c>
      <c r="W142" s="157"/>
      <c r="X142" s="157" t="s">
        <v>211</v>
      </c>
      <c r="Y142" s="157" t="s">
        <v>177</v>
      </c>
      <c r="Z142" s="147"/>
      <c r="AA142" s="147"/>
      <c r="AB142" s="147"/>
      <c r="AC142" s="147"/>
      <c r="AD142" s="147"/>
      <c r="AE142" s="147"/>
      <c r="AF142" s="147"/>
      <c r="AG142" s="147" t="s">
        <v>212</v>
      </c>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row>
    <row r="143" spans="1:60" outlineLevel="2" x14ac:dyDescent="0.2">
      <c r="A143" s="154"/>
      <c r="B143" s="155"/>
      <c r="C143" s="195" t="s">
        <v>375</v>
      </c>
      <c r="D143" s="195"/>
      <c r="E143" s="195"/>
      <c r="F143" s="195"/>
      <c r="G143" s="195"/>
      <c r="H143" s="157"/>
      <c r="I143" s="157"/>
      <c r="J143" s="157"/>
      <c r="K143" s="157"/>
      <c r="L143" s="157"/>
      <c r="M143" s="157"/>
      <c r="N143" s="156"/>
      <c r="O143" s="156"/>
      <c r="P143" s="156"/>
      <c r="Q143" s="156"/>
      <c r="R143" s="157"/>
      <c r="S143" s="157"/>
      <c r="T143" s="157"/>
      <c r="U143" s="157"/>
      <c r="V143" s="157"/>
      <c r="W143" s="157"/>
      <c r="X143" s="157"/>
      <c r="Y143" s="157"/>
      <c r="Z143" s="147"/>
      <c r="AA143" s="147"/>
      <c r="AB143" s="147"/>
      <c r="AC143" s="147"/>
      <c r="AD143" s="147"/>
      <c r="AE143" s="147"/>
      <c r="AF143" s="147"/>
      <c r="AG143" s="147" t="s">
        <v>214</v>
      </c>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row>
    <row r="144" spans="1:60" outlineLevel="2" x14ac:dyDescent="0.2">
      <c r="A144" s="154"/>
      <c r="B144" s="155"/>
      <c r="C144" s="197" t="s">
        <v>561</v>
      </c>
      <c r="D144" s="186"/>
      <c r="E144" s="187">
        <f>95*0.15*(0.35+0.1)/2</f>
        <v>3.2062499999999998</v>
      </c>
      <c r="F144" s="157"/>
      <c r="G144" s="157"/>
      <c r="H144" s="157"/>
      <c r="I144" s="157"/>
      <c r="J144" s="157"/>
      <c r="K144" s="157"/>
      <c r="L144" s="157"/>
      <c r="M144" s="157"/>
      <c r="N144" s="156"/>
      <c r="O144" s="156"/>
      <c r="P144" s="156"/>
      <c r="Q144" s="156"/>
      <c r="R144" s="157"/>
      <c r="S144" s="157"/>
      <c r="T144" s="157"/>
      <c r="U144" s="157"/>
      <c r="V144" s="157"/>
      <c r="W144" s="157"/>
      <c r="X144" s="157"/>
      <c r="Y144" s="157"/>
      <c r="Z144" s="147"/>
      <c r="AA144" s="147"/>
      <c r="AB144" s="147"/>
      <c r="AC144" s="147"/>
      <c r="AD144" s="147"/>
      <c r="AE144" s="147"/>
      <c r="AF144" s="147"/>
      <c r="AG144" s="147" t="s">
        <v>216</v>
      </c>
      <c r="AH144" s="147">
        <v>0</v>
      </c>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row>
    <row r="145" spans="1:60" outlineLevel="1" x14ac:dyDescent="0.2">
      <c r="A145" s="166" t="s">
        <v>564</v>
      </c>
      <c r="B145" s="167"/>
      <c r="C145" s="182" t="s">
        <v>565</v>
      </c>
      <c r="D145" s="168" t="s">
        <v>257</v>
      </c>
      <c r="E145" s="169">
        <f>95*(0.35+0.1+0.195*2)</f>
        <v>79.8</v>
      </c>
      <c r="F145" s="170"/>
      <c r="G145" s="171">
        <f>ROUND(E145*F145,2)</f>
        <v>0</v>
      </c>
      <c r="H145" s="170">
        <v>0</v>
      </c>
      <c r="I145" s="171">
        <f>ROUND(E145*H145,2)</f>
        <v>0</v>
      </c>
      <c r="J145" s="170">
        <v>32.5</v>
      </c>
      <c r="K145" s="171">
        <f>ROUND(E145*J145,2)</f>
        <v>2593.5</v>
      </c>
      <c r="L145" s="171">
        <v>21</v>
      </c>
      <c r="M145" s="171">
        <f>G145*(1+L145/100)</f>
        <v>0</v>
      </c>
      <c r="N145" s="169">
        <v>0</v>
      </c>
      <c r="O145" s="169">
        <f>ROUND(E145*N145,2)</f>
        <v>0</v>
      </c>
      <c r="P145" s="169">
        <v>0</v>
      </c>
      <c r="Q145" s="169">
        <f>ROUND(E145*P145,2)</f>
        <v>0</v>
      </c>
      <c r="R145" s="171" t="s">
        <v>378</v>
      </c>
      <c r="S145" s="171" t="s">
        <v>175</v>
      </c>
      <c r="T145" s="172" t="s">
        <v>175</v>
      </c>
      <c r="U145" s="157">
        <v>7.0000000000000007E-2</v>
      </c>
      <c r="V145" s="157">
        <f>ROUND(E145*U145,2)</f>
        <v>5.59</v>
      </c>
      <c r="W145" s="157"/>
      <c r="X145" s="157" t="s">
        <v>211</v>
      </c>
      <c r="Y145" s="157" t="s">
        <v>177</v>
      </c>
      <c r="Z145" s="147"/>
      <c r="AA145" s="147"/>
      <c r="AB145" s="147"/>
      <c r="AC145" s="147"/>
      <c r="AD145" s="147"/>
      <c r="AE145" s="147"/>
      <c r="AF145" s="147"/>
      <c r="AG145" s="147" t="s">
        <v>212</v>
      </c>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row>
    <row r="146" spans="1:60" ht="22.5" outlineLevel="1" x14ac:dyDescent="0.2">
      <c r="A146" s="166">
        <v>39</v>
      </c>
      <c r="B146" s="167" t="s">
        <v>376</v>
      </c>
      <c r="C146" s="182" t="s">
        <v>377</v>
      </c>
      <c r="D146" s="168" t="s">
        <v>223</v>
      </c>
      <c r="E146" s="169">
        <v>95</v>
      </c>
      <c r="F146" s="170"/>
      <c r="G146" s="171">
        <f>ROUND(E146*F146,2)</f>
        <v>0</v>
      </c>
      <c r="H146" s="170"/>
      <c r="I146" s="171">
        <f>ROUND(E146*H146,2)</f>
        <v>0</v>
      </c>
      <c r="J146" s="170"/>
      <c r="K146" s="171">
        <f>ROUND(E146*J146,2)</f>
        <v>0</v>
      </c>
      <c r="L146" s="171">
        <v>21</v>
      </c>
      <c r="M146" s="171">
        <f>G146*(1+L146/100)</f>
        <v>0</v>
      </c>
      <c r="N146" s="169">
        <v>0</v>
      </c>
      <c r="O146" s="169">
        <f>ROUND(E146*N146,2)</f>
        <v>0</v>
      </c>
      <c r="P146" s="169">
        <v>0</v>
      </c>
      <c r="Q146" s="169">
        <f>ROUND(E146*P146,2)</f>
        <v>0</v>
      </c>
      <c r="R146" s="171" t="s">
        <v>378</v>
      </c>
      <c r="S146" s="171" t="s">
        <v>175</v>
      </c>
      <c r="T146" s="172" t="s">
        <v>175</v>
      </c>
      <c r="U146" s="157">
        <v>7.0000000000000007E-2</v>
      </c>
      <c r="V146" s="157">
        <f>ROUND(E146*U146,2)</f>
        <v>6.65</v>
      </c>
      <c r="W146" s="157"/>
      <c r="X146" s="157" t="s">
        <v>211</v>
      </c>
      <c r="Y146" s="157" t="s">
        <v>177</v>
      </c>
      <c r="Z146" s="147"/>
      <c r="AA146" s="147"/>
      <c r="AB146" s="147"/>
      <c r="AC146" s="147"/>
      <c r="AD146" s="147"/>
      <c r="AE146" s="147"/>
      <c r="AF146" s="147"/>
      <c r="AG146" s="147" t="s">
        <v>212</v>
      </c>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row>
    <row r="147" spans="1:60" outlineLevel="2" x14ac:dyDescent="0.2">
      <c r="A147" s="154"/>
      <c r="B147" s="155"/>
      <c r="C147" s="196" t="s">
        <v>379</v>
      </c>
      <c r="D147" s="196"/>
      <c r="E147" s="196"/>
      <c r="F147" s="196"/>
      <c r="G147" s="196"/>
      <c r="H147" s="157"/>
      <c r="I147" s="157"/>
      <c r="J147" s="157"/>
      <c r="K147" s="157"/>
      <c r="L147" s="157"/>
      <c r="M147" s="157"/>
      <c r="N147" s="156"/>
      <c r="O147" s="156"/>
      <c r="P147" s="156"/>
      <c r="Q147" s="156"/>
      <c r="R147" s="157"/>
      <c r="S147" s="157"/>
      <c r="T147" s="157"/>
      <c r="U147" s="157"/>
      <c r="V147" s="157"/>
      <c r="W147" s="157"/>
      <c r="X147" s="157"/>
      <c r="Y147" s="157"/>
      <c r="Z147" s="147"/>
      <c r="AA147" s="147"/>
      <c r="AB147" s="147"/>
      <c r="AC147" s="147"/>
      <c r="AD147" s="147"/>
      <c r="AE147" s="147"/>
      <c r="AF147" s="147"/>
      <c r="AG147" s="147" t="s">
        <v>284</v>
      </c>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row>
    <row r="148" spans="1:60" ht="22.5" outlineLevel="1" x14ac:dyDescent="0.2">
      <c r="A148" s="166">
        <v>40</v>
      </c>
      <c r="B148" s="167" t="s">
        <v>380</v>
      </c>
      <c r="C148" s="182" t="s">
        <v>563</v>
      </c>
      <c r="D148" s="168" t="s">
        <v>223</v>
      </c>
      <c r="E148" s="169">
        <v>96.424999999999997</v>
      </c>
      <c r="F148" s="170"/>
      <c r="G148" s="171">
        <f>ROUND(E148*F148,2)</f>
        <v>0</v>
      </c>
      <c r="H148" s="170"/>
      <c r="I148" s="171">
        <f>ROUND(E148*H148,2)</f>
        <v>0</v>
      </c>
      <c r="J148" s="170"/>
      <c r="K148" s="171">
        <f>ROUND(E148*J148,2)</f>
        <v>0</v>
      </c>
      <c r="L148" s="171">
        <v>21</v>
      </c>
      <c r="M148" s="171">
        <f>G148*(1+L148/100)</f>
        <v>0</v>
      </c>
      <c r="N148" s="169">
        <v>8.0000000000000004E-4</v>
      </c>
      <c r="O148" s="169">
        <f>ROUND(E148*N148,2)</f>
        <v>0.08</v>
      </c>
      <c r="P148" s="169">
        <v>0</v>
      </c>
      <c r="Q148" s="169">
        <f>ROUND(E148*P148,2)</f>
        <v>0</v>
      </c>
      <c r="R148" s="171" t="s">
        <v>322</v>
      </c>
      <c r="S148" s="171" t="s">
        <v>175</v>
      </c>
      <c r="T148" s="172" t="s">
        <v>175</v>
      </c>
      <c r="U148" s="157">
        <v>0</v>
      </c>
      <c r="V148" s="157">
        <f>ROUND(E148*U148,2)</f>
        <v>0</v>
      </c>
      <c r="W148" s="157"/>
      <c r="X148" s="157" t="s">
        <v>323</v>
      </c>
      <c r="Y148" s="157" t="s">
        <v>177</v>
      </c>
      <c r="Z148" s="147"/>
      <c r="AA148" s="147"/>
      <c r="AB148" s="147"/>
      <c r="AC148" s="147"/>
      <c r="AD148" s="147"/>
      <c r="AE148" s="147"/>
      <c r="AF148" s="147"/>
      <c r="AG148" s="147" t="s">
        <v>324</v>
      </c>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row>
    <row r="149" spans="1:60" outlineLevel="2" x14ac:dyDescent="0.2">
      <c r="A149" s="154"/>
      <c r="B149" s="155"/>
      <c r="C149" s="197" t="s">
        <v>381</v>
      </c>
      <c r="D149" s="186"/>
      <c r="E149" s="187">
        <v>96.424999999999997</v>
      </c>
      <c r="F149" s="157"/>
      <c r="G149" s="157"/>
      <c r="H149" s="157"/>
      <c r="I149" s="157"/>
      <c r="J149" s="157"/>
      <c r="K149" s="157"/>
      <c r="L149" s="157"/>
      <c r="M149" s="157"/>
      <c r="N149" s="156"/>
      <c r="O149" s="156"/>
      <c r="P149" s="156"/>
      <c r="Q149" s="156"/>
      <c r="R149" s="157"/>
      <c r="S149" s="157"/>
      <c r="T149" s="157"/>
      <c r="U149" s="157"/>
      <c r="V149" s="157"/>
      <c r="W149" s="157"/>
      <c r="X149" s="157"/>
      <c r="Y149" s="157"/>
      <c r="Z149" s="147"/>
      <c r="AA149" s="147"/>
      <c r="AB149" s="147"/>
      <c r="AC149" s="147"/>
      <c r="AD149" s="147"/>
      <c r="AE149" s="147"/>
      <c r="AF149" s="147"/>
      <c r="AG149" s="147" t="s">
        <v>216</v>
      </c>
      <c r="AH149" s="147">
        <v>0</v>
      </c>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row>
    <row r="150" spans="1:60" x14ac:dyDescent="0.2">
      <c r="A150" s="159" t="s">
        <v>170</v>
      </c>
      <c r="B150" s="160" t="s">
        <v>120</v>
      </c>
      <c r="C150" s="180" t="s">
        <v>121</v>
      </c>
      <c r="D150" s="161"/>
      <c r="E150" s="162"/>
      <c r="F150" s="163"/>
      <c r="G150" s="163">
        <f>SUMIF(AG151:AG165,"&lt;&gt;NOR",G151:G165)</f>
        <v>0</v>
      </c>
      <c r="H150" s="163"/>
      <c r="I150" s="163">
        <f>SUM(I151:I165)</f>
        <v>0</v>
      </c>
      <c r="J150" s="163"/>
      <c r="K150" s="163">
        <f>SUM(K151:K165)</f>
        <v>0</v>
      </c>
      <c r="L150" s="163"/>
      <c r="M150" s="163">
        <f>SUM(M151:M165)</f>
        <v>0</v>
      </c>
      <c r="N150" s="162"/>
      <c r="O150" s="162">
        <f>SUM(O151:O165)</f>
        <v>32.83</v>
      </c>
      <c r="P150" s="162"/>
      <c r="Q150" s="162">
        <f>SUM(Q151:Q165)</f>
        <v>0</v>
      </c>
      <c r="R150" s="163"/>
      <c r="S150" s="163"/>
      <c r="T150" s="164"/>
      <c r="U150" s="158"/>
      <c r="V150" s="158">
        <f>SUM(V151:V165)</f>
        <v>25.66</v>
      </c>
      <c r="W150" s="158"/>
      <c r="X150" s="158"/>
      <c r="Y150" s="158"/>
      <c r="AG150" t="s">
        <v>171</v>
      </c>
    </row>
    <row r="151" spans="1:60" outlineLevel="1" x14ac:dyDescent="0.2">
      <c r="A151" s="166">
        <v>41</v>
      </c>
      <c r="B151" s="167" t="s">
        <v>382</v>
      </c>
      <c r="C151" s="182" t="s">
        <v>383</v>
      </c>
      <c r="D151" s="168" t="s">
        <v>229</v>
      </c>
      <c r="E151" s="169">
        <v>16.274999999999999</v>
      </c>
      <c r="F151" s="170"/>
      <c r="G151" s="171">
        <f>ROUND(E151*F151,2)</f>
        <v>0</v>
      </c>
      <c r="H151" s="170"/>
      <c r="I151" s="171">
        <f>ROUND(E151*H151,2)</f>
        <v>0</v>
      </c>
      <c r="J151" s="170"/>
      <c r="K151" s="171">
        <f>ROUND(E151*J151,2)</f>
        <v>0</v>
      </c>
      <c r="L151" s="171">
        <v>21</v>
      </c>
      <c r="M151" s="171">
        <f>G151*(1+L151/100)</f>
        <v>0</v>
      </c>
      <c r="N151" s="169">
        <v>1.8907700000000001</v>
      </c>
      <c r="O151" s="169">
        <f>ROUND(E151*N151,2)</f>
        <v>30.77</v>
      </c>
      <c r="P151" s="169">
        <v>0</v>
      </c>
      <c r="Q151" s="169">
        <f>ROUND(E151*P151,2)</f>
        <v>0</v>
      </c>
      <c r="R151" s="171" t="s">
        <v>378</v>
      </c>
      <c r="S151" s="171" t="s">
        <v>175</v>
      </c>
      <c r="T151" s="172" t="s">
        <v>175</v>
      </c>
      <c r="U151" s="157">
        <v>1.32</v>
      </c>
      <c r="V151" s="157">
        <f>ROUND(E151*U151,2)</f>
        <v>21.48</v>
      </c>
      <c r="W151" s="157"/>
      <c r="X151" s="157" t="s">
        <v>211</v>
      </c>
      <c r="Y151" s="157" t="s">
        <v>177</v>
      </c>
      <c r="Z151" s="147"/>
      <c r="AA151" s="147"/>
      <c r="AB151" s="147"/>
      <c r="AC151" s="147"/>
      <c r="AD151" s="147"/>
      <c r="AE151" s="147"/>
      <c r="AF151" s="147"/>
      <c r="AG151" s="147" t="s">
        <v>212</v>
      </c>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row>
    <row r="152" spans="1:60" outlineLevel="2" x14ac:dyDescent="0.2">
      <c r="A152" s="154"/>
      <c r="B152" s="155"/>
      <c r="C152" s="266" t="s">
        <v>384</v>
      </c>
      <c r="D152" s="267"/>
      <c r="E152" s="267"/>
      <c r="F152" s="267"/>
      <c r="G152" s="267"/>
      <c r="H152" s="157"/>
      <c r="I152" s="157"/>
      <c r="J152" s="157"/>
      <c r="K152" s="157"/>
      <c r="L152" s="157"/>
      <c r="M152" s="157"/>
      <c r="N152" s="156"/>
      <c r="O152" s="156"/>
      <c r="P152" s="156"/>
      <c r="Q152" s="156"/>
      <c r="R152" s="157"/>
      <c r="S152" s="157"/>
      <c r="T152" s="157"/>
      <c r="U152" s="157"/>
      <c r="V152" s="157"/>
      <c r="W152" s="157"/>
      <c r="X152" s="157"/>
      <c r="Y152" s="157"/>
      <c r="Z152" s="147"/>
      <c r="AA152" s="147"/>
      <c r="AB152" s="147"/>
      <c r="AC152" s="147"/>
      <c r="AD152" s="147"/>
      <c r="AE152" s="147"/>
      <c r="AF152" s="147"/>
      <c r="AG152" s="147" t="s">
        <v>214</v>
      </c>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row>
    <row r="153" spans="1:60" outlineLevel="2" x14ac:dyDescent="0.2">
      <c r="A153" s="154"/>
      <c r="B153" s="155"/>
      <c r="C153" s="197" t="s">
        <v>259</v>
      </c>
      <c r="D153" s="186"/>
      <c r="E153" s="187"/>
      <c r="F153" s="157"/>
      <c r="G153" s="157"/>
      <c r="H153" s="157"/>
      <c r="I153" s="157"/>
      <c r="J153" s="157"/>
      <c r="K153" s="157"/>
      <c r="L153" s="157"/>
      <c r="M153" s="157"/>
      <c r="N153" s="156"/>
      <c r="O153" s="156"/>
      <c r="P153" s="156"/>
      <c r="Q153" s="156"/>
      <c r="R153" s="157"/>
      <c r="S153" s="157"/>
      <c r="T153" s="157"/>
      <c r="U153" s="157"/>
      <c r="V153" s="157"/>
      <c r="W153" s="157"/>
      <c r="X153" s="157"/>
      <c r="Y153" s="157"/>
      <c r="Z153" s="147"/>
      <c r="AA153" s="147"/>
      <c r="AB153" s="147"/>
      <c r="AC153" s="147"/>
      <c r="AD153" s="147"/>
      <c r="AE153" s="147"/>
      <c r="AF153" s="147"/>
      <c r="AG153" s="147" t="s">
        <v>216</v>
      </c>
      <c r="AH153" s="147">
        <v>0</v>
      </c>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row>
    <row r="154" spans="1:60" outlineLevel="3" x14ac:dyDescent="0.2">
      <c r="A154" s="154"/>
      <c r="B154" s="155"/>
      <c r="C154" s="197" t="s">
        <v>385</v>
      </c>
      <c r="D154" s="186"/>
      <c r="E154" s="187">
        <v>14.25</v>
      </c>
      <c r="F154" s="157"/>
      <c r="G154" s="157"/>
      <c r="H154" s="157"/>
      <c r="I154" s="157"/>
      <c r="J154" s="157"/>
      <c r="K154" s="157"/>
      <c r="L154" s="157"/>
      <c r="M154" s="157"/>
      <c r="N154" s="156"/>
      <c r="O154" s="156"/>
      <c r="P154" s="156"/>
      <c r="Q154" s="156"/>
      <c r="R154" s="157"/>
      <c r="S154" s="157"/>
      <c r="T154" s="157"/>
      <c r="U154" s="157"/>
      <c r="V154" s="157"/>
      <c r="W154" s="157"/>
      <c r="X154" s="157"/>
      <c r="Y154" s="157"/>
      <c r="Z154" s="147"/>
      <c r="AA154" s="147"/>
      <c r="AB154" s="147"/>
      <c r="AC154" s="147"/>
      <c r="AD154" s="147"/>
      <c r="AE154" s="147"/>
      <c r="AF154" s="147"/>
      <c r="AG154" s="147" t="s">
        <v>216</v>
      </c>
      <c r="AH154" s="147">
        <v>0</v>
      </c>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row>
    <row r="155" spans="1:60" outlineLevel="3" x14ac:dyDescent="0.2">
      <c r="A155" s="154"/>
      <c r="B155" s="155"/>
      <c r="C155" s="197" t="s">
        <v>295</v>
      </c>
      <c r="D155" s="186"/>
      <c r="E155" s="187"/>
      <c r="F155" s="157"/>
      <c r="G155" s="157"/>
      <c r="H155" s="157"/>
      <c r="I155" s="157"/>
      <c r="J155" s="157"/>
      <c r="K155" s="157"/>
      <c r="L155" s="157"/>
      <c r="M155" s="157"/>
      <c r="N155" s="156"/>
      <c r="O155" s="156"/>
      <c r="P155" s="156"/>
      <c r="Q155" s="156"/>
      <c r="R155" s="157"/>
      <c r="S155" s="157"/>
      <c r="T155" s="157"/>
      <c r="U155" s="157"/>
      <c r="V155" s="157"/>
      <c r="W155" s="157"/>
      <c r="X155" s="157"/>
      <c r="Y155" s="157"/>
      <c r="Z155" s="147"/>
      <c r="AA155" s="147"/>
      <c r="AB155" s="147"/>
      <c r="AC155" s="147"/>
      <c r="AD155" s="147"/>
      <c r="AE155" s="147"/>
      <c r="AF155" s="147"/>
      <c r="AG155" s="147" t="s">
        <v>216</v>
      </c>
      <c r="AH155" s="147">
        <v>0</v>
      </c>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row>
    <row r="156" spans="1:60" outlineLevel="3" x14ac:dyDescent="0.2">
      <c r="A156" s="154"/>
      <c r="B156" s="155"/>
      <c r="C156" s="197" t="s">
        <v>386</v>
      </c>
      <c r="D156" s="186"/>
      <c r="E156" s="187">
        <v>2.0249999999999999</v>
      </c>
      <c r="F156" s="157"/>
      <c r="G156" s="157"/>
      <c r="H156" s="157"/>
      <c r="I156" s="157"/>
      <c r="J156" s="157"/>
      <c r="K156" s="157"/>
      <c r="L156" s="157"/>
      <c r="M156" s="157"/>
      <c r="N156" s="156"/>
      <c r="O156" s="156"/>
      <c r="P156" s="156"/>
      <c r="Q156" s="156"/>
      <c r="R156" s="157"/>
      <c r="S156" s="157"/>
      <c r="T156" s="157"/>
      <c r="U156" s="157"/>
      <c r="V156" s="157"/>
      <c r="W156" s="157"/>
      <c r="X156" s="157"/>
      <c r="Y156" s="157"/>
      <c r="Z156" s="147"/>
      <c r="AA156" s="147"/>
      <c r="AB156" s="147"/>
      <c r="AC156" s="147"/>
      <c r="AD156" s="147"/>
      <c r="AE156" s="147"/>
      <c r="AF156" s="147"/>
      <c r="AG156" s="147" t="s">
        <v>216</v>
      </c>
      <c r="AH156" s="147">
        <v>0</v>
      </c>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row>
    <row r="157" spans="1:60" ht="22.5" outlineLevel="1" x14ac:dyDescent="0.2">
      <c r="A157" s="173">
        <v>42</v>
      </c>
      <c r="B157" s="174" t="s">
        <v>387</v>
      </c>
      <c r="C157" s="181" t="s">
        <v>388</v>
      </c>
      <c r="D157" s="175" t="s">
        <v>318</v>
      </c>
      <c r="E157" s="176">
        <v>2</v>
      </c>
      <c r="F157" s="177"/>
      <c r="G157" s="178">
        <f>ROUND(E157*F157,2)</f>
        <v>0</v>
      </c>
      <c r="H157" s="177"/>
      <c r="I157" s="178">
        <f>ROUND(E157*H157,2)</f>
        <v>0</v>
      </c>
      <c r="J157" s="177"/>
      <c r="K157" s="178">
        <f>ROUND(E157*J157,2)</f>
        <v>0</v>
      </c>
      <c r="L157" s="178">
        <v>21</v>
      </c>
      <c r="M157" s="178">
        <f>G157*(1+L157/100)</f>
        <v>0</v>
      </c>
      <c r="N157" s="176">
        <v>6.6E-3</v>
      </c>
      <c r="O157" s="176">
        <f>ROUND(E157*N157,2)</f>
        <v>0.01</v>
      </c>
      <c r="P157" s="176">
        <v>0</v>
      </c>
      <c r="Q157" s="176">
        <f>ROUND(E157*P157,2)</f>
        <v>0</v>
      </c>
      <c r="R157" s="178" t="s">
        <v>378</v>
      </c>
      <c r="S157" s="178" t="s">
        <v>175</v>
      </c>
      <c r="T157" s="179" t="s">
        <v>175</v>
      </c>
      <c r="U157" s="157">
        <v>0.28000000000000003</v>
      </c>
      <c r="V157" s="157">
        <f>ROUND(E157*U157,2)</f>
        <v>0.56000000000000005</v>
      </c>
      <c r="W157" s="157"/>
      <c r="X157" s="157" t="s">
        <v>211</v>
      </c>
      <c r="Y157" s="157" t="s">
        <v>177</v>
      </c>
      <c r="Z157" s="147"/>
      <c r="AA157" s="147"/>
      <c r="AB157" s="147"/>
      <c r="AC157" s="147"/>
      <c r="AD157" s="147"/>
      <c r="AE157" s="147"/>
      <c r="AF157" s="147"/>
      <c r="AG157" s="147" t="s">
        <v>212</v>
      </c>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row>
    <row r="158" spans="1:60" ht="22.5" outlineLevel="1" x14ac:dyDescent="0.2">
      <c r="A158" s="166">
        <v>43</v>
      </c>
      <c r="B158" s="167" t="s">
        <v>389</v>
      </c>
      <c r="C158" s="182" t="s">
        <v>390</v>
      </c>
      <c r="D158" s="168" t="s">
        <v>229</v>
      </c>
      <c r="E158" s="169">
        <v>0.67500000000000004</v>
      </c>
      <c r="F158" s="170"/>
      <c r="G158" s="171">
        <f>ROUND(E158*F158,2)</f>
        <v>0</v>
      </c>
      <c r="H158" s="170"/>
      <c r="I158" s="171">
        <f>ROUND(E158*H158,2)</f>
        <v>0</v>
      </c>
      <c r="J158" s="170"/>
      <c r="K158" s="171">
        <f>ROUND(E158*J158,2)</f>
        <v>0</v>
      </c>
      <c r="L158" s="171">
        <v>21</v>
      </c>
      <c r="M158" s="171">
        <f>G158*(1+L158/100)</f>
        <v>0</v>
      </c>
      <c r="N158" s="169">
        <v>2.5</v>
      </c>
      <c r="O158" s="169">
        <f>ROUND(E158*N158,2)</f>
        <v>1.69</v>
      </c>
      <c r="P158" s="169">
        <v>0</v>
      </c>
      <c r="Q158" s="169">
        <f>ROUND(E158*P158,2)</f>
        <v>0</v>
      </c>
      <c r="R158" s="171" t="s">
        <v>378</v>
      </c>
      <c r="S158" s="171" t="s">
        <v>175</v>
      </c>
      <c r="T158" s="172" t="s">
        <v>175</v>
      </c>
      <c r="U158" s="157">
        <v>1.45</v>
      </c>
      <c r="V158" s="157">
        <f>ROUND(E158*U158,2)</f>
        <v>0.98</v>
      </c>
      <c r="W158" s="157"/>
      <c r="X158" s="157" t="s">
        <v>211</v>
      </c>
      <c r="Y158" s="157" t="s">
        <v>177</v>
      </c>
      <c r="Z158" s="147"/>
      <c r="AA158" s="147"/>
      <c r="AB158" s="147"/>
      <c r="AC158" s="147"/>
      <c r="AD158" s="147"/>
      <c r="AE158" s="147"/>
      <c r="AF158" s="147"/>
      <c r="AG158" s="147" t="s">
        <v>212</v>
      </c>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row>
    <row r="159" spans="1:60" outlineLevel="2" x14ac:dyDescent="0.2">
      <c r="A159" s="154"/>
      <c r="B159" s="155"/>
      <c r="C159" s="266" t="s">
        <v>391</v>
      </c>
      <c r="D159" s="267"/>
      <c r="E159" s="267"/>
      <c r="F159" s="267"/>
      <c r="G159" s="267"/>
      <c r="H159" s="157"/>
      <c r="I159" s="157"/>
      <c r="J159" s="157"/>
      <c r="K159" s="157"/>
      <c r="L159" s="157"/>
      <c r="M159" s="157"/>
      <c r="N159" s="156"/>
      <c r="O159" s="156"/>
      <c r="P159" s="156"/>
      <c r="Q159" s="156"/>
      <c r="R159" s="157"/>
      <c r="S159" s="157"/>
      <c r="T159" s="157"/>
      <c r="U159" s="157"/>
      <c r="V159" s="157"/>
      <c r="W159" s="157"/>
      <c r="X159" s="157"/>
      <c r="Y159" s="157"/>
      <c r="Z159" s="147"/>
      <c r="AA159" s="147"/>
      <c r="AB159" s="147"/>
      <c r="AC159" s="147"/>
      <c r="AD159" s="147"/>
      <c r="AE159" s="147"/>
      <c r="AF159" s="147"/>
      <c r="AG159" s="147" t="s">
        <v>214</v>
      </c>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row>
    <row r="160" spans="1:60" outlineLevel="2" x14ac:dyDescent="0.2">
      <c r="A160" s="154"/>
      <c r="B160" s="155"/>
      <c r="C160" s="197" t="s">
        <v>392</v>
      </c>
      <c r="D160" s="186"/>
      <c r="E160" s="187">
        <v>0.67500000000000004</v>
      </c>
      <c r="F160" s="157"/>
      <c r="G160" s="157"/>
      <c r="H160" s="157"/>
      <c r="I160" s="157"/>
      <c r="J160" s="157"/>
      <c r="K160" s="157"/>
      <c r="L160" s="157"/>
      <c r="M160" s="157"/>
      <c r="N160" s="156"/>
      <c r="O160" s="156"/>
      <c r="P160" s="156"/>
      <c r="Q160" s="156"/>
      <c r="R160" s="157"/>
      <c r="S160" s="157"/>
      <c r="T160" s="157"/>
      <c r="U160" s="157"/>
      <c r="V160" s="157"/>
      <c r="W160" s="157"/>
      <c r="X160" s="157"/>
      <c r="Y160" s="157"/>
      <c r="Z160" s="147"/>
      <c r="AA160" s="147"/>
      <c r="AB160" s="147"/>
      <c r="AC160" s="147"/>
      <c r="AD160" s="147"/>
      <c r="AE160" s="147"/>
      <c r="AF160" s="147"/>
      <c r="AG160" s="147" t="s">
        <v>216</v>
      </c>
      <c r="AH160" s="147">
        <v>0</v>
      </c>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row>
    <row r="161" spans="1:60" ht="22.5" outlineLevel="1" x14ac:dyDescent="0.2">
      <c r="A161" s="166">
        <v>44</v>
      </c>
      <c r="B161" s="167" t="s">
        <v>393</v>
      </c>
      <c r="C161" s="182" t="s">
        <v>394</v>
      </c>
      <c r="D161" s="168" t="s">
        <v>318</v>
      </c>
      <c r="E161" s="169">
        <v>3</v>
      </c>
      <c r="F161" s="170"/>
      <c r="G161" s="171">
        <f>ROUND(E161*F161,2)</f>
        <v>0</v>
      </c>
      <c r="H161" s="170"/>
      <c r="I161" s="171">
        <f>ROUND(E161*H161,2)</f>
        <v>0</v>
      </c>
      <c r="J161" s="170"/>
      <c r="K161" s="171">
        <f>ROUND(E161*J161,2)</f>
        <v>0</v>
      </c>
      <c r="L161" s="171">
        <v>21</v>
      </c>
      <c r="M161" s="171">
        <f>G161*(1+L161/100)</f>
        <v>0</v>
      </c>
      <c r="N161" s="169">
        <v>9.0819999999999998E-2</v>
      </c>
      <c r="O161" s="169">
        <f>ROUND(E161*N161,2)</f>
        <v>0.27</v>
      </c>
      <c r="P161" s="169">
        <v>0</v>
      </c>
      <c r="Q161" s="169">
        <f>ROUND(E161*P161,2)</f>
        <v>0</v>
      </c>
      <c r="R161" s="171" t="s">
        <v>378</v>
      </c>
      <c r="S161" s="171" t="s">
        <v>175</v>
      </c>
      <c r="T161" s="172" t="s">
        <v>175</v>
      </c>
      <c r="U161" s="157">
        <v>0.88</v>
      </c>
      <c r="V161" s="157">
        <f>ROUND(E161*U161,2)</f>
        <v>2.64</v>
      </c>
      <c r="W161" s="157"/>
      <c r="X161" s="157" t="s">
        <v>211</v>
      </c>
      <c r="Y161" s="157" t="s">
        <v>177</v>
      </c>
      <c r="Z161" s="147"/>
      <c r="AA161" s="147"/>
      <c r="AB161" s="147"/>
      <c r="AC161" s="147"/>
      <c r="AD161" s="147"/>
      <c r="AE161" s="147"/>
      <c r="AF161" s="147"/>
      <c r="AG161" s="147" t="s">
        <v>212</v>
      </c>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row>
    <row r="162" spans="1:60" outlineLevel="2" x14ac:dyDescent="0.2">
      <c r="A162" s="154"/>
      <c r="B162" s="155"/>
      <c r="C162" s="266" t="s">
        <v>395</v>
      </c>
      <c r="D162" s="267"/>
      <c r="E162" s="267"/>
      <c r="F162" s="267"/>
      <c r="G162" s="267"/>
      <c r="H162" s="157"/>
      <c r="I162" s="157"/>
      <c r="J162" s="157"/>
      <c r="K162" s="157"/>
      <c r="L162" s="157"/>
      <c r="M162" s="157"/>
      <c r="N162" s="156"/>
      <c r="O162" s="156"/>
      <c r="P162" s="156"/>
      <c r="Q162" s="156"/>
      <c r="R162" s="157"/>
      <c r="S162" s="157"/>
      <c r="T162" s="157"/>
      <c r="U162" s="157"/>
      <c r="V162" s="157"/>
      <c r="W162" s="157"/>
      <c r="X162" s="157"/>
      <c r="Y162" s="157"/>
      <c r="Z162" s="147"/>
      <c r="AA162" s="147"/>
      <c r="AB162" s="147"/>
      <c r="AC162" s="147"/>
      <c r="AD162" s="147"/>
      <c r="AE162" s="147"/>
      <c r="AF162" s="147"/>
      <c r="AG162" s="147" t="s">
        <v>214</v>
      </c>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row>
    <row r="163" spans="1:60" outlineLevel="2" x14ac:dyDescent="0.2">
      <c r="A163" s="154"/>
      <c r="B163" s="155"/>
      <c r="C163" s="268" t="s">
        <v>396</v>
      </c>
      <c r="D163" s="269"/>
      <c r="E163" s="269"/>
      <c r="F163" s="269"/>
      <c r="G163" s="269"/>
      <c r="H163" s="157"/>
      <c r="I163" s="157"/>
      <c r="J163" s="157"/>
      <c r="K163" s="157"/>
      <c r="L163" s="157"/>
      <c r="M163" s="157"/>
      <c r="N163" s="156"/>
      <c r="O163" s="156"/>
      <c r="P163" s="156"/>
      <c r="Q163" s="156"/>
      <c r="R163" s="157"/>
      <c r="S163" s="157"/>
      <c r="T163" s="157"/>
      <c r="U163" s="157"/>
      <c r="V163" s="157"/>
      <c r="W163" s="157"/>
      <c r="X163" s="157"/>
      <c r="Y163" s="157"/>
      <c r="Z163" s="147"/>
      <c r="AA163" s="147"/>
      <c r="AB163" s="147"/>
      <c r="AC163" s="147"/>
      <c r="AD163" s="147"/>
      <c r="AE163" s="147"/>
      <c r="AF163" s="147"/>
      <c r="AG163" s="147" t="s">
        <v>284</v>
      </c>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row>
    <row r="164" spans="1:60" ht="22.5" outlineLevel="1" x14ac:dyDescent="0.2">
      <c r="A164" s="173">
        <v>45</v>
      </c>
      <c r="B164" s="174" t="s">
        <v>397</v>
      </c>
      <c r="C164" s="181" t="s">
        <v>398</v>
      </c>
      <c r="D164" s="175" t="s">
        <v>318</v>
      </c>
      <c r="E164" s="176">
        <v>1.01</v>
      </c>
      <c r="F164" s="177"/>
      <c r="G164" s="178">
        <f>ROUND(E164*F164,2)</f>
        <v>0</v>
      </c>
      <c r="H164" s="177"/>
      <c r="I164" s="178">
        <f>ROUND(E164*H164,2)</f>
        <v>0</v>
      </c>
      <c r="J164" s="177"/>
      <c r="K164" s="178">
        <f>ROUND(E164*J164,2)</f>
        <v>0</v>
      </c>
      <c r="L164" s="178">
        <v>21</v>
      </c>
      <c r="M164" s="178">
        <f>G164*(1+L164/100)</f>
        <v>0</v>
      </c>
      <c r="N164" s="176">
        <v>0.04</v>
      </c>
      <c r="O164" s="176">
        <f>ROUND(E164*N164,2)</f>
        <v>0.04</v>
      </c>
      <c r="P164" s="176">
        <v>0</v>
      </c>
      <c r="Q164" s="176">
        <f>ROUND(E164*P164,2)</f>
        <v>0</v>
      </c>
      <c r="R164" s="178" t="s">
        <v>322</v>
      </c>
      <c r="S164" s="178" t="s">
        <v>175</v>
      </c>
      <c r="T164" s="179" t="s">
        <v>175</v>
      </c>
      <c r="U164" s="157">
        <v>0</v>
      </c>
      <c r="V164" s="157">
        <f>ROUND(E164*U164,2)</f>
        <v>0</v>
      </c>
      <c r="W164" s="157"/>
      <c r="X164" s="157" t="s">
        <v>323</v>
      </c>
      <c r="Y164" s="157" t="s">
        <v>177</v>
      </c>
      <c r="Z164" s="147"/>
      <c r="AA164" s="147"/>
      <c r="AB164" s="147"/>
      <c r="AC164" s="147"/>
      <c r="AD164" s="147"/>
      <c r="AE164" s="147"/>
      <c r="AF164" s="147"/>
      <c r="AG164" s="147" t="s">
        <v>324</v>
      </c>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row>
    <row r="165" spans="1:60" ht="22.5" outlineLevel="1" x14ac:dyDescent="0.2">
      <c r="A165" s="173">
        <v>46</v>
      </c>
      <c r="B165" s="174" t="s">
        <v>399</v>
      </c>
      <c r="C165" s="181" t="s">
        <v>400</v>
      </c>
      <c r="D165" s="175" t="s">
        <v>318</v>
      </c>
      <c r="E165" s="176">
        <v>1.01</v>
      </c>
      <c r="F165" s="177"/>
      <c r="G165" s="178">
        <f>ROUND(E165*F165,2)</f>
        <v>0</v>
      </c>
      <c r="H165" s="177"/>
      <c r="I165" s="178">
        <f>ROUND(E165*H165,2)</f>
        <v>0</v>
      </c>
      <c r="J165" s="177"/>
      <c r="K165" s="178">
        <f>ROUND(E165*J165,2)</f>
        <v>0</v>
      </c>
      <c r="L165" s="178">
        <v>21</v>
      </c>
      <c r="M165" s="178">
        <f>G165*(1+L165/100)</f>
        <v>0</v>
      </c>
      <c r="N165" s="176">
        <v>5.3999999999999999E-2</v>
      </c>
      <c r="O165" s="176">
        <f>ROUND(E165*N165,2)</f>
        <v>0.05</v>
      </c>
      <c r="P165" s="176">
        <v>0</v>
      </c>
      <c r="Q165" s="176">
        <f>ROUND(E165*P165,2)</f>
        <v>0</v>
      </c>
      <c r="R165" s="178" t="s">
        <v>322</v>
      </c>
      <c r="S165" s="178" t="s">
        <v>175</v>
      </c>
      <c r="T165" s="179" t="s">
        <v>175</v>
      </c>
      <c r="U165" s="157">
        <v>0</v>
      </c>
      <c r="V165" s="157">
        <f>ROUND(E165*U165,2)</f>
        <v>0</v>
      </c>
      <c r="W165" s="157"/>
      <c r="X165" s="157" t="s">
        <v>323</v>
      </c>
      <c r="Y165" s="157" t="s">
        <v>177</v>
      </c>
      <c r="Z165" s="147"/>
      <c r="AA165" s="147"/>
      <c r="AB165" s="147"/>
      <c r="AC165" s="147"/>
      <c r="AD165" s="147"/>
      <c r="AE165" s="147"/>
      <c r="AF165" s="147"/>
      <c r="AG165" s="147" t="s">
        <v>324</v>
      </c>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row>
    <row r="166" spans="1:60" x14ac:dyDescent="0.2">
      <c r="A166" s="159" t="s">
        <v>170</v>
      </c>
      <c r="B166" s="160" t="s">
        <v>122</v>
      </c>
      <c r="C166" s="180" t="s">
        <v>123</v>
      </c>
      <c r="D166" s="161"/>
      <c r="E166" s="162"/>
      <c r="F166" s="163"/>
      <c r="G166" s="163">
        <f>SUMIF(AG167:AG167,"&lt;&gt;NOR",G167:G167)</f>
        <v>0</v>
      </c>
      <c r="H166" s="163"/>
      <c r="I166" s="163">
        <f>SUM(I167:I167)</f>
        <v>0</v>
      </c>
      <c r="J166" s="163"/>
      <c r="K166" s="163">
        <f>SUM(K167:K167)</f>
        <v>0</v>
      </c>
      <c r="L166" s="163"/>
      <c r="M166" s="163">
        <f>SUM(M167:M167)</f>
        <v>0</v>
      </c>
      <c r="N166" s="162"/>
      <c r="O166" s="162">
        <f>SUM(O167:O167)</f>
        <v>52.92</v>
      </c>
      <c r="P166" s="162"/>
      <c r="Q166" s="162">
        <f>SUM(Q167:Q167)</f>
        <v>0</v>
      </c>
      <c r="R166" s="163"/>
      <c r="S166" s="163"/>
      <c r="T166" s="164"/>
      <c r="U166" s="158"/>
      <c r="V166" s="158">
        <f>SUM(V167:V167)</f>
        <v>3.6</v>
      </c>
      <c r="W166" s="158"/>
      <c r="X166" s="158"/>
      <c r="Y166" s="158"/>
      <c r="AG166" t="s">
        <v>171</v>
      </c>
    </row>
    <row r="167" spans="1:60" ht="22.5" outlineLevel="1" x14ac:dyDescent="0.2">
      <c r="A167" s="173">
        <v>47</v>
      </c>
      <c r="B167" s="174" t="s">
        <v>401</v>
      </c>
      <c r="C167" s="181" t="s">
        <v>402</v>
      </c>
      <c r="D167" s="175" t="s">
        <v>257</v>
      </c>
      <c r="E167" s="176">
        <v>120</v>
      </c>
      <c r="F167" s="177"/>
      <c r="G167" s="178">
        <f>ROUND(E167*F167,2)</f>
        <v>0</v>
      </c>
      <c r="H167" s="177"/>
      <c r="I167" s="178">
        <f>ROUND(E167*H167,2)</f>
        <v>0</v>
      </c>
      <c r="J167" s="177"/>
      <c r="K167" s="178">
        <f>ROUND(E167*J167,2)</f>
        <v>0</v>
      </c>
      <c r="L167" s="178">
        <v>21</v>
      </c>
      <c r="M167" s="178">
        <f>G167*(1+L167/100)</f>
        <v>0</v>
      </c>
      <c r="N167" s="176">
        <v>0.441</v>
      </c>
      <c r="O167" s="176">
        <f>ROUND(E167*N167,2)</f>
        <v>52.92</v>
      </c>
      <c r="P167" s="176">
        <v>0</v>
      </c>
      <c r="Q167" s="176">
        <f>ROUND(E167*P167,2)</f>
        <v>0</v>
      </c>
      <c r="R167" s="178" t="s">
        <v>336</v>
      </c>
      <c r="S167" s="178" t="s">
        <v>175</v>
      </c>
      <c r="T167" s="179" t="s">
        <v>175</v>
      </c>
      <c r="U167" s="157">
        <v>0.03</v>
      </c>
      <c r="V167" s="157">
        <f>ROUND(E167*U167,2)</f>
        <v>3.6</v>
      </c>
      <c r="W167" s="157"/>
      <c r="X167" s="157" t="s">
        <v>211</v>
      </c>
      <c r="Y167" s="157" t="s">
        <v>177</v>
      </c>
      <c r="Z167" s="147"/>
      <c r="AA167" s="147"/>
      <c r="AB167" s="147"/>
      <c r="AC167" s="147"/>
      <c r="AD167" s="147"/>
      <c r="AE167" s="147"/>
      <c r="AF167" s="147"/>
      <c r="AG167" s="147" t="s">
        <v>212</v>
      </c>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row>
    <row r="168" spans="1:60" x14ac:dyDescent="0.2">
      <c r="A168" s="159" t="s">
        <v>170</v>
      </c>
      <c r="B168" s="160" t="s">
        <v>124</v>
      </c>
      <c r="C168" s="180" t="s">
        <v>125</v>
      </c>
      <c r="D168" s="161"/>
      <c r="E168" s="162"/>
      <c r="F168" s="163"/>
      <c r="G168" s="163">
        <f>SUMIF(AG169:AG174,"&lt;&gt;NOR",G169:G174)</f>
        <v>0</v>
      </c>
      <c r="H168" s="163"/>
      <c r="I168" s="163">
        <f>SUM(I169:I174)</f>
        <v>0</v>
      </c>
      <c r="J168" s="163"/>
      <c r="K168" s="163">
        <f>SUM(K169:K174)</f>
        <v>0</v>
      </c>
      <c r="L168" s="163"/>
      <c r="M168" s="163">
        <f>SUM(M169:M174)</f>
        <v>0</v>
      </c>
      <c r="N168" s="162"/>
      <c r="O168" s="162">
        <f>SUM(O169:O174)</f>
        <v>10.02</v>
      </c>
      <c r="P168" s="162"/>
      <c r="Q168" s="162">
        <f>SUM(Q169:Q174)</f>
        <v>0</v>
      </c>
      <c r="R168" s="163"/>
      <c r="S168" s="163"/>
      <c r="T168" s="164"/>
      <c r="U168" s="158"/>
      <c r="V168" s="158">
        <f>SUM(V169:V174)</f>
        <v>45.6</v>
      </c>
      <c r="W168" s="158"/>
      <c r="X168" s="158"/>
      <c r="Y168" s="158"/>
      <c r="AG168" t="s">
        <v>171</v>
      </c>
    </row>
    <row r="169" spans="1:60" ht="33.75" outlineLevel="1" x14ac:dyDescent="0.2">
      <c r="A169" s="166">
        <v>48</v>
      </c>
      <c r="B169" s="167" t="s">
        <v>403</v>
      </c>
      <c r="C169" s="182" t="s">
        <v>404</v>
      </c>
      <c r="D169" s="168" t="s">
        <v>257</v>
      </c>
      <c r="E169" s="169">
        <v>120</v>
      </c>
      <c r="F169" s="170"/>
      <c r="G169" s="171">
        <f>ROUND(E169*F169,2)</f>
        <v>0</v>
      </c>
      <c r="H169" s="170"/>
      <c r="I169" s="171">
        <f>ROUND(E169*H169,2)</f>
        <v>0</v>
      </c>
      <c r="J169" s="170"/>
      <c r="K169" s="171">
        <f>ROUND(E169*J169,2)</f>
        <v>0</v>
      </c>
      <c r="L169" s="171">
        <v>21</v>
      </c>
      <c r="M169" s="171">
        <f>G169*(1+L169/100)</f>
        <v>0</v>
      </c>
      <c r="N169" s="169">
        <v>0</v>
      </c>
      <c r="O169" s="169">
        <f>ROUND(E169*N169,2)</f>
        <v>0</v>
      </c>
      <c r="P169" s="169">
        <v>0</v>
      </c>
      <c r="Q169" s="169">
        <f>ROUND(E169*P169,2)</f>
        <v>0</v>
      </c>
      <c r="R169" s="171" t="s">
        <v>336</v>
      </c>
      <c r="S169" s="171" t="s">
        <v>175</v>
      </c>
      <c r="T169" s="172" t="s">
        <v>175</v>
      </c>
      <c r="U169" s="157">
        <v>0.06</v>
      </c>
      <c r="V169" s="157">
        <f>ROUND(E169*U169,2)</f>
        <v>7.2</v>
      </c>
      <c r="W169" s="157"/>
      <c r="X169" s="157" t="s">
        <v>211</v>
      </c>
      <c r="Y169" s="157" t="s">
        <v>177</v>
      </c>
      <c r="Z169" s="147"/>
      <c r="AA169" s="147"/>
      <c r="AB169" s="147"/>
      <c r="AC169" s="147"/>
      <c r="AD169" s="147"/>
      <c r="AE169" s="147"/>
      <c r="AF169" s="147"/>
      <c r="AG169" s="147" t="s">
        <v>212</v>
      </c>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row>
    <row r="170" spans="1:60" outlineLevel="2" x14ac:dyDescent="0.2">
      <c r="A170" s="154"/>
      <c r="B170" s="155"/>
      <c r="C170" s="266" t="s">
        <v>405</v>
      </c>
      <c r="D170" s="267"/>
      <c r="E170" s="267"/>
      <c r="F170" s="267"/>
      <c r="G170" s="267"/>
      <c r="H170" s="157"/>
      <c r="I170" s="157"/>
      <c r="J170" s="157"/>
      <c r="K170" s="157"/>
      <c r="L170" s="157"/>
      <c r="M170" s="157"/>
      <c r="N170" s="156"/>
      <c r="O170" s="156"/>
      <c r="P170" s="156"/>
      <c r="Q170" s="156"/>
      <c r="R170" s="157"/>
      <c r="S170" s="157"/>
      <c r="T170" s="157"/>
      <c r="U170" s="157"/>
      <c r="V170" s="157"/>
      <c r="W170" s="157"/>
      <c r="X170" s="157"/>
      <c r="Y170" s="157"/>
      <c r="Z170" s="147"/>
      <c r="AA170" s="147"/>
      <c r="AB170" s="147"/>
      <c r="AC170" s="147"/>
      <c r="AD170" s="147"/>
      <c r="AE170" s="147"/>
      <c r="AF170" s="147"/>
      <c r="AG170" s="147" t="s">
        <v>214</v>
      </c>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row>
    <row r="171" spans="1:60" outlineLevel="1" x14ac:dyDescent="0.2">
      <c r="A171" s="166">
        <v>49</v>
      </c>
      <c r="B171" s="167" t="s">
        <v>406</v>
      </c>
      <c r="C171" s="182" t="s">
        <v>407</v>
      </c>
      <c r="D171" s="168" t="s">
        <v>257</v>
      </c>
      <c r="E171" s="169">
        <v>120</v>
      </c>
      <c r="F171" s="170"/>
      <c r="G171" s="171">
        <f>ROUND(E171*F171,2)</f>
        <v>0</v>
      </c>
      <c r="H171" s="170"/>
      <c r="I171" s="171">
        <f>ROUND(E171*H171,2)</f>
        <v>0</v>
      </c>
      <c r="J171" s="170"/>
      <c r="K171" s="171">
        <f>ROUND(E171*J171,2)</f>
        <v>0</v>
      </c>
      <c r="L171" s="171">
        <v>21</v>
      </c>
      <c r="M171" s="171">
        <f>G171*(1+L171/100)</f>
        <v>0</v>
      </c>
      <c r="N171" s="169">
        <v>8.3500000000000005E-2</v>
      </c>
      <c r="O171" s="169">
        <f>ROUND(E171*N171,2)</f>
        <v>10.02</v>
      </c>
      <c r="P171" s="169">
        <v>0</v>
      </c>
      <c r="Q171" s="169">
        <f>ROUND(E171*P171,2)</f>
        <v>0</v>
      </c>
      <c r="R171" s="171" t="s">
        <v>336</v>
      </c>
      <c r="S171" s="171" t="s">
        <v>175</v>
      </c>
      <c r="T171" s="172" t="s">
        <v>175</v>
      </c>
      <c r="U171" s="157">
        <v>0.25</v>
      </c>
      <c r="V171" s="157">
        <f>ROUND(E171*U171,2)</f>
        <v>30</v>
      </c>
      <c r="W171" s="157"/>
      <c r="X171" s="157" t="s">
        <v>211</v>
      </c>
      <c r="Y171" s="157" t="s">
        <v>177</v>
      </c>
      <c r="Z171" s="147"/>
      <c r="AA171" s="147"/>
      <c r="AB171" s="147"/>
      <c r="AC171" s="147"/>
      <c r="AD171" s="147"/>
      <c r="AE171" s="147"/>
      <c r="AF171" s="147"/>
      <c r="AG171" s="147" t="s">
        <v>212</v>
      </c>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row>
    <row r="172" spans="1:60" outlineLevel="2" x14ac:dyDescent="0.2">
      <c r="A172" s="154"/>
      <c r="B172" s="155"/>
      <c r="C172" s="266" t="s">
        <v>408</v>
      </c>
      <c r="D172" s="267"/>
      <c r="E172" s="267"/>
      <c r="F172" s="267"/>
      <c r="G172" s="267"/>
      <c r="H172" s="157"/>
      <c r="I172" s="157"/>
      <c r="J172" s="157"/>
      <c r="K172" s="157"/>
      <c r="L172" s="157"/>
      <c r="M172" s="157"/>
      <c r="N172" s="156"/>
      <c r="O172" s="156"/>
      <c r="P172" s="156"/>
      <c r="Q172" s="156"/>
      <c r="R172" s="157"/>
      <c r="S172" s="157"/>
      <c r="T172" s="157"/>
      <c r="U172" s="157"/>
      <c r="V172" s="157"/>
      <c r="W172" s="157"/>
      <c r="X172" s="157"/>
      <c r="Y172" s="157"/>
      <c r="Z172" s="147"/>
      <c r="AA172" s="147"/>
      <c r="AB172" s="147"/>
      <c r="AC172" s="147"/>
      <c r="AD172" s="147"/>
      <c r="AE172" s="147"/>
      <c r="AF172" s="147"/>
      <c r="AG172" s="147" t="s">
        <v>214</v>
      </c>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row>
    <row r="173" spans="1:60" ht="22.5" outlineLevel="1" x14ac:dyDescent="0.2">
      <c r="A173" s="166">
        <v>50</v>
      </c>
      <c r="B173" s="167" t="s">
        <v>409</v>
      </c>
      <c r="C173" s="182" t="s">
        <v>410</v>
      </c>
      <c r="D173" s="168" t="s">
        <v>257</v>
      </c>
      <c r="E173" s="169">
        <v>120</v>
      </c>
      <c r="F173" s="170"/>
      <c r="G173" s="171">
        <f>ROUND(E173*F173,2)</f>
        <v>0</v>
      </c>
      <c r="H173" s="170"/>
      <c r="I173" s="171">
        <f>ROUND(E173*H173,2)</f>
        <v>0</v>
      </c>
      <c r="J173" s="170"/>
      <c r="K173" s="171">
        <f>ROUND(E173*J173,2)</f>
        <v>0</v>
      </c>
      <c r="L173" s="171">
        <v>21</v>
      </c>
      <c r="M173" s="171">
        <f>G173*(1+L173/100)</f>
        <v>0</v>
      </c>
      <c r="N173" s="169">
        <v>0</v>
      </c>
      <c r="O173" s="169">
        <f>ROUND(E173*N173,2)</f>
        <v>0</v>
      </c>
      <c r="P173" s="169">
        <v>0</v>
      </c>
      <c r="Q173" s="169">
        <f>ROUND(E173*P173,2)</f>
        <v>0</v>
      </c>
      <c r="R173" s="171" t="s">
        <v>336</v>
      </c>
      <c r="S173" s="171" t="s">
        <v>175</v>
      </c>
      <c r="T173" s="172" t="s">
        <v>175</v>
      </c>
      <c r="U173" s="157">
        <v>7.0000000000000007E-2</v>
      </c>
      <c r="V173" s="157">
        <f>ROUND(E173*U173,2)</f>
        <v>8.4</v>
      </c>
      <c r="W173" s="157"/>
      <c r="X173" s="157" t="s">
        <v>211</v>
      </c>
      <c r="Y173" s="157" t="s">
        <v>177</v>
      </c>
      <c r="Z173" s="147"/>
      <c r="AA173" s="147"/>
      <c r="AB173" s="147"/>
      <c r="AC173" s="147"/>
      <c r="AD173" s="147"/>
      <c r="AE173" s="147"/>
      <c r="AF173" s="147"/>
      <c r="AG173" s="147" t="s">
        <v>212</v>
      </c>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row>
    <row r="174" spans="1:60" ht="22.5" outlineLevel="2" x14ac:dyDescent="0.2">
      <c r="A174" s="154"/>
      <c r="B174" s="155"/>
      <c r="C174" s="266" t="s">
        <v>411</v>
      </c>
      <c r="D174" s="267"/>
      <c r="E174" s="267"/>
      <c r="F174" s="267"/>
      <c r="G174" s="267"/>
      <c r="H174" s="157"/>
      <c r="I174" s="157"/>
      <c r="J174" s="157"/>
      <c r="K174" s="157"/>
      <c r="L174" s="157"/>
      <c r="M174" s="157"/>
      <c r="N174" s="156"/>
      <c r="O174" s="156"/>
      <c r="P174" s="156"/>
      <c r="Q174" s="156"/>
      <c r="R174" s="157"/>
      <c r="S174" s="157"/>
      <c r="T174" s="157"/>
      <c r="U174" s="157"/>
      <c r="V174" s="157"/>
      <c r="W174" s="157"/>
      <c r="X174" s="157"/>
      <c r="Y174" s="157"/>
      <c r="Z174" s="147"/>
      <c r="AA174" s="147"/>
      <c r="AB174" s="147"/>
      <c r="AC174" s="147"/>
      <c r="AD174" s="147"/>
      <c r="AE174" s="147"/>
      <c r="AF174" s="147"/>
      <c r="AG174" s="147" t="s">
        <v>214</v>
      </c>
      <c r="AH174" s="147"/>
      <c r="AI174" s="147"/>
      <c r="AJ174" s="147"/>
      <c r="AK174" s="147"/>
      <c r="AL174" s="147"/>
      <c r="AM174" s="147"/>
      <c r="AN174" s="147"/>
      <c r="AO174" s="147"/>
      <c r="AP174" s="147"/>
      <c r="AQ174" s="147"/>
      <c r="AR174" s="147"/>
      <c r="AS174" s="147"/>
      <c r="AT174" s="147"/>
      <c r="AU174" s="147"/>
      <c r="AV174" s="147"/>
      <c r="AW174" s="147"/>
      <c r="AX174" s="147"/>
      <c r="AY174" s="147"/>
      <c r="AZ174" s="147"/>
      <c r="BA174" s="194" t="str">
        <f>C174</f>
        <v>krajníků, desek nebo panelů od spojovacího materiálu s odklizením a uložením očištěných hmot a spojovacího materiálu na skládku na vzdálenost do 10 m</v>
      </c>
      <c r="BB174" s="147"/>
      <c r="BC174" s="147"/>
      <c r="BD174" s="147"/>
      <c r="BE174" s="147"/>
      <c r="BF174" s="147"/>
      <c r="BG174" s="147"/>
      <c r="BH174" s="147"/>
    </row>
    <row r="175" spans="1:60" x14ac:dyDescent="0.2">
      <c r="A175" s="159" t="s">
        <v>170</v>
      </c>
      <c r="B175" s="160" t="s">
        <v>126</v>
      </c>
      <c r="C175" s="180" t="s">
        <v>127</v>
      </c>
      <c r="D175" s="161"/>
      <c r="E175" s="162"/>
      <c r="F175" s="163"/>
      <c r="G175" s="163">
        <f>SUMIF(AG176:AG217,"&lt;&gt;NOR",G176:G217)</f>
        <v>0</v>
      </c>
      <c r="H175" s="163"/>
      <c r="I175" s="163">
        <f>SUM(I176:I217)</f>
        <v>0</v>
      </c>
      <c r="J175" s="163"/>
      <c r="K175" s="163">
        <f>SUM(K176:K217)</f>
        <v>0</v>
      </c>
      <c r="L175" s="163"/>
      <c r="M175" s="163">
        <f>SUM(M176:M217)</f>
        <v>0</v>
      </c>
      <c r="N175" s="162"/>
      <c r="O175" s="162">
        <f>SUM(O176:O217)</f>
        <v>2.1200000000000006</v>
      </c>
      <c r="P175" s="162"/>
      <c r="Q175" s="162">
        <f>SUM(Q176:Q217)</f>
        <v>0</v>
      </c>
      <c r="R175" s="163"/>
      <c r="S175" s="163"/>
      <c r="T175" s="164"/>
      <c r="U175" s="158"/>
      <c r="V175" s="158">
        <f>SUM(V176:V217)</f>
        <v>47.03</v>
      </c>
      <c r="W175" s="158"/>
      <c r="X175" s="158"/>
      <c r="Y175" s="158"/>
      <c r="AG175" t="s">
        <v>171</v>
      </c>
    </row>
    <row r="176" spans="1:60" outlineLevel="1" x14ac:dyDescent="0.2">
      <c r="A176" s="166">
        <v>51</v>
      </c>
      <c r="B176" s="167" t="s">
        <v>412</v>
      </c>
      <c r="C176" s="182" t="s">
        <v>413</v>
      </c>
      <c r="D176" s="168" t="s">
        <v>223</v>
      </c>
      <c r="E176" s="169">
        <v>18</v>
      </c>
      <c r="F176" s="170"/>
      <c r="G176" s="171">
        <f>ROUND(E176*F176,2)</f>
        <v>0</v>
      </c>
      <c r="H176" s="170"/>
      <c r="I176" s="171">
        <f>ROUND(E176*H176,2)</f>
        <v>0</v>
      </c>
      <c r="J176" s="170"/>
      <c r="K176" s="171">
        <f>ROUND(E176*J176,2)</f>
        <v>0</v>
      </c>
      <c r="L176" s="171">
        <v>21</v>
      </c>
      <c r="M176" s="171">
        <f>G176*(1+L176/100)</f>
        <v>0</v>
      </c>
      <c r="N176" s="169">
        <v>0</v>
      </c>
      <c r="O176" s="169">
        <f>ROUND(E176*N176,2)</f>
        <v>0</v>
      </c>
      <c r="P176" s="169">
        <v>0</v>
      </c>
      <c r="Q176" s="169">
        <f>ROUND(E176*P176,2)</f>
        <v>0</v>
      </c>
      <c r="R176" s="171" t="s">
        <v>378</v>
      </c>
      <c r="S176" s="171" t="s">
        <v>175</v>
      </c>
      <c r="T176" s="172" t="s">
        <v>175</v>
      </c>
      <c r="U176" s="157">
        <v>7.0000000000000007E-2</v>
      </c>
      <c r="V176" s="157">
        <f>ROUND(E176*U176,2)</f>
        <v>1.26</v>
      </c>
      <c r="W176" s="157"/>
      <c r="X176" s="157" t="s">
        <v>211</v>
      </c>
      <c r="Y176" s="157" t="s">
        <v>177</v>
      </c>
      <c r="Z176" s="147"/>
      <c r="AA176" s="147"/>
      <c r="AB176" s="147"/>
      <c r="AC176" s="147"/>
      <c r="AD176" s="147"/>
      <c r="AE176" s="147"/>
      <c r="AF176" s="147"/>
      <c r="AG176" s="147" t="s">
        <v>212</v>
      </c>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row>
    <row r="177" spans="1:60" outlineLevel="2" x14ac:dyDescent="0.2">
      <c r="A177" s="154"/>
      <c r="B177" s="155"/>
      <c r="C177" s="266" t="s">
        <v>414</v>
      </c>
      <c r="D177" s="267"/>
      <c r="E177" s="267"/>
      <c r="F177" s="267"/>
      <c r="G177" s="267"/>
      <c r="H177" s="157"/>
      <c r="I177" s="157"/>
      <c r="J177" s="157"/>
      <c r="K177" s="157"/>
      <c r="L177" s="157"/>
      <c r="M177" s="157"/>
      <c r="N177" s="156"/>
      <c r="O177" s="156"/>
      <c r="P177" s="156"/>
      <c r="Q177" s="156"/>
      <c r="R177" s="157"/>
      <c r="S177" s="157"/>
      <c r="T177" s="157"/>
      <c r="U177" s="157"/>
      <c r="V177" s="157"/>
      <c r="W177" s="157"/>
      <c r="X177" s="157"/>
      <c r="Y177" s="157"/>
      <c r="Z177" s="147"/>
      <c r="AA177" s="147"/>
      <c r="AB177" s="147"/>
      <c r="AC177" s="147"/>
      <c r="AD177" s="147"/>
      <c r="AE177" s="147"/>
      <c r="AF177" s="147"/>
      <c r="AG177" s="147" t="s">
        <v>214</v>
      </c>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row>
    <row r="178" spans="1:60" outlineLevel="2" x14ac:dyDescent="0.2">
      <c r="A178" s="154"/>
      <c r="B178" s="155"/>
      <c r="C178" s="197" t="s">
        <v>295</v>
      </c>
      <c r="D178" s="186"/>
      <c r="E178" s="187"/>
      <c r="F178" s="157"/>
      <c r="G178" s="157"/>
      <c r="H178" s="157"/>
      <c r="I178" s="157"/>
      <c r="J178" s="157"/>
      <c r="K178" s="157"/>
      <c r="L178" s="157"/>
      <c r="M178" s="157"/>
      <c r="N178" s="156"/>
      <c r="O178" s="156"/>
      <c r="P178" s="156"/>
      <c r="Q178" s="156"/>
      <c r="R178" s="157"/>
      <c r="S178" s="157"/>
      <c r="T178" s="157"/>
      <c r="U178" s="157"/>
      <c r="V178" s="157"/>
      <c r="W178" s="157"/>
      <c r="X178" s="157"/>
      <c r="Y178" s="157"/>
      <c r="Z178" s="147"/>
      <c r="AA178" s="147"/>
      <c r="AB178" s="147"/>
      <c r="AC178" s="147"/>
      <c r="AD178" s="147"/>
      <c r="AE178" s="147"/>
      <c r="AF178" s="147"/>
      <c r="AG178" s="147" t="s">
        <v>216</v>
      </c>
      <c r="AH178" s="147">
        <v>0</v>
      </c>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row>
    <row r="179" spans="1:60" outlineLevel="3" x14ac:dyDescent="0.2">
      <c r="A179" s="154"/>
      <c r="B179" s="155"/>
      <c r="C179" s="197" t="s">
        <v>415</v>
      </c>
      <c r="D179" s="186"/>
      <c r="E179" s="187">
        <v>18</v>
      </c>
      <c r="F179" s="157"/>
      <c r="G179" s="157"/>
      <c r="H179" s="157"/>
      <c r="I179" s="157"/>
      <c r="J179" s="157"/>
      <c r="K179" s="157"/>
      <c r="L179" s="157"/>
      <c r="M179" s="157"/>
      <c r="N179" s="156"/>
      <c r="O179" s="156"/>
      <c r="P179" s="156"/>
      <c r="Q179" s="156"/>
      <c r="R179" s="157"/>
      <c r="S179" s="157"/>
      <c r="T179" s="157"/>
      <c r="U179" s="157"/>
      <c r="V179" s="157"/>
      <c r="W179" s="157"/>
      <c r="X179" s="157"/>
      <c r="Y179" s="157"/>
      <c r="Z179" s="147"/>
      <c r="AA179" s="147"/>
      <c r="AB179" s="147"/>
      <c r="AC179" s="147"/>
      <c r="AD179" s="147"/>
      <c r="AE179" s="147"/>
      <c r="AF179" s="147"/>
      <c r="AG179" s="147" t="s">
        <v>216</v>
      </c>
      <c r="AH179" s="147">
        <v>0</v>
      </c>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row>
    <row r="180" spans="1:60" outlineLevel="1" x14ac:dyDescent="0.2">
      <c r="A180" s="166">
        <v>52</v>
      </c>
      <c r="B180" s="167" t="s">
        <v>416</v>
      </c>
      <c r="C180" s="182" t="s">
        <v>417</v>
      </c>
      <c r="D180" s="168" t="s">
        <v>223</v>
      </c>
      <c r="E180" s="169">
        <v>4.5</v>
      </c>
      <c r="F180" s="170"/>
      <c r="G180" s="171">
        <f>ROUND(E180*F180,2)</f>
        <v>0</v>
      </c>
      <c r="H180" s="170"/>
      <c r="I180" s="171">
        <f>ROUND(E180*H180,2)</f>
        <v>0</v>
      </c>
      <c r="J180" s="170"/>
      <c r="K180" s="171">
        <f>ROUND(E180*J180,2)</f>
        <v>0</v>
      </c>
      <c r="L180" s="171">
        <v>21</v>
      </c>
      <c r="M180" s="171">
        <f>G180*(1+L180/100)</f>
        <v>0</v>
      </c>
      <c r="N180" s="169">
        <v>1.0000000000000001E-5</v>
      </c>
      <c r="O180" s="169">
        <f>ROUND(E180*N180,2)</f>
        <v>0</v>
      </c>
      <c r="P180" s="169">
        <v>0</v>
      </c>
      <c r="Q180" s="169">
        <f>ROUND(E180*P180,2)</f>
        <v>0</v>
      </c>
      <c r="R180" s="171" t="s">
        <v>378</v>
      </c>
      <c r="S180" s="171" t="s">
        <v>175</v>
      </c>
      <c r="T180" s="172" t="s">
        <v>175</v>
      </c>
      <c r="U180" s="157">
        <v>0.08</v>
      </c>
      <c r="V180" s="157">
        <f>ROUND(E180*U180,2)</f>
        <v>0.36</v>
      </c>
      <c r="W180" s="157"/>
      <c r="X180" s="157" t="s">
        <v>211</v>
      </c>
      <c r="Y180" s="157" t="s">
        <v>177</v>
      </c>
      <c r="Z180" s="147"/>
      <c r="AA180" s="147"/>
      <c r="AB180" s="147"/>
      <c r="AC180" s="147"/>
      <c r="AD180" s="147"/>
      <c r="AE180" s="147"/>
      <c r="AF180" s="147"/>
      <c r="AG180" s="147" t="s">
        <v>212</v>
      </c>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row>
    <row r="181" spans="1:60" outlineLevel="2" x14ac:dyDescent="0.2">
      <c r="A181" s="154"/>
      <c r="B181" s="155"/>
      <c r="C181" s="266" t="s">
        <v>414</v>
      </c>
      <c r="D181" s="267"/>
      <c r="E181" s="267"/>
      <c r="F181" s="267"/>
      <c r="G181" s="267"/>
      <c r="H181" s="157"/>
      <c r="I181" s="157"/>
      <c r="J181" s="157"/>
      <c r="K181" s="157"/>
      <c r="L181" s="157"/>
      <c r="M181" s="157"/>
      <c r="N181" s="156"/>
      <c r="O181" s="156"/>
      <c r="P181" s="156"/>
      <c r="Q181" s="156"/>
      <c r="R181" s="157"/>
      <c r="S181" s="157"/>
      <c r="T181" s="157"/>
      <c r="U181" s="157"/>
      <c r="V181" s="157"/>
      <c r="W181" s="157"/>
      <c r="X181" s="157"/>
      <c r="Y181" s="157"/>
      <c r="Z181" s="147"/>
      <c r="AA181" s="147"/>
      <c r="AB181" s="147"/>
      <c r="AC181" s="147"/>
      <c r="AD181" s="147"/>
      <c r="AE181" s="147"/>
      <c r="AF181" s="147"/>
      <c r="AG181" s="147" t="s">
        <v>214</v>
      </c>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row>
    <row r="182" spans="1:60" outlineLevel="2" x14ac:dyDescent="0.2">
      <c r="A182" s="154"/>
      <c r="B182" s="155"/>
      <c r="C182" s="197" t="s">
        <v>295</v>
      </c>
      <c r="D182" s="186"/>
      <c r="E182" s="187"/>
      <c r="F182" s="157"/>
      <c r="G182" s="157"/>
      <c r="H182" s="157"/>
      <c r="I182" s="157"/>
      <c r="J182" s="157"/>
      <c r="K182" s="157"/>
      <c r="L182" s="157"/>
      <c r="M182" s="157"/>
      <c r="N182" s="156"/>
      <c r="O182" s="156"/>
      <c r="P182" s="156"/>
      <c r="Q182" s="156"/>
      <c r="R182" s="157"/>
      <c r="S182" s="157"/>
      <c r="T182" s="157"/>
      <c r="U182" s="157"/>
      <c r="V182" s="157"/>
      <c r="W182" s="157"/>
      <c r="X182" s="157"/>
      <c r="Y182" s="157"/>
      <c r="Z182" s="147"/>
      <c r="AA182" s="147"/>
      <c r="AB182" s="147"/>
      <c r="AC182" s="147"/>
      <c r="AD182" s="147"/>
      <c r="AE182" s="147"/>
      <c r="AF182" s="147"/>
      <c r="AG182" s="147" t="s">
        <v>216</v>
      </c>
      <c r="AH182" s="147">
        <v>0</v>
      </c>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row>
    <row r="183" spans="1:60" outlineLevel="3" x14ac:dyDescent="0.2">
      <c r="A183" s="154"/>
      <c r="B183" s="155"/>
      <c r="C183" s="197" t="s">
        <v>418</v>
      </c>
      <c r="D183" s="186"/>
      <c r="E183" s="187">
        <v>4.5</v>
      </c>
      <c r="F183" s="157"/>
      <c r="G183" s="157"/>
      <c r="H183" s="157"/>
      <c r="I183" s="157"/>
      <c r="J183" s="157"/>
      <c r="K183" s="157"/>
      <c r="L183" s="157"/>
      <c r="M183" s="157"/>
      <c r="N183" s="156"/>
      <c r="O183" s="156"/>
      <c r="P183" s="156"/>
      <c r="Q183" s="156"/>
      <c r="R183" s="157"/>
      <c r="S183" s="157"/>
      <c r="T183" s="157"/>
      <c r="U183" s="157"/>
      <c r="V183" s="157"/>
      <c r="W183" s="157"/>
      <c r="X183" s="157"/>
      <c r="Y183" s="157"/>
      <c r="Z183" s="147"/>
      <c r="AA183" s="147"/>
      <c r="AB183" s="147"/>
      <c r="AC183" s="147"/>
      <c r="AD183" s="147"/>
      <c r="AE183" s="147"/>
      <c r="AF183" s="147"/>
      <c r="AG183" s="147" t="s">
        <v>216</v>
      </c>
      <c r="AH183" s="147">
        <v>0</v>
      </c>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row>
    <row r="184" spans="1:60" outlineLevel="1" x14ac:dyDescent="0.2">
      <c r="A184" s="166">
        <v>53</v>
      </c>
      <c r="B184" s="167" t="s">
        <v>419</v>
      </c>
      <c r="C184" s="182" t="s">
        <v>420</v>
      </c>
      <c r="D184" s="168" t="s">
        <v>223</v>
      </c>
      <c r="E184" s="169">
        <v>95</v>
      </c>
      <c r="F184" s="170"/>
      <c r="G184" s="171">
        <f>ROUND(E184*F184,2)</f>
        <v>0</v>
      </c>
      <c r="H184" s="170"/>
      <c r="I184" s="171">
        <f>ROUND(E184*H184,2)</f>
        <v>0</v>
      </c>
      <c r="J184" s="170"/>
      <c r="K184" s="171">
        <f>ROUND(E184*J184,2)</f>
        <v>0</v>
      </c>
      <c r="L184" s="171">
        <v>21</v>
      </c>
      <c r="M184" s="171">
        <f>G184*(1+L184/100)</f>
        <v>0</v>
      </c>
      <c r="N184" s="169">
        <v>1.0000000000000001E-5</v>
      </c>
      <c r="O184" s="169">
        <f>ROUND(E184*N184,2)</f>
        <v>0</v>
      </c>
      <c r="P184" s="169">
        <v>0</v>
      </c>
      <c r="Q184" s="169">
        <f>ROUND(E184*P184,2)</f>
        <v>0</v>
      </c>
      <c r="R184" s="171" t="s">
        <v>378</v>
      </c>
      <c r="S184" s="171" t="s">
        <v>175</v>
      </c>
      <c r="T184" s="172" t="s">
        <v>175</v>
      </c>
      <c r="U184" s="157">
        <v>0.1</v>
      </c>
      <c r="V184" s="157">
        <f>ROUND(E184*U184,2)</f>
        <v>9.5</v>
      </c>
      <c r="W184" s="157"/>
      <c r="X184" s="157" t="s">
        <v>211</v>
      </c>
      <c r="Y184" s="157" t="s">
        <v>177</v>
      </c>
      <c r="Z184" s="147"/>
      <c r="AA184" s="147"/>
      <c r="AB184" s="147"/>
      <c r="AC184" s="147"/>
      <c r="AD184" s="147"/>
      <c r="AE184" s="147"/>
      <c r="AF184" s="147"/>
      <c r="AG184" s="147" t="s">
        <v>212</v>
      </c>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row>
    <row r="185" spans="1:60" outlineLevel="2" x14ac:dyDescent="0.2">
      <c r="A185" s="154"/>
      <c r="B185" s="155"/>
      <c r="C185" s="266" t="s">
        <v>414</v>
      </c>
      <c r="D185" s="267"/>
      <c r="E185" s="267"/>
      <c r="F185" s="267"/>
      <c r="G185" s="267"/>
      <c r="H185" s="157"/>
      <c r="I185" s="157"/>
      <c r="J185" s="157"/>
      <c r="K185" s="157"/>
      <c r="L185" s="157"/>
      <c r="M185" s="157"/>
      <c r="N185" s="156"/>
      <c r="O185" s="156"/>
      <c r="P185" s="156"/>
      <c r="Q185" s="156"/>
      <c r="R185" s="157"/>
      <c r="S185" s="157"/>
      <c r="T185" s="157"/>
      <c r="U185" s="157"/>
      <c r="V185" s="157"/>
      <c r="W185" s="157"/>
      <c r="X185" s="157"/>
      <c r="Y185" s="157"/>
      <c r="Z185" s="147"/>
      <c r="AA185" s="147"/>
      <c r="AB185" s="147"/>
      <c r="AC185" s="147"/>
      <c r="AD185" s="147"/>
      <c r="AE185" s="147"/>
      <c r="AF185" s="147"/>
      <c r="AG185" s="147" t="s">
        <v>214</v>
      </c>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row>
    <row r="186" spans="1:60" outlineLevel="2" x14ac:dyDescent="0.2">
      <c r="A186" s="154"/>
      <c r="B186" s="155"/>
      <c r="C186" s="197" t="s">
        <v>259</v>
      </c>
      <c r="D186" s="186"/>
      <c r="E186" s="187"/>
      <c r="F186" s="157"/>
      <c r="G186" s="157"/>
      <c r="H186" s="157"/>
      <c r="I186" s="157"/>
      <c r="J186" s="157"/>
      <c r="K186" s="157"/>
      <c r="L186" s="157"/>
      <c r="M186" s="157"/>
      <c r="N186" s="156"/>
      <c r="O186" s="156"/>
      <c r="P186" s="156"/>
      <c r="Q186" s="156"/>
      <c r="R186" s="157"/>
      <c r="S186" s="157"/>
      <c r="T186" s="157"/>
      <c r="U186" s="157"/>
      <c r="V186" s="157"/>
      <c r="W186" s="157"/>
      <c r="X186" s="157"/>
      <c r="Y186" s="157"/>
      <c r="Z186" s="147"/>
      <c r="AA186" s="147"/>
      <c r="AB186" s="147"/>
      <c r="AC186" s="147"/>
      <c r="AD186" s="147"/>
      <c r="AE186" s="147"/>
      <c r="AF186" s="147"/>
      <c r="AG186" s="147" t="s">
        <v>216</v>
      </c>
      <c r="AH186" s="147">
        <v>0</v>
      </c>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row>
    <row r="187" spans="1:60" outlineLevel="3" x14ac:dyDescent="0.2">
      <c r="A187" s="154"/>
      <c r="B187" s="155"/>
      <c r="C187" s="197" t="s">
        <v>421</v>
      </c>
      <c r="D187" s="186"/>
      <c r="E187" s="187">
        <v>95</v>
      </c>
      <c r="F187" s="157"/>
      <c r="G187" s="157"/>
      <c r="H187" s="157"/>
      <c r="I187" s="157"/>
      <c r="J187" s="157"/>
      <c r="K187" s="157"/>
      <c r="L187" s="157"/>
      <c r="M187" s="157"/>
      <c r="N187" s="156"/>
      <c r="O187" s="156"/>
      <c r="P187" s="156"/>
      <c r="Q187" s="156"/>
      <c r="R187" s="157"/>
      <c r="S187" s="157"/>
      <c r="T187" s="157"/>
      <c r="U187" s="157"/>
      <c r="V187" s="157"/>
      <c r="W187" s="157"/>
      <c r="X187" s="157"/>
      <c r="Y187" s="157"/>
      <c r="Z187" s="147"/>
      <c r="AA187" s="147"/>
      <c r="AB187" s="147"/>
      <c r="AC187" s="147"/>
      <c r="AD187" s="147"/>
      <c r="AE187" s="147"/>
      <c r="AF187" s="147"/>
      <c r="AG187" s="147" t="s">
        <v>216</v>
      </c>
      <c r="AH187" s="147">
        <v>0</v>
      </c>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row>
    <row r="188" spans="1:60" ht="22.5" outlineLevel="1" x14ac:dyDescent="0.2">
      <c r="A188" s="166">
        <v>54</v>
      </c>
      <c r="B188" s="167" t="s">
        <v>422</v>
      </c>
      <c r="C188" s="182" t="s">
        <v>423</v>
      </c>
      <c r="D188" s="168" t="s">
        <v>318</v>
      </c>
      <c r="E188" s="169">
        <v>52</v>
      </c>
      <c r="F188" s="170"/>
      <c r="G188" s="171">
        <f>ROUND(E188*F188,2)</f>
        <v>0</v>
      </c>
      <c r="H188" s="170"/>
      <c r="I188" s="171">
        <f>ROUND(E188*H188,2)</f>
        <v>0</v>
      </c>
      <c r="J188" s="170"/>
      <c r="K188" s="171">
        <f>ROUND(E188*J188,2)</f>
        <v>0</v>
      </c>
      <c r="L188" s="171">
        <v>21</v>
      </c>
      <c r="M188" s="171">
        <f>G188*(1+L188/100)</f>
        <v>0</v>
      </c>
      <c r="N188" s="169">
        <v>1.0000000000000001E-5</v>
      </c>
      <c r="O188" s="169">
        <f>ROUND(E188*N188,2)</f>
        <v>0</v>
      </c>
      <c r="P188" s="169">
        <v>0</v>
      </c>
      <c r="Q188" s="169">
        <f>ROUND(E188*P188,2)</f>
        <v>0</v>
      </c>
      <c r="R188" s="171" t="s">
        <v>378</v>
      </c>
      <c r="S188" s="171" t="s">
        <v>175</v>
      </c>
      <c r="T188" s="172" t="s">
        <v>175</v>
      </c>
      <c r="U188" s="157">
        <v>0.18</v>
      </c>
      <c r="V188" s="157">
        <f>ROUND(E188*U188,2)</f>
        <v>9.36</v>
      </c>
      <c r="W188" s="157"/>
      <c r="X188" s="157" t="s">
        <v>211</v>
      </c>
      <c r="Y188" s="157" t="s">
        <v>177</v>
      </c>
      <c r="Z188" s="147"/>
      <c r="AA188" s="147"/>
      <c r="AB188" s="147"/>
      <c r="AC188" s="147"/>
      <c r="AD188" s="147"/>
      <c r="AE188" s="147"/>
      <c r="AF188" s="147"/>
      <c r="AG188" s="147" t="s">
        <v>212</v>
      </c>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row>
    <row r="189" spans="1:60" outlineLevel="2" x14ac:dyDescent="0.2">
      <c r="A189" s="154"/>
      <c r="B189" s="155"/>
      <c r="C189" s="266" t="s">
        <v>384</v>
      </c>
      <c r="D189" s="267"/>
      <c r="E189" s="267"/>
      <c r="F189" s="267"/>
      <c r="G189" s="267"/>
      <c r="H189" s="157"/>
      <c r="I189" s="157"/>
      <c r="J189" s="157"/>
      <c r="K189" s="157"/>
      <c r="L189" s="157"/>
      <c r="M189" s="157"/>
      <c r="N189" s="156"/>
      <c r="O189" s="156"/>
      <c r="P189" s="156"/>
      <c r="Q189" s="156"/>
      <c r="R189" s="157"/>
      <c r="S189" s="157"/>
      <c r="T189" s="157"/>
      <c r="U189" s="157"/>
      <c r="V189" s="157"/>
      <c r="W189" s="157"/>
      <c r="X189" s="157"/>
      <c r="Y189" s="157"/>
      <c r="Z189" s="147"/>
      <c r="AA189" s="147"/>
      <c r="AB189" s="147"/>
      <c r="AC189" s="147"/>
      <c r="AD189" s="147"/>
      <c r="AE189" s="147"/>
      <c r="AF189" s="147"/>
      <c r="AG189" s="147" t="s">
        <v>214</v>
      </c>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row>
    <row r="190" spans="1:60" outlineLevel="2" x14ac:dyDescent="0.2">
      <c r="A190" s="154"/>
      <c r="B190" s="155"/>
      <c r="C190" s="197" t="s">
        <v>424</v>
      </c>
      <c r="D190" s="186"/>
      <c r="E190" s="187">
        <v>32</v>
      </c>
      <c r="F190" s="157"/>
      <c r="G190" s="157"/>
      <c r="H190" s="157"/>
      <c r="I190" s="157"/>
      <c r="J190" s="157"/>
      <c r="K190" s="157"/>
      <c r="L190" s="157"/>
      <c r="M190" s="157"/>
      <c r="N190" s="156"/>
      <c r="O190" s="156"/>
      <c r="P190" s="156"/>
      <c r="Q190" s="156"/>
      <c r="R190" s="157"/>
      <c r="S190" s="157"/>
      <c r="T190" s="157"/>
      <c r="U190" s="157"/>
      <c r="V190" s="157"/>
      <c r="W190" s="157"/>
      <c r="X190" s="157"/>
      <c r="Y190" s="157"/>
      <c r="Z190" s="147"/>
      <c r="AA190" s="147"/>
      <c r="AB190" s="147"/>
      <c r="AC190" s="147"/>
      <c r="AD190" s="147"/>
      <c r="AE190" s="147"/>
      <c r="AF190" s="147"/>
      <c r="AG190" s="147" t="s">
        <v>216</v>
      </c>
      <c r="AH190" s="147">
        <v>0</v>
      </c>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row>
    <row r="191" spans="1:60" outlineLevel="3" x14ac:dyDescent="0.2">
      <c r="A191" s="154"/>
      <c r="B191" s="155"/>
      <c r="C191" s="197" t="s">
        <v>425</v>
      </c>
      <c r="D191" s="186"/>
      <c r="E191" s="187">
        <v>16</v>
      </c>
      <c r="F191" s="157"/>
      <c r="G191" s="157"/>
      <c r="H191" s="157"/>
      <c r="I191" s="157"/>
      <c r="J191" s="157"/>
      <c r="K191" s="157"/>
      <c r="L191" s="157"/>
      <c r="M191" s="157"/>
      <c r="N191" s="156"/>
      <c r="O191" s="156"/>
      <c r="P191" s="156"/>
      <c r="Q191" s="156"/>
      <c r="R191" s="157"/>
      <c r="S191" s="157"/>
      <c r="T191" s="157"/>
      <c r="U191" s="157"/>
      <c r="V191" s="157"/>
      <c r="W191" s="157"/>
      <c r="X191" s="157"/>
      <c r="Y191" s="157"/>
      <c r="Z191" s="147"/>
      <c r="AA191" s="147"/>
      <c r="AB191" s="147"/>
      <c r="AC191" s="147"/>
      <c r="AD191" s="147"/>
      <c r="AE191" s="147"/>
      <c r="AF191" s="147"/>
      <c r="AG191" s="147" t="s">
        <v>216</v>
      </c>
      <c r="AH191" s="147">
        <v>0</v>
      </c>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row>
    <row r="192" spans="1:60" outlineLevel="3" x14ac:dyDescent="0.2">
      <c r="A192" s="154"/>
      <c r="B192" s="155"/>
      <c r="C192" s="197" t="s">
        <v>426</v>
      </c>
      <c r="D192" s="186"/>
      <c r="E192" s="187">
        <v>4</v>
      </c>
      <c r="F192" s="157"/>
      <c r="G192" s="157"/>
      <c r="H192" s="157"/>
      <c r="I192" s="157"/>
      <c r="J192" s="157"/>
      <c r="K192" s="157"/>
      <c r="L192" s="157"/>
      <c r="M192" s="157"/>
      <c r="N192" s="156"/>
      <c r="O192" s="156"/>
      <c r="P192" s="156"/>
      <c r="Q192" s="156"/>
      <c r="R192" s="157"/>
      <c r="S192" s="157"/>
      <c r="T192" s="157"/>
      <c r="U192" s="157"/>
      <c r="V192" s="157"/>
      <c r="W192" s="157"/>
      <c r="X192" s="157"/>
      <c r="Y192" s="157"/>
      <c r="Z192" s="147"/>
      <c r="AA192" s="147"/>
      <c r="AB192" s="147"/>
      <c r="AC192" s="147"/>
      <c r="AD192" s="147"/>
      <c r="AE192" s="147"/>
      <c r="AF192" s="147"/>
      <c r="AG192" s="147" t="s">
        <v>216</v>
      </c>
      <c r="AH192" s="147">
        <v>0</v>
      </c>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row>
    <row r="193" spans="1:60" ht="22.5" outlineLevel="1" x14ac:dyDescent="0.2">
      <c r="A193" s="166">
        <v>55</v>
      </c>
      <c r="B193" s="167" t="s">
        <v>427</v>
      </c>
      <c r="C193" s="182" t="s">
        <v>428</v>
      </c>
      <c r="D193" s="168" t="s">
        <v>318</v>
      </c>
      <c r="E193" s="169">
        <v>9</v>
      </c>
      <c r="F193" s="170"/>
      <c r="G193" s="171">
        <f>ROUND(E193*F193,2)</f>
        <v>0</v>
      </c>
      <c r="H193" s="170"/>
      <c r="I193" s="171">
        <f>ROUND(E193*H193,2)</f>
        <v>0</v>
      </c>
      <c r="J193" s="170"/>
      <c r="K193" s="171">
        <f>ROUND(E193*J193,2)</f>
        <v>0</v>
      </c>
      <c r="L193" s="171">
        <v>21</v>
      </c>
      <c r="M193" s="171">
        <f>G193*(1+L193/100)</f>
        <v>0</v>
      </c>
      <c r="N193" s="169">
        <v>2.0000000000000002E-5</v>
      </c>
      <c r="O193" s="169">
        <f>ROUND(E193*N193,2)</f>
        <v>0</v>
      </c>
      <c r="P193" s="169">
        <v>0</v>
      </c>
      <c r="Q193" s="169">
        <f>ROUND(E193*P193,2)</f>
        <v>0</v>
      </c>
      <c r="R193" s="171" t="s">
        <v>378</v>
      </c>
      <c r="S193" s="171" t="s">
        <v>175</v>
      </c>
      <c r="T193" s="172" t="s">
        <v>175</v>
      </c>
      <c r="U193" s="157">
        <v>0.21</v>
      </c>
      <c r="V193" s="157">
        <f>ROUND(E193*U193,2)</f>
        <v>1.89</v>
      </c>
      <c r="W193" s="157"/>
      <c r="X193" s="157" t="s">
        <v>211</v>
      </c>
      <c r="Y193" s="157" t="s">
        <v>177</v>
      </c>
      <c r="Z193" s="147"/>
      <c r="AA193" s="147"/>
      <c r="AB193" s="147"/>
      <c r="AC193" s="147"/>
      <c r="AD193" s="147"/>
      <c r="AE193" s="147"/>
      <c r="AF193" s="147"/>
      <c r="AG193" s="147" t="s">
        <v>212</v>
      </c>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row>
    <row r="194" spans="1:60" outlineLevel="2" x14ac:dyDescent="0.2">
      <c r="A194" s="154"/>
      <c r="B194" s="155"/>
      <c r="C194" s="266" t="s">
        <v>384</v>
      </c>
      <c r="D194" s="267"/>
      <c r="E194" s="267"/>
      <c r="F194" s="267"/>
      <c r="G194" s="267"/>
      <c r="H194" s="157"/>
      <c r="I194" s="157"/>
      <c r="J194" s="157"/>
      <c r="K194" s="157"/>
      <c r="L194" s="157"/>
      <c r="M194" s="157"/>
      <c r="N194" s="156"/>
      <c r="O194" s="156"/>
      <c r="P194" s="156"/>
      <c r="Q194" s="156"/>
      <c r="R194" s="157"/>
      <c r="S194" s="157"/>
      <c r="T194" s="157"/>
      <c r="U194" s="157"/>
      <c r="V194" s="157"/>
      <c r="W194" s="157"/>
      <c r="X194" s="157"/>
      <c r="Y194" s="157"/>
      <c r="Z194" s="147"/>
      <c r="AA194" s="147"/>
      <c r="AB194" s="147"/>
      <c r="AC194" s="147"/>
      <c r="AD194" s="147"/>
      <c r="AE194" s="147"/>
      <c r="AF194" s="147"/>
      <c r="AG194" s="147" t="s">
        <v>214</v>
      </c>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row>
    <row r="195" spans="1:60" outlineLevel="2" x14ac:dyDescent="0.2">
      <c r="A195" s="154"/>
      <c r="B195" s="155"/>
      <c r="C195" s="197" t="s">
        <v>429</v>
      </c>
      <c r="D195" s="186"/>
      <c r="E195" s="187">
        <v>6</v>
      </c>
      <c r="F195" s="157"/>
      <c r="G195" s="157"/>
      <c r="H195" s="157"/>
      <c r="I195" s="157"/>
      <c r="J195" s="157"/>
      <c r="K195" s="157"/>
      <c r="L195" s="157"/>
      <c r="M195" s="157"/>
      <c r="N195" s="156"/>
      <c r="O195" s="156"/>
      <c r="P195" s="156"/>
      <c r="Q195" s="156"/>
      <c r="R195" s="157"/>
      <c r="S195" s="157"/>
      <c r="T195" s="157"/>
      <c r="U195" s="157"/>
      <c r="V195" s="157"/>
      <c r="W195" s="157"/>
      <c r="X195" s="157"/>
      <c r="Y195" s="157"/>
      <c r="Z195" s="147"/>
      <c r="AA195" s="147"/>
      <c r="AB195" s="147"/>
      <c r="AC195" s="147"/>
      <c r="AD195" s="147"/>
      <c r="AE195" s="147"/>
      <c r="AF195" s="147"/>
      <c r="AG195" s="147" t="s">
        <v>216</v>
      </c>
      <c r="AH195" s="147">
        <v>0</v>
      </c>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row>
    <row r="196" spans="1:60" outlineLevel="3" x14ac:dyDescent="0.2">
      <c r="A196" s="154"/>
      <c r="B196" s="155"/>
      <c r="C196" s="197" t="s">
        <v>430</v>
      </c>
      <c r="D196" s="186"/>
      <c r="E196" s="187">
        <v>3</v>
      </c>
      <c r="F196" s="157"/>
      <c r="G196" s="157"/>
      <c r="H196" s="157"/>
      <c r="I196" s="157"/>
      <c r="J196" s="157"/>
      <c r="K196" s="157"/>
      <c r="L196" s="157"/>
      <c r="M196" s="157"/>
      <c r="N196" s="156"/>
      <c r="O196" s="156"/>
      <c r="P196" s="156"/>
      <c r="Q196" s="156"/>
      <c r="R196" s="157"/>
      <c r="S196" s="157"/>
      <c r="T196" s="157"/>
      <c r="U196" s="157"/>
      <c r="V196" s="157"/>
      <c r="W196" s="157"/>
      <c r="X196" s="157"/>
      <c r="Y196" s="157"/>
      <c r="Z196" s="147"/>
      <c r="AA196" s="147"/>
      <c r="AB196" s="147"/>
      <c r="AC196" s="147"/>
      <c r="AD196" s="147"/>
      <c r="AE196" s="147"/>
      <c r="AF196" s="147"/>
      <c r="AG196" s="147" t="s">
        <v>216</v>
      </c>
      <c r="AH196" s="147">
        <v>0</v>
      </c>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row>
    <row r="197" spans="1:60" ht="22.5" outlineLevel="1" x14ac:dyDescent="0.2">
      <c r="A197" s="166">
        <v>56</v>
      </c>
      <c r="B197" s="167" t="s">
        <v>431</v>
      </c>
      <c r="C197" s="182" t="s">
        <v>432</v>
      </c>
      <c r="D197" s="168" t="s">
        <v>318</v>
      </c>
      <c r="E197" s="169">
        <v>2</v>
      </c>
      <c r="F197" s="170"/>
      <c r="G197" s="171">
        <f>ROUND(E197*F197,2)</f>
        <v>0</v>
      </c>
      <c r="H197" s="170"/>
      <c r="I197" s="171">
        <f>ROUND(E197*H197,2)</f>
        <v>0</v>
      </c>
      <c r="J197" s="170"/>
      <c r="K197" s="171">
        <f>ROUND(E197*J197,2)</f>
        <v>0</v>
      </c>
      <c r="L197" s="171">
        <v>21</v>
      </c>
      <c r="M197" s="171">
        <f>G197*(1+L197/100)</f>
        <v>0</v>
      </c>
      <c r="N197" s="169">
        <v>3.0000000000000001E-5</v>
      </c>
      <c r="O197" s="169">
        <f>ROUND(E197*N197,2)</f>
        <v>0</v>
      </c>
      <c r="P197" s="169">
        <v>0</v>
      </c>
      <c r="Q197" s="169">
        <f>ROUND(E197*P197,2)</f>
        <v>0</v>
      </c>
      <c r="R197" s="171" t="s">
        <v>378</v>
      </c>
      <c r="S197" s="171" t="s">
        <v>175</v>
      </c>
      <c r="T197" s="172" t="s">
        <v>175</v>
      </c>
      <c r="U197" s="157">
        <v>0.27</v>
      </c>
      <c r="V197" s="157">
        <f>ROUND(E197*U197,2)</f>
        <v>0.54</v>
      </c>
      <c r="W197" s="157"/>
      <c r="X197" s="157" t="s">
        <v>211</v>
      </c>
      <c r="Y197" s="157" t="s">
        <v>177</v>
      </c>
      <c r="Z197" s="147"/>
      <c r="AA197" s="147"/>
      <c r="AB197" s="147"/>
      <c r="AC197" s="147"/>
      <c r="AD197" s="147"/>
      <c r="AE197" s="147"/>
      <c r="AF197" s="147"/>
      <c r="AG197" s="147" t="s">
        <v>212</v>
      </c>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row>
    <row r="198" spans="1:60" outlineLevel="2" x14ac:dyDescent="0.2">
      <c r="A198" s="154"/>
      <c r="B198" s="155"/>
      <c r="C198" s="266" t="s">
        <v>384</v>
      </c>
      <c r="D198" s="267"/>
      <c r="E198" s="267"/>
      <c r="F198" s="267"/>
      <c r="G198" s="267"/>
      <c r="H198" s="157"/>
      <c r="I198" s="157"/>
      <c r="J198" s="157"/>
      <c r="K198" s="157"/>
      <c r="L198" s="157"/>
      <c r="M198" s="157"/>
      <c r="N198" s="156"/>
      <c r="O198" s="156"/>
      <c r="P198" s="156"/>
      <c r="Q198" s="156"/>
      <c r="R198" s="157"/>
      <c r="S198" s="157"/>
      <c r="T198" s="157"/>
      <c r="U198" s="157"/>
      <c r="V198" s="157"/>
      <c r="W198" s="157"/>
      <c r="X198" s="157"/>
      <c r="Y198" s="157"/>
      <c r="Z198" s="147"/>
      <c r="AA198" s="147"/>
      <c r="AB198" s="147"/>
      <c r="AC198" s="147"/>
      <c r="AD198" s="147"/>
      <c r="AE198" s="147"/>
      <c r="AF198" s="147"/>
      <c r="AG198" s="147" t="s">
        <v>214</v>
      </c>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row>
    <row r="199" spans="1:60" outlineLevel="1" x14ac:dyDescent="0.2">
      <c r="A199" s="166">
        <v>57</v>
      </c>
      <c r="B199" s="167" t="s">
        <v>433</v>
      </c>
      <c r="C199" s="182" t="s">
        <v>434</v>
      </c>
      <c r="D199" s="168" t="s">
        <v>318</v>
      </c>
      <c r="E199" s="169">
        <v>18</v>
      </c>
      <c r="F199" s="170"/>
      <c r="G199" s="171">
        <f>ROUND(E199*F199,2)</f>
        <v>0</v>
      </c>
      <c r="H199" s="170"/>
      <c r="I199" s="171">
        <f>ROUND(E199*H199,2)</f>
        <v>0</v>
      </c>
      <c r="J199" s="170"/>
      <c r="K199" s="171">
        <f>ROUND(E199*J199,2)</f>
        <v>0</v>
      </c>
      <c r="L199" s="171">
        <v>21</v>
      </c>
      <c r="M199" s="171">
        <f>G199*(1+L199/100)</f>
        <v>0</v>
      </c>
      <c r="N199" s="169">
        <v>1.2E-4</v>
      </c>
      <c r="O199" s="169">
        <f>ROUND(E199*N199,2)</f>
        <v>0</v>
      </c>
      <c r="P199" s="169">
        <v>0</v>
      </c>
      <c r="Q199" s="169">
        <f>ROUND(E199*P199,2)</f>
        <v>0</v>
      </c>
      <c r="R199" s="171" t="s">
        <v>378</v>
      </c>
      <c r="S199" s="171" t="s">
        <v>175</v>
      </c>
      <c r="T199" s="172" t="s">
        <v>175</v>
      </c>
      <c r="U199" s="157">
        <v>1.34</v>
      </c>
      <c r="V199" s="157">
        <f>ROUND(E199*U199,2)</f>
        <v>24.12</v>
      </c>
      <c r="W199" s="157"/>
      <c r="X199" s="157" t="s">
        <v>211</v>
      </c>
      <c r="Y199" s="157" t="s">
        <v>177</v>
      </c>
      <c r="Z199" s="147"/>
      <c r="AA199" s="147"/>
      <c r="AB199" s="147"/>
      <c r="AC199" s="147"/>
      <c r="AD199" s="147"/>
      <c r="AE199" s="147"/>
      <c r="AF199" s="147"/>
      <c r="AG199" s="147" t="s">
        <v>212</v>
      </c>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row>
    <row r="200" spans="1:60" outlineLevel="2" x14ac:dyDescent="0.2">
      <c r="A200" s="154"/>
      <c r="B200" s="155"/>
      <c r="C200" s="266" t="s">
        <v>435</v>
      </c>
      <c r="D200" s="267"/>
      <c r="E200" s="267"/>
      <c r="F200" s="267"/>
      <c r="G200" s="267"/>
      <c r="H200" s="157"/>
      <c r="I200" s="157"/>
      <c r="J200" s="157"/>
      <c r="K200" s="157"/>
      <c r="L200" s="157"/>
      <c r="M200" s="157"/>
      <c r="N200" s="156"/>
      <c r="O200" s="156"/>
      <c r="P200" s="156"/>
      <c r="Q200" s="156"/>
      <c r="R200" s="157"/>
      <c r="S200" s="157"/>
      <c r="T200" s="157"/>
      <c r="U200" s="157"/>
      <c r="V200" s="157"/>
      <c r="W200" s="157"/>
      <c r="X200" s="157"/>
      <c r="Y200" s="157"/>
      <c r="Z200" s="147"/>
      <c r="AA200" s="147"/>
      <c r="AB200" s="147"/>
      <c r="AC200" s="147"/>
      <c r="AD200" s="147"/>
      <c r="AE200" s="147"/>
      <c r="AF200" s="147"/>
      <c r="AG200" s="147" t="s">
        <v>214</v>
      </c>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row>
    <row r="201" spans="1:60" ht="33.75" outlineLevel="1" x14ac:dyDescent="0.2">
      <c r="A201" s="166">
        <v>58</v>
      </c>
      <c r="B201" s="167" t="s">
        <v>436</v>
      </c>
      <c r="C201" s="182" t="s">
        <v>437</v>
      </c>
      <c r="D201" s="168" t="s">
        <v>318</v>
      </c>
      <c r="E201" s="169">
        <v>19.673999999999999</v>
      </c>
      <c r="F201" s="170"/>
      <c r="G201" s="171">
        <f>ROUND(E201*F201,2)</f>
        <v>0</v>
      </c>
      <c r="H201" s="170"/>
      <c r="I201" s="171">
        <f>ROUND(E201*H201,2)</f>
        <v>0</v>
      </c>
      <c r="J201" s="170"/>
      <c r="K201" s="171">
        <f>ROUND(E201*J201,2)</f>
        <v>0</v>
      </c>
      <c r="L201" s="171">
        <v>21</v>
      </c>
      <c r="M201" s="171">
        <f>G201*(1+L201/100)</f>
        <v>0</v>
      </c>
      <c r="N201" s="169">
        <v>5.1000000000000004E-3</v>
      </c>
      <c r="O201" s="169">
        <f>ROUND(E201*N201,2)</f>
        <v>0.1</v>
      </c>
      <c r="P201" s="169">
        <v>0</v>
      </c>
      <c r="Q201" s="169">
        <f>ROUND(E201*P201,2)</f>
        <v>0</v>
      </c>
      <c r="R201" s="171" t="s">
        <v>322</v>
      </c>
      <c r="S201" s="171" t="s">
        <v>175</v>
      </c>
      <c r="T201" s="172" t="s">
        <v>175</v>
      </c>
      <c r="U201" s="157">
        <v>0</v>
      </c>
      <c r="V201" s="157">
        <f>ROUND(E201*U201,2)</f>
        <v>0</v>
      </c>
      <c r="W201" s="157"/>
      <c r="X201" s="157" t="s">
        <v>323</v>
      </c>
      <c r="Y201" s="157" t="s">
        <v>177</v>
      </c>
      <c r="Z201" s="147"/>
      <c r="AA201" s="147"/>
      <c r="AB201" s="147"/>
      <c r="AC201" s="147"/>
      <c r="AD201" s="147"/>
      <c r="AE201" s="147"/>
      <c r="AF201" s="147"/>
      <c r="AG201" s="147" t="s">
        <v>324</v>
      </c>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row>
    <row r="202" spans="1:60" outlineLevel="2" x14ac:dyDescent="0.2">
      <c r="A202" s="154"/>
      <c r="B202" s="155"/>
      <c r="C202" s="197" t="s">
        <v>438</v>
      </c>
      <c r="D202" s="186"/>
      <c r="E202" s="187">
        <v>19.673999999999999</v>
      </c>
      <c r="F202" s="157"/>
      <c r="G202" s="157"/>
      <c r="H202" s="157"/>
      <c r="I202" s="157"/>
      <c r="J202" s="157"/>
      <c r="K202" s="157"/>
      <c r="L202" s="157"/>
      <c r="M202" s="157"/>
      <c r="N202" s="156"/>
      <c r="O202" s="156"/>
      <c r="P202" s="156"/>
      <c r="Q202" s="156"/>
      <c r="R202" s="157"/>
      <c r="S202" s="157"/>
      <c r="T202" s="157"/>
      <c r="U202" s="157"/>
      <c r="V202" s="157"/>
      <c r="W202" s="157"/>
      <c r="X202" s="157"/>
      <c r="Y202" s="157"/>
      <c r="Z202" s="147"/>
      <c r="AA202" s="147"/>
      <c r="AB202" s="147"/>
      <c r="AC202" s="147"/>
      <c r="AD202" s="147"/>
      <c r="AE202" s="147"/>
      <c r="AF202" s="147"/>
      <c r="AG202" s="147" t="s">
        <v>216</v>
      </c>
      <c r="AH202" s="147">
        <v>0</v>
      </c>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row>
    <row r="203" spans="1:60" ht="33.75" outlineLevel="1" x14ac:dyDescent="0.2">
      <c r="A203" s="166">
        <v>59</v>
      </c>
      <c r="B203" s="167" t="s">
        <v>439</v>
      </c>
      <c r="C203" s="182" t="s">
        <v>440</v>
      </c>
      <c r="D203" s="168" t="s">
        <v>318</v>
      </c>
      <c r="E203" s="169">
        <v>4.9184999999999999</v>
      </c>
      <c r="F203" s="170"/>
      <c r="G203" s="171">
        <f>ROUND(E203*F203,2)</f>
        <v>0</v>
      </c>
      <c r="H203" s="170"/>
      <c r="I203" s="171">
        <f>ROUND(E203*H203,2)</f>
        <v>0</v>
      </c>
      <c r="J203" s="170"/>
      <c r="K203" s="171">
        <f>ROUND(E203*J203,2)</f>
        <v>0</v>
      </c>
      <c r="L203" s="171">
        <v>21</v>
      </c>
      <c r="M203" s="171">
        <f>G203*(1+L203/100)</f>
        <v>0</v>
      </c>
      <c r="N203" s="169">
        <v>7.1000000000000004E-3</v>
      </c>
      <c r="O203" s="169">
        <f>ROUND(E203*N203,2)</f>
        <v>0.03</v>
      </c>
      <c r="P203" s="169">
        <v>0</v>
      </c>
      <c r="Q203" s="169">
        <f>ROUND(E203*P203,2)</f>
        <v>0</v>
      </c>
      <c r="R203" s="171" t="s">
        <v>322</v>
      </c>
      <c r="S203" s="171" t="s">
        <v>175</v>
      </c>
      <c r="T203" s="172" t="s">
        <v>175</v>
      </c>
      <c r="U203" s="157">
        <v>0</v>
      </c>
      <c r="V203" s="157">
        <f>ROUND(E203*U203,2)</f>
        <v>0</v>
      </c>
      <c r="W203" s="157"/>
      <c r="X203" s="157" t="s">
        <v>323</v>
      </c>
      <c r="Y203" s="157" t="s">
        <v>177</v>
      </c>
      <c r="Z203" s="147"/>
      <c r="AA203" s="147"/>
      <c r="AB203" s="147"/>
      <c r="AC203" s="147"/>
      <c r="AD203" s="147"/>
      <c r="AE203" s="147"/>
      <c r="AF203" s="147"/>
      <c r="AG203" s="147" t="s">
        <v>324</v>
      </c>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row>
    <row r="204" spans="1:60" outlineLevel="2" x14ac:dyDescent="0.2">
      <c r="A204" s="154"/>
      <c r="B204" s="155"/>
      <c r="C204" s="197" t="s">
        <v>441</v>
      </c>
      <c r="D204" s="186"/>
      <c r="E204" s="187">
        <v>4.9184999999999999</v>
      </c>
      <c r="F204" s="157"/>
      <c r="G204" s="157"/>
      <c r="H204" s="157"/>
      <c r="I204" s="157"/>
      <c r="J204" s="157"/>
      <c r="K204" s="157"/>
      <c r="L204" s="157"/>
      <c r="M204" s="157"/>
      <c r="N204" s="156"/>
      <c r="O204" s="156"/>
      <c r="P204" s="156"/>
      <c r="Q204" s="156"/>
      <c r="R204" s="157"/>
      <c r="S204" s="157"/>
      <c r="T204" s="157"/>
      <c r="U204" s="157"/>
      <c r="V204" s="157"/>
      <c r="W204" s="157"/>
      <c r="X204" s="157"/>
      <c r="Y204" s="157"/>
      <c r="Z204" s="147"/>
      <c r="AA204" s="147"/>
      <c r="AB204" s="147"/>
      <c r="AC204" s="147"/>
      <c r="AD204" s="147"/>
      <c r="AE204" s="147"/>
      <c r="AF204" s="147"/>
      <c r="AG204" s="147" t="s">
        <v>216</v>
      </c>
      <c r="AH204" s="147">
        <v>0</v>
      </c>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row>
    <row r="205" spans="1:60" ht="33.75" outlineLevel="1" x14ac:dyDescent="0.2">
      <c r="A205" s="166">
        <v>60</v>
      </c>
      <c r="B205" s="167" t="s">
        <v>442</v>
      </c>
      <c r="C205" s="182" t="s">
        <v>443</v>
      </c>
      <c r="D205" s="168" t="s">
        <v>318</v>
      </c>
      <c r="E205" s="169">
        <v>17.30583</v>
      </c>
      <c r="F205" s="170"/>
      <c r="G205" s="171">
        <f>ROUND(E205*F205,2)</f>
        <v>0</v>
      </c>
      <c r="H205" s="170"/>
      <c r="I205" s="171">
        <f>ROUND(E205*H205,2)</f>
        <v>0</v>
      </c>
      <c r="J205" s="170"/>
      <c r="K205" s="171">
        <f>ROUND(E205*J205,2)</f>
        <v>0</v>
      </c>
      <c r="L205" s="171">
        <v>21</v>
      </c>
      <c r="M205" s="171">
        <f>G205*(1+L205/100)</f>
        <v>0</v>
      </c>
      <c r="N205" s="169">
        <v>6.8000000000000005E-2</v>
      </c>
      <c r="O205" s="169">
        <f>ROUND(E205*N205,2)</f>
        <v>1.18</v>
      </c>
      <c r="P205" s="169">
        <v>0</v>
      </c>
      <c r="Q205" s="169">
        <f>ROUND(E205*P205,2)</f>
        <v>0</v>
      </c>
      <c r="R205" s="171" t="s">
        <v>322</v>
      </c>
      <c r="S205" s="171" t="s">
        <v>175</v>
      </c>
      <c r="T205" s="172" t="s">
        <v>175</v>
      </c>
      <c r="U205" s="157">
        <v>0</v>
      </c>
      <c r="V205" s="157">
        <f>ROUND(E205*U205,2)</f>
        <v>0</v>
      </c>
      <c r="W205" s="157"/>
      <c r="X205" s="157" t="s">
        <v>323</v>
      </c>
      <c r="Y205" s="157" t="s">
        <v>177</v>
      </c>
      <c r="Z205" s="147"/>
      <c r="AA205" s="147"/>
      <c r="AB205" s="147"/>
      <c r="AC205" s="147"/>
      <c r="AD205" s="147"/>
      <c r="AE205" s="147"/>
      <c r="AF205" s="147"/>
      <c r="AG205" s="147" t="s">
        <v>324</v>
      </c>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row>
    <row r="206" spans="1:60" outlineLevel="2" x14ac:dyDescent="0.2">
      <c r="A206" s="154"/>
      <c r="B206" s="155"/>
      <c r="C206" s="197" t="s">
        <v>444</v>
      </c>
      <c r="D206" s="186"/>
      <c r="E206" s="187">
        <v>17.30583</v>
      </c>
      <c r="F206" s="157"/>
      <c r="G206" s="157"/>
      <c r="H206" s="157"/>
      <c r="I206" s="157"/>
      <c r="J206" s="157"/>
      <c r="K206" s="157"/>
      <c r="L206" s="157"/>
      <c r="M206" s="157"/>
      <c r="N206" s="156"/>
      <c r="O206" s="156"/>
      <c r="P206" s="156"/>
      <c r="Q206" s="156"/>
      <c r="R206" s="157"/>
      <c r="S206" s="157"/>
      <c r="T206" s="157"/>
      <c r="U206" s="157"/>
      <c r="V206" s="157"/>
      <c r="W206" s="157"/>
      <c r="X206" s="157"/>
      <c r="Y206" s="157"/>
      <c r="Z206" s="147"/>
      <c r="AA206" s="147"/>
      <c r="AB206" s="147"/>
      <c r="AC206" s="147"/>
      <c r="AD206" s="147"/>
      <c r="AE206" s="147"/>
      <c r="AF206" s="147"/>
      <c r="AG206" s="147" t="s">
        <v>216</v>
      </c>
      <c r="AH206" s="147">
        <v>0</v>
      </c>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row>
    <row r="207" spans="1:60" ht="22.5" outlineLevel="1" x14ac:dyDescent="0.2">
      <c r="A207" s="166">
        <v>61</v>
      </c>
      <c r="B207" s="167" t="s">
        <v>445</v>
      </c>
      <c r="C207" s="182" t="s">
        <v>446</v>
      </c>
      <c r="D207" s="168" t="s">
        <v>318</v>
      </c>
      <c r="E207" s="169">
        <v>32.32</v>
      </c>
      <c r="F207" s="170"/>
      <c r="G207" s="171">
        <f>ROUND(E207*F207,2)</f>
        <v>0</v>
      </c>
      <c r="H207" s="170"/>
      <c r="I207" s="171">
        <f>ROUND(E207*H207,2)</f>
        <v>0</v>
      </c>
      <c r="J207" s="170"/>
      <c r="K207" s="171">
        <f>ROUND(E207*J207,2)</f>
        <v>0</v>
      </c>
      <c r="L207" s="171">
        <v>21</v>
      </c>
      <c r="M207" s="171">
        <f>G207*(1+L207/100)</f>
        <v>0</v>
      </c>
      <c r="N207" s="169">
        <v>6.6E-4</v>
      </c>
      <c r="O207" s="169">
        <f>ROUND(E207*N207,2)</f>
        <v>0.02</v>
      </c>
      <c r="P207" s="169">
        <v>0</v>
      </c>
      <c r="Q207" s="169">
        <f>ROUND(E207*P207,2)</f>
        <v>0</v>
      </c>
      <c r="R207" s="171" t="s">
        <v>322</v>
      </c>
      <c r="S207" s="171" t="s">
        <v>175</v>
      </c>
      <c r="T207" s="172" t="s">
        <v>175</v>
      </c>
      <c r="U207" s="157">
        <v>0</v>
      </c>
      <c r="V207" s="157">
        <f>ROUND(E207*U207,2)</f>
        <v>0</v>
      </c>
      <c r="W207" s="157"/>
      <c r="X207" s="157" t="s">
        <v>323</v>
      </c>
      <c r="Y207" s="157" t="s">
        <v>177</v>
      </c>
      <c r="Z207" s="147"/>
      <c r="AA207" s="147"/>
      <c r="AB207" s="147"/>
      <c r="AC207" s="147"/>
      <c r="AD207" s="147"/>
      <c r="AE207" s="147"/>
      <c r="AF207" s="147"/>
      <c r="AG207" s="147" t="s">
        <v>324</v>
      </c>
      <c r="AH207" s="147"/>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row>
    <row r="208" spans="1:60" outlineLevel="2" x14ac:dyDescent="0.2">
      <c r="A208" s="154"/>
      <c r="B208" s="155"/>
      <c r="C208" s="197" t="s">
        <v>447</v>
      </c>
      <c r="D208" s="186"/>
      <c r="E208" s="187">
        <v>32.32</v>
      </c>
      <c r="F208" s="157"/>
      <c r="G208" s="157"/>
      <c r="H208" s="157"/>
      <c r="I208" s="157"/>
      <c r="J208" s="157"/>
      <c r="K208" s="157"/>
      <c r="L208" s="157"/>
      <c r="M208" s="157"/>
      <c r="N208" s="156"/>
      <c r="O208" s="156"/>
      <c r="P208" s="156"/>
      <c r="Q208" s="156"/>
      <c r="R208" s="157"/>
      <c r="S208" s="157"/>
      <c r="T208" s="157"/>
      <c r="U208" s="157"/>
      <c r="V208" s="157"/>
      <c r="W208" s="157"/>
      <c r="X208" s="157"/>
      <c r="Y208" s="157"/>
      <c r="Z208" s="147"/>
      <c r="AA208" s="147"/>
      <c r="AB208" s="147"/>
      <c r="AC208" s="147"/>
      <c r="AD208" s="147"/>
      <c r="AE208" s="147"/>
      <c r="AF208" s="147"/>
      <c r="AG208" s="147" t="s">
        <v>216</v>
      </c>
      <c r="AH208" s="147">
        <v>0</v>
      </c>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row>
    <row r="209" spans="1:60" ht="22.5" outlineLevel="1" x14ac:dyDescent="0.2">
      <c r="A209" s="173">
        <v>62</v>
      </c>
      <c r="B209" s="174" t="s">
        <v>448</v>
      </c>
      <c r="C209" s="181" t="s">
        <v>449</v>
      </c>
      <c r="D209" s="175" t="s">
        <v>318</v>
      </c>
      <c r="E209" s="176">
        <v>6.06</v>
      </c>
      <c r="F209" s="177"/>
      <c r="G209" s="178">
        <f t="shared" ref="G209:G217" si="7">ROUND(E209*F209,2)</f>
        <v>0</v>
      </c>
      <c r="H209" s="177"/>
      <c r="I209" s="178">
        <f t="shared" ref="I209:I217" si="8">ROUND(E209*H209,2)</f>
        <v>0</v>
      </c>
      <c r="J209" s="177"/>
      <c r="K209" s="178">
        <f t="shared" ref="K209:K217" si="9">ROUND(E209*J209,2)</f>
        <v>0</v>
      </c>
      <c r="L209" s="178">
        <v>21</v>
      </c>
      <c r="M209" s="178">
        <f t="shared" ref="M209:M217" si="10">G209*(1+L209/100)</f>
        <v>0</v>
      </c>
      <c r="N209" s="176">
        <v>1.2700000000000001E-3</v>
      </c>
      <c r="O209" s="176">
        <f t="shared" ref="O209:O217" si="11">ROUND(E209*N209,2)</f>
        <v>0.01</v>
      </c>
      <c r="P209" s="176">
        <v>0</v>
      </c>
      <c r="Q209" s="176">
        <f t="shared" ref="Q209:Q217" si="12">ROUND(E209*P209,2)</f>
        <v>0</v>
      </c>
      <c r="R209" s="178" t="s">
        <v>322</v>
      </c>
      <c r="S209" s="178" t="s">
        <v>175</v>
      </c>
      <c r="T209" s="179" t="s">
        <v>175</v>
      </c>
      <c r="U209" s="157">
        <v>0</v>
      </c>
      <c r="V209" s="157">
        <f t="shared" ref="V209:V217" si="13">ROUND(E209*U209,2)</f>
        <v>0</v>
      </c>
      <c r="W209" s="157"/>
      <c r="X209" s="157" t="s">
        <v>323</v>
      </c>
      <c r="Y209" s="157" t="s">
        <v>177</v>
      </c>
      <c r="Z209" s="147"/>
      <c r="AA209" s="147"/>
      <c r="AB209" s="147"/>
      <c r="AC209" s="147"/>
      <c r="AD209" s="147"/>
      <c r="AE209" s="147"/>
      <c r="AF209" s="147"/>
      <c r="AG209" s="147" t="s">
        <v>324</v>
      </c>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row>
    <row r="210" spans="1:60" ht="33.75" outlineLevel="1" x14ac:dyDescent="0.2">
      <c r="A210" s="173">
        <v>63</v>
      </c>
      <c r="B210" s="174" t="s">
        <v>450</v>
      </c>
      <c r="C210" s="181" t="s">
        <v>451</v>
      </c>
      <c r="D210" s="175" t="s">
        <v>318</v>
      </c>
      <c r="E210" s="176">
        <v>4.04</v>
      </c>
      <c r="F210" s="177"/>
      <c r="G210" s="178">
        <f t="shared" si="7"/>
        <v>0</v>
      </c>
      <c r="H210" s="177"/>
      <c r="I210" s="178">
        <f t="shared" si="8"/>
        <v>0</v>
      </c>
      <c r="J210" s="177"/>
      <c r="K210" s="178">
        <f t="shared" si="9"/>
        <v>0</v>
      </c>
      <c r="L210" s="178">
        <v>21</v>
      </c>
      <c r="M210" s="178">
        <f t="shared" si="10"/>
        <v>0</v>
      </c>
      <c r="N210" s="176">
        <v>4.2000000000000002E-4</v>
      </c>
      <c r="O210" s="176">
        <f t="shared" si="11"/>
        <v>0</v>
      </c>
      <c r="P210" s="176">
        <v>0</v>
      </c>
      <c r="Q210" s="176">
        <f t="shared" si="12"/>
        <v>0</v>
      </c>
      <c r="R210" s="178" t="s">
        <v>322</v>
      </c>
      <c r="S210" s="178" t="s">
        <v>175</v>
      </c>
      <c r="T210" s="179" t="s">
        <v>175</v>
      </c>
      <c r="U210" s="157">
        <v>0</v>
      </c>
      <c r="V210" s="157">
        <f t="shared" si="13"/>
        <v>0</v>
      </c>
      <c r="W210" s="157"/>
      <c r="X210" s="157" t="s">
        <v>323</v>
      </c>
      <c r="Y210" s="157" t="s">
        <v>177</v>
      </c>
      <c r="Z210" s="147"/>
      <c r="AA210" s="147"/>
      <c r="AB210" s="147"/>
      <c r="AC210" s="147"/>
      <c r="AD210" s="147"/>
      <c r="AE210" s="147"/>
      <c r="AF210" s="147"/>
      <c r="AG210" s="147" t="s">
        <v>324</v>
      </c>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row>
    <row r="211" spans="1:60" outlineLevel="1" x14ac:dyDescent="0.2">
      <c r="A211" s="173">
        <v>64</v>
      </c>
      <c r="B211" s="174" t="s">
        <v>452</v>
      </c>
      <c r="C211" s="181" t="s">
        <v>453</v>
      </c>
      <c r="D211" s="175" t="s">
        <v>318</v>
      </c>
      <c r="E211" s="176">
        <v>15.15</v>
      </c>
      <c r="F211" s="177"/>
      <c r="G211" s="178">
        <f t="shared" si="7"/>
        <v>0</v>
      </c>
      <c r="H211" s="177"/>
      <c r="I211" s="178">
        <f t="shared" si="8"/>
        <v>0</v>
      </c>
      <c r="J211" s="177"/>
      <c r="K211" s="178">
        <f t="shared" si="9"/>
        <v>0</v>
      </c>
      <c r="L211" s="178">
        <v>21</v>
      </c>
      <c r="M211" s="178">
        <f t="shared" si="10"/>
        <v>0</v>
      </c>
      <c r="N211" s="176">
        <v>0.02</v>
      </c>
      <c r="O211" s="176">
        <f t="shared" si="11"/>
        <v>0.3</v>
      </c>
      <c r="P211" s="176">
        <v>0</v>
      </c>
      <c r="Q211" s="176">
        <f t="shared" si="12"/>
        <v>0</v>
      </c>
      <c r="R211" s="178"/>
      <c r="S211" s="178" t="s">
        <v>196</v>
      </c>
      <c r="T211" s="179" t="s">
        <v>176</v>
      </c>
      <c r="U211" s="157">
        <v>0</v>
      </c>
      <c r="V211" s="157">
        <f t="shared" si="13"/>
        <v>0</v>
      </c>
      <c r="W211" s="157"/>
      <c r="X211" s="157" t="s">
        <v>323</v>
      </c>
      <c r="Y211" s="157" t="s">
        <v>177</v>
      </c>
      <c r="Z211" s="147"/>
      <c r="AA211" s="147"/>
      <c r="AB211" s="147"/>
      <c r="AC211" s="147"/>
      <c r="AD211" s="147"/>
      <c r="AE211" s="147"/>
      <c r="AF211" s="147"/>
      <c r="AG211" s="147" t="s">
        <v>324</v>
      </c>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row>
    <row r="212" spans="1:60" outlineLevel="1" x14ac:dyDescent="0.2">
      <c r="A212" s="173">
        <v>65</v>
      </c>
      <c r="B212" s="174" t="s">
        <v>454</v>
      </c>
      <c r="C212" s="181" t="s">
        <v>455</v>
      </c>
      <c r="D212" s="175" t="s">
        <v>318</v>
      </c>
      <c r="E212" s="176">
        <v>3.03</v>
      </c>
      <c r="F212" s="177"/>
      <c r="G212" s="178">
        <f t="shared" si="7"/>
        <v>0</v>
      </c>
      <c r="H212" s="177"/>
      <c r="I212" s="178">
        <f t="shared" si="8"/>
        <v>0</v>
      </c>
      <c r="J212" s="177"/>
      <c r="K212" s="178">
        <f t="shared" si="9"/>
        <v>0</v>
      </c>
      <c r="L212" s="178">
        <v>21</v>
      </c>
      <c r="M212" s="178">
        <f t="shared" si="10"/>
        <v>0</v>
      </c>
      <c r="N212" s="176">
        <v>0.02</v>
      </c>
      <c r="O212" s="176">
        <f t="shared" si="11"/>
        <v>0.06</v>
      </c>
      <c r="P212" s="176">
        <v>0</v>
      </c>
      <c r="Q212" s="176">
        <f t="shared" si="12"/>
        <v>0</v>
      </c>
      <c r="R212" s="178"/>
      <c r="S212" s="178" t="s">
        <v>196</v>
      </c>
      <c r="T212" s="179" t="s">
        <v>176</v>
      </c>
      <c r="U212" s="157">
        <v>0</v>
      </c>
      <c r="V212" s="157">
        <f t="shared" si="13"/>
        <v>0</v>
      </c>
      <c r="W212" s="157"/>
      <c r="X212" s="157" t="s">
        <v>323</v>
      </c>
      <c r="Y212" s="157" t="s">
        <v>177</v>
      </c>
      <c r="Z212" s="147"/>
      <c r="AA212" s="147"/>
      <c r="AB212" s="147"/>
      <c r="AC212" s="147"/>
      <c r="AD212" s="147"/>
      <c r="AE212" s="147"/>
      <c r="AF212" s="147"/>
      <c r="AG212" s="147" t="s">
        <v>324</v>
      </c>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row>
    <row r="213" spans="1:60" outlineLevel="1" x14ac:dyDescent="0.2">
      <c r="A213" s="173">
        <v>66</v>
      </c>
      <c r="B213" s="174" t="s">
        <v>456</v>
      </c>
      <c r="C213" s="181" t="s">
        <v>457</v>
      </c>
      <c r="D213" s="175" t="s">
        <v>318</v>
      </c>
      <c r="E213" s="176">
        <v>1.01</v>
      </c>
      <c r="F213" s="177"/>
      <c r="G213" s="178">
        <f t="shared" si="7"/>
        <v>0</v>
      </c>
      <c r="H213" s="177"/>
      <c r="I213" s="178">
        <f t="shared" si="8"/>
        <v>0</v>
      </c>
      <c r="J213" s="177"/>
      <c r="K213" s="178">
        <f t="shared" si="9"/>
        <v>0</v>
      </c>
      <c r="L213" s="178">
        <v>21</v>
      </c>
      <c r="M213" s="178">
        <f t="shared" si="10"/>
        <v>0</v>
      </c>
      <c r="N213" s="176">
        <v>0.02</v>
      </c>
      <c r="O213" s="176">
        <f t="shared" si="11"/>
        <v>0.02</v>
      </c>
      <c r="P213" s="176">
        <v>0</v>
      </c>
      <c r="Q213" s="176">
        <f t="shared" si="12"/>
        <v>0</v>
      </c>
      <c r="R213" s="178"/>
      <c r="S213" s="178" t="s">
        <v>196</v>
      </c>
      <c r="T213" s="179" t="s">
        <v>176</v>
      </c>
      <c r="U213" s="157">
        <v>0</v>
      </c>
      <c r="V213" s="157">
        <f t="shared" si="13"/>
        <v>0</v>
      </c>
      <c r="W213" s="157"/>
      <c r="X213" s="157" t="s">
        <v>323</v>
      </c>
      <c r="Y213" s="157" t="s">
        <v>177</v>
      </c>
      <c r="Z213" s="147"/>
      <c r="AA213" s="147"/>
      <c r="AB213" s="147"/>
      <c r="AC213" s="147"/>
      <c r="AD213" s="147"/>
      <c r="AE213" s="147"/>
      <c r="AF213" s="147"/>
      <c r="AG213" s="147" t="s">
        <v>324</v>
      </c>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row>
    <row r="214" spans="1:60" outlineLevel="1" x14ac:dyDescent="0.2">
      <c r="A214" s="173">
        <v>67</v>
      </c>
      <c r="B214" s="174" t="s">
        <v>458</v>
      </c>
      <c r="C214" s="181" t="s">
        <v>459</v>
      </c>
      <c r="D214" s="175" t="s">
        <v>318</v>
      </c>
      <c r="E214" s="176">
        <v>3.03</v>
      </c>
      <c r="F214" s="177"/>
      <c r="G214" s="178">
        <f t="shared" si="7"/>
        <v>0</v>
      </c>
      <c r="H214" s="177"/>
      <c r="I214" s="178">
        <f t="shared" si="8"/>
        <v>0</v>
      </c>
      <c r="J214" s="177"/>
      <c r="K214" s="178">
        <f t="shared" si="9"/>
        <v>0</v>
      </c>
      <c r="L214" s="178">
        <v>21</v>
      </c>
      <c r="M214" s="178">
        <f t="shared" si="10"/>
        <v>0</v>
      </c>
      <c r="N214" s="176">
        <v>0.02</v>
      </c>
      <c r="O214" s="176">
        <f t="shared" si="11"/>
        <v>0.06</v>
      </c>
      <c r="P214" s="176">
        <v>0</v>
      </c>
      <c r="Q214" s="176">
        <f t="shared" si="12"/>
        <v>0</v>
      </c>
      <c r="R214" s="178"/>
      <c r="S214" s="178" t="s">
        <v>196</v>
      </c>
      <c r="T214" s="179" t="s">
        <v>176</v>
      </c>
      <c r="U214" s="157">
        <v>0</v>
      </c>
      <c r="V214" s="157">
        <f t="shared" si="13"/>
        <v>0</v>
      </c>
      <c r="W214" s="157"/>
      <c r="X214" s="157" t="s">
        <v>323</v>
      </c>
      <c r="Y214" s="157" t="s">
        <v>177</v>
      </c>
      <c r="Z214" s="147"/>
      <c r="AA214" s="147"/>
      <c r="AB214" s="147"/>
      <c r="AC214" s="147"/>
      <c r="AD214" s="147"/>
      <c r="AE214" s="147"/>
      <c r="AF214" s="147"/>
      <c r="AG214" s="147" t="s">
        <v>324</v>
      </c>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row>
    <row r="215" spans="1:60" outlineLevel="1" x14ac:dyDescent="0.2">
      <c r="A215" s="173">
        <v>68</v>
      </c>
      <c r="B215" s="174" t="s">
        <v>460</v>
      </c>
      <c r="C215" s="181" t="s">
        <v>461</v>
      </c>
      <c r="D215" s="175" t="s">
        <v>318</v>
      </c>
      <c r="E215" s="176">
        <v>12.12</v>
      </c>
      <c r="F215" s="177"/>
      <c r="G215" s="178">
        <f t="shared" si="7"/>
        <v>0</v>
      </c>
      <c r="H215" s="177"/>
      <c r="I215" s="178">
        <f t="shared" si="8"/>
        <v>0</v>
      </c>
      <c r="J215" s="177"/>
      <c r="K215" s="178">
        <f t="shared" si="9"/>
        <v>0</v>
      </c>
      <c r="L215" s="178">
        <v>21</v>
      </c>
      <c r="M215" s="178">
        <f t="shared" si="10"/>
        <v>0</v>
      </c>
      <c r="N215" s="176">
        <v>0.02</v>
      </c>
      <c r="O215" s="176">
        <f t="shared" si="11"/>
        <v>0.24</v>
      </c>
      <c r="P215" s="176">
        <v>0</v>
      </c>
      <c r="Q215" s="176">
        <f t="shared" si="12"/>
        <v>0</v>
      </c>
      <c r="R215" s="178"/>
      <c r="S215" s="178" t="s">
        <v>196</v>
      </c>
      <c r="T215" s="179" t="s">
        <v>176</v>
      </c>
      <c r="U215" s="157">
        <v>0</v>
      </c>
      <c r="V215" s="157">
        <f t="shared" si="13"/>
        <v>0</v>
      </c>
      <c r="W215" s="157"/>
      <c r="X215" s="157" t="s">
        <v>323</v>
      </c>
      <c r="Y215" s="157" t="s">
        <v>177</v>
      </c>
      <c r="Z215" s="147"/>
      <c r="AA215" s="147"/>
      <c r="AB215" s="147"/>
      <c r="AC215" s="147"/>
      <c r="AD215" s="147"/>
      <c r="AE215" s="147"/>
      <c r="AF215" s="147"/>
      <c r="AG215" s="147" t="s">
        <v>324</v>
      </c>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row>
    <row r="216" spans="1:60" outlineLevel="1" x14ac:dyDescent="0.2">
      <c r="A216" s="173">
        <v>69</v>
      </c>
      <c r="B216" s="174" t="s">
        <v>462</v>
      </c>
      <c r="C216" s="181" t="s">
        <v>463</v>
      </c>
      <c r="D216" s="175" t="s">
        <v>318</v>
      </c>
      <c r="E216" s="176">
        <v>3.03</v>
      </c>
      <c r="F216" s="177"/>
      <c r="G216" s="178">
        <f t="shared" si="7"/>
        <v>0</v>
      </c>
      <c r="H216" s="177"/>
      <c r="I216" s="178">
        <f t="shared" si="8"/>
        <v>0</v>
      </c>
      <c r="J216" s="177"/>
      <c r="K216" s="178">
        <f t="shared" si="9"/>
        <v>0</v>
      </c>
      <c r="L216" s="178">
        <v>21</v>
      </c>
      <c r="M216" s="178">
        <f t="shared" si="10"/>
        <v>0</v>
      </c>
      <c r="N216" s="176">
        <v>0.02</v>
      </c>
      <c r="O216" s="176">
        <f t="shared" si="11"/>
        <v>0.06</v>
      </c>
      <c r="P216" s="176">
        <v>0</v>
      </c>
      <c r="Q216" s="176">
        <f t="shared" si="12"/>
        <v>0</v>
      </c>
      <c r="R216" s="178"/>
      <c r="S216" s="178" t="s">
        <v>196</v>
      </c>
      <c r="T216" s="179" t="s">
        <v>176</v>
      </c>
      <c r="U216" s="157">
        <v>0</v>
      </c>
      <c r="V216" s="157">
        <f t="shared" si="13"/>
        <v>0</v>
      </c>
      <c r="W216" s="157"/>
      <c r="X216" s="157" t="s">
        <v>323</v>
      </c>
      <c r="Y216" s="157" t="s">
        <v>177</v>
      </c>
      <c r="Z216" s="147"/>
      <c r="AA216" s="147"/>
      <c r="AB216" s="147"/>
      <c r="AC216" s="147"/>
      <c r="AD216" s="147"/>
      <c r="AE216" s="147"/>
      <c r="AF216" s="147"/>
      <c r="AG216" s="147" t="s">
        <v>324</v>
      </c>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row>
    <row r="217" spans="1:60" outlineLevel="1" x14ac:dyDescent="0.2">
      <c r="A217" s="173">
        <v>70</v>
      </c>
      <c r="B217" s="174" t="s">
        <v>464</v>
      </c>
      <c r="C217" s="181" t="s">
        <v>465</v>
      </c>
      <c r="D217" s="175" t="s">
        <v>318</v>
      </c>
      <c r="E217" s="176">
        <v>2.02</v>
      </c>
      <c r="F217" s="177"/>
      <c r="G217" s="178">
        <f t="shared" si="7"/>
        <v>0</v>
      </c>
      <c r="H217" s="177"/>
      <c r="I217" s="178">
        <f t="shared" si="8"/>
        <v>0</v>
      </c>
      <c r="J217" s="177"/>
      <c r="K217" s="178">
        <f t="shared" si="9"/>
        <v>0</v>
      </c>
      <c r="L217" s="178">
        <v>21</v>
      </c>
      <c r="M217" s="178">
        <f t="shared" si="10"/>
        <v>0</v>
      </c>
      <c r="N217" s="176">
        <v>0.02</v>
      </c>
      <c r="O217" s="176">
        <f t="shared" si="11"/>
        <v>0.04</v>
      </c>
      <c r="P217" s="176">
        <v>0</v>
      </c>
      <c r="Q217" s="176">
        <f t="shared" si="12"/>
        <v>0</v>
      </c>
      <c r="R217" s="178"/>
      <c r="S217" s="178" t="s">
        <v>196</v>
      </c>
      <c r="T217" s="179" t="s">
        <v>176</v>
      </c>
      <c r="U217" s="157">
        <v>0</v>
      </c>
      <c r="V217" s="157">
        <f t="shared" si="13"/>
        <v>0</v>
      </c>
      <c r="W217" s="157"/>
      <c r="X217" s="157" t="s">
        <v>323</v>
      </c>
      <c r="Y217" s="157" t="s">
        <v>177</v>
      </c>
      <c r="Z217" s="147"/>
      <c r="AA217" s="147"/>
      <c r="AB217" s="147"/>
      <c r="AC217" s="147"/>
      <c r="AD217" s="147"/>
      <c r="AE217" s="147"/>
      <c r="AF217" s="147"/>
      <c r="AG217" s="147" t="s">
        <v>324</v>
      </c>
      <c r="AH217" s="147"/>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row>
    <row r="218" spans="1:60" x14ac:dyDescent="0.2">
      <c r="A218" s="159" t="s">
        <v>170</v>
      </c>
      <c r="B218" s="160" t="s">
        <v>128</v>
      </c>
      <c r="C218" s="180" t="s">
        <v>129</v>
      </c>
      <c r="D218" s="161"/>
      <c r="E218" s="162"/>
      <c r="F218" s="163"/>
      <c r="G218" s="163">
        <f>SUMIF(AG219:AG247,"&lt;&gt;NOR",G219:G247)</f>
        <v>0</v>
      </c>
      <c r="H218" s="163"/>
      <c r="I218" s="163">
        <f>SUM(I219:I247)</f>
        <v>0</v>
      </c>
      <c r="J218" s="163"/>
      <c r="K218" s="163">
        <f>SUM(K219:K247)</f>
        <v>0</v>
      </c>
      <c r="L218" s="163"/>
      <c r="M218" s="163">
        <f>SUM(M219:M247)</f>
        <v>0</v>
      </c>
      <c r="N218" s="162"/>
      <c r="O218" s="162">
        <f>SUM(O219:O247)</f>
        <v>11.03</v>
      </c>
      <c r="P218" s="162"/>
      <c r="Q218" s="162">
        <f>SUM(Q219:Q247)</f>
        <v>0</v>
      </c>
      <c r="R218" s="163"/>
      <c r="S218" s="163"/>
      <c r="T218" s="164"/>
      <c r="U218" s="158"/>
      <c r="V218" s="158">
        <f>SUM(V219:V247)</f>
        <v>51.42</v>
      </c>
      <c r="W218" s="158"/>
      <c r="X218" s="158"/>
      <c r="Y218" s="158"/>
      <c r="AG218" t="s">
        <v>171</v>
      </c>
    </row>
    <row r="219" spans="1:60" ht="22.5" outlineLevel="1" x14ac:dyDescent="0.2">
      <c r="A219" s="166">
        <v>71</v>
      </c>
      <c r="B219" s="167" t="s">
        <v>466</v>
      </c>
      <c r="C219" s="182" t="s">
        <v>467</v>
      </c>
      <c r="D219" s="168" t="s">
        <v>468</v>
      </c>
      <c r="E219" s="169">
        <v>3</v>
      </c>
      <c r="F219" s="170"/>
      <c r="G219" s="171">
        <f>ROUND(E219*F219,2)</f>
        <v>0</v>
      </c>
      <c r="H219" s="170"/>
      <c r="I219" s="171">
        <f>ROUND(E219*H219,2)</f>
        <v>0</v>
      </c>
      <c r="J219" s="170"/>
      <c r="K219" s="171">
        <f>ROUND(E219*J219,2)</f>
        <v>0</v>
      </c>
      <c r="L219" s="171">
        <v>21</v>
      </c>
      <c r="M219" s="171">
        <f>G219*(1+L219/100)</f>
        <v>0</v>
      </c>
      <c r="N219" s="169">
        <v>1.2999999999999999E-4</v>
      </c>
      <c r="O219" s="169">
        <f>ROUND(E219*N219,2)</f>
        <v>0</v>
      </c>
      <c r="P219" s="169">
        <v>0</v>
      </c>
      <c r="Q219" s="169">
        <f>ROUND(E219*P219,2)</f>
        <v>0</v>
      </c>
      <c r="R219" s="171" t="s">
        <v>378</v>
      </c>
      <c r="S219" s="171" t="s">
        <v>175</v>
      </c>
      <c r="T219" s="172" t="s">
        <v>175</v>
      </c>
      <c r="U219" s="157">
        <v>7.5</v>
      </c>
      <c r="V219" s="157">
        <f>ROUND(E219*U219,2)</f>
        <v>22.5</v>
      </c>
      <c r="W219" s="157"/>
      <c r="X219" s="157" t="s">
        <v>211</v>
      </c>
      <c r="Y219" s="157" t="s">
        <v>177</v>
      </c>
      <c r="Z219" s="147"/>
      <c r="AA219" s="147"/>
      <c r="AB219" s="147"/>
      <c r="AC219" s="147"/>
      <c r="AD219" s="147"/>
      <c r="AE219" s="147"/>
      <c r="AF219" s="147"/>
      <c r="AG219" s="147" t="s">
        <v>212</v>
      </c>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row>
    <row r="220" spans="1:60" outlineLevel="2" x14ac:dyDescent="0.2">
      <c r="A220" s="154"/>
      <c r="B220" s="155"/>
      <c r="C220" s="266" t="s">
        <v>469</v>
      </c>
      <c r="D220" s="267"/>
      <c r="E220" s="267"/>
      <c r="F220" s="267"/>
      <c r="G220" s="267"/>
      <c r="H220" s="157"/>
      <c r="I220" s="157"/>
      <c r="J220" s="157"/>
      <c r="K220" s="157"/>
      <c r="L220" s="157"/>
      <c r="M220" s="157"/>
      <c r="N220" s="156"/>
      <c r="O220" s="156"/>
      <c r="P220" s="156"/>
      <c r="Q220" s="156"/>
      <c r="R220" s="157"/>
      <c r="S220" s="157"/>
      <c r="T220" s="157"/>
      <c r="U220" s="157"/>
      <c r="V220" s="157"/>
      <c r="W220" s="157"/>
      <c r="X220" s="157"/>
      <c r="Y220" s="157"/>
      <c r="Z220" s="147"/>
      <c r="AA220" s="147"/>
      <c r="AB220" s="147"/>
      <c r="AC220" s="147"/>
      <c r="AD220" s="147"/>
      <c r="AE220" s="147"/>
      <c r="AF220" s="147"/>
      <c r="AG220" s="147" t="s">
        <v>214</v>
      </c>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row>
    <row r="221" spans="1:60" outlineLevel="2" x14ac:dyDescent="0.2">
      <c r="A221" s="154"/>
      <c r="B221" s="155"/>
      <c r="C221" s="268" t="s">
        <v>470</v>
      </c>
      <c r="D221" s="269"/>
      <c r="E221" s="269"/>
      <c r="F221" s="269"/>
      <c r="G221" s="269"/>
      <c r="H221" s="157"/>
      <c r="I221" s="157"/>
      <c r="J221" s="157"/>
      <c r="K221" s="157"/>
      <c r="L221" s="157"/>
      <c r="M221" s="157"/>
      <c r="N221" s="156"/>
      <c r="O221" s="156"/>
      <c r="P221" s="156"/>
      <c r="Q221" s="156"/>
      <c r="R221" s="157"/>
      <c r="S221" s="157"/>
      <c r="T221" s="157"/>
      <c r="U221" s="157"/>
      <c r="V221" s="157"/>
      <c r="W221" s="157"/>
      <c r="X221" s="157"/>
      <c r="Y221" s="157"/>
      <c r="Z221" s="147"/>
      <c r="AA221" s="147"/>
      <c r="AB221" s="147"/>
      <c r="AC221" s="147"/>
      <c r="AD221" s="147"/>
      <c r="AE221" s="147"/>
      <c r="AF221" s="147"/>
      <c r="AG221" s="147" t="s">
        <v>284</v>
      </c>
      <c r="AH221" s="147"/>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row>
    <row r="222" spans="1:60" outlineLevel="1" x14ac:dyDescent="0.2">
      <c r="A222" s="173">
        <v>72</v>
      </c>
      <c r="B222" s="174" t="s">
        <v>471</v>
      </c>
      <c r="C222" s="181" t="s">
        <v>472</v>
      </c>
      <c r="D222" s="175" t="s">
        <v>223</v>
      </c>
      <c r="E222" s="176">
        <v>95</v>
      </c>
      <c r="F222" s="177"/>
      <c r="G222" s="178">
        <f>ROUND(E222*F222,2)</f>
        <v>0</v>
      </c>
      <c r="H222" s="177"/>
      <c r="I222" s="178">
        <f>ROUND(E222*H222,2)</f>
        <v>0</v>
      </c>
      <c r="J222" s="177"/>
      <c r="K222" s="178">
        <f>ROUND(E222*J222,2)</f>
        <v>0</v>
      </c>
      <c r="L222" s="178">
        <v>21</v>
      </c>
      <c r="M222" s="178">
        <f>G222*(1+L222/100)</f>
        <v>0</v>
      </c>
      <c r="N222" s="176">
        <v>0</v>
      </c>
      <c r="O222" s="176">
        <f>ROUND(E222*N222,2)</f>
        <v>0</v>
      </c>
      <c r="P222" s="176">
        <v>0</v>
      </c>
      <c r="Q222" s="176">
        <f>ROUND(E222*P222,2)</f>
        <v>0</v>
      </c>
      <c r="R222" s="178" t="s">
        <v>378</v>
      </c>
      <c r="S222" s="178" t="s">
        <v>175</v>
      </c>
      <c r="T222" s="179" t="s">
        <v>175</v>
      </c>
      <c r="U222" s="157">
        <v>5.0999999999999997E-2</v>
      </c>
      <c r="V222" s="157">
        <f>ROUND(E222*U222,2)</f>
        <v>4.8499999999999996</v>
      </c>
      <c r="W222" s="157"/>
      <c r="X222" s="157" t="s">
        <v>211</v>
      </c>
      <c r="Y222" s="157" t="s">
        <v>177</v>
      </c>
      <c r="Z222" s="147"/>
      <c r="AA222" s="147"/>
      <c r="AB222" s="147"/>
      <c r="AC222" s="147"/>
      <c r="AD222" s="147"/>
      <c r="AE222" s="147"/>
      <c r="AF222" s="147"/>
      <c r="AG222" s="147" t="s">
        <v>212</v>
      </c>
      <c r="AH222" s="147"/>
      <c r="AI222" s="147"/>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row>
    <row r="223" spans="1:60" outlineLevel="1" x14ac:dyDescent="0.2">
      <c r="A223" s="166">
        <v>73</v>
      </c>
      <c r="B223" s="167" t="s">
        <v>473</v>
      </c>
      <c r="C223" s="182" t="s">
        <v>474</v>
      </c>
      <c r="D223" s="168" t="s">
        <v>318</v>
      </c>
      <c r="E223" s="169">
        <v>1</v>
      </c>
      <c r="F223" s="170"/>
      <c r="G223" s="171">
        <f>ROUND(E223*F223,2)</f>
        <v>0</v>
      </c>
      <c r="H223" s="170"/>
      <c r="I223" s="171">
        <f>ROUND(E223*H223,2)</f>
        <v>0</v>
      </c>
      <c r="J223" s="170"/>
      <c r="K223" s="171">
        <f>ROUND(E223*J223,2)</f>
        <v>0</v>
      </c>
      <c r="L223" s="171">
        <v>21</v>
      </c>
      <c r="M223" s="171">
        <f>G223*(1+L223/100)</f>
        <v>0</v>
      </c>
      <c r="N223" s="169">
        <v>0</v>
      </c>
      <c r="O223" s="169">
        <f>ROUND(E223*N223,2)</f>
        <v>0</v>
      </c>
      <c r="P223" s="169">
        <v>0</v>
      </c>
      <c r="Q223" s="169">
        <f>ROUND(E223*P223,2)</f>
        <v>0</v>
      </c>
      <c r="R223" s="171" t="s">
        <v>378</v>
      </c>
      <c r="S223" s="171" t="s">
        <v>175</v>
      </c>
      <c r="T223" s="172" t="s">
        <v>175</v>
      </c>
      <c r="U223" s="157">
        <v>0.79</v>
      </c>
      <c r="V223" s="157">
        <f>ROUND(E223*U223,2)</f>
        <v>0.79</v>
      </c>
      <c r="W223" s="157"/>
      <c r="X223" s="157" t="s">
        <v>211</v>
      </c>
      <c r="Y223" s="157" t="s">
        <v>177</v>
      </c>
      <c r="Z223" s="147"/>
      <c r="AA223" s="147"/>
      <c r="AB223" s="147"/>
      <c r="AC223" s="147"/>
      <c r="AD223" s="147"/>
      <c r="AE223" s="147"/>
      <c r="AF223" s="147"/>
      <c r="AG223" s="147" t="s">
        <v>212</v>
      </c>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row>
    <row r="224" spans="1:60" outlineLevel="2" x14ac:dyDescent="0.2">
      <c r="A224" s="154"/>
      <c r="B224" s="155"/>
      <c r="C224" s="266" t="s">
        <v>475</v>
      </c>
      <c r="D224" s="267"/>
      <c r="E224" s="267"/>
      <c r="F224" s="267"/>
      <c r="G224" s="267"/>
      <c r="H224" s="157"/>
      <c r="I224" s="157"/>
      <c r="J224" s="157"/>
      <c r="K224" s="157"/>
      <c r="L224" s="157"/>
      <c r="M224" s="157"/>
      <c r="N224" s="156"/>
      <c r="O224" s="156"/>
      <c r="P224" s="156"/>
      <c r="Q224" s="156"/>
      <c r="R224" s="157"/>
      <c r="S224" s="157"/>
      <c r="T224" s="157"/>
      <c r="U224" s="157"/>
      <c r="V224" s="157"/>
      <c r="W224" s="157"/>
      <c r="X224" s="157"/>
      <c r="Y224" s="157"/>
      <c r="Z224" s="147"/>
      <c r="AA224" s="147"/>
      <c r="AB224" s="147"/>
      <c r="AC224" s="147"/>
      <c r="AD224" s="147"/>
      <c r="AE224" s="147"/>
      <c r="AF224" s="147"/>
      <c r="AG224" s="147" t="s">
        <v>214</v>
      </c>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row>
    <row r="225" spans="1:60" outlineLevel="2" x14ac:dyDescent="0.2">
      <c r="A225" s="154"/>
      <c r="B225" s="155"/>
      <c r="C225" s="268" t="s">
        <v>476</v>
      </c>
      <c r="D225" s="269"/>
      <c r="E225" s="269"/>
      <c r="F225" s="269"/>
      <c r="G225" s="269"/>
      <c r="H225" s="157"/>
      <c r="I225" s="157"/>
      <c r="J225" s="157"/>
      <c r="K225" s="157"/>
      <c r="L225" s="157"/>
      <c r="M225" s="157"/>
      <c r="N225" s="156"/>
      <c r="O225" s="156"/>
      <c r="P225" s="156"/>
      <c r="Q225" s="156"/>
      <c r="R225" s="157"/>
      <c r="S225" s="157"/>
      <c r="T225" s="157"/>
      <c r="U225" s="157"/>
      <c r="V225" s="157"/>
      <c r="W225" s="157"/>
      <c r="X225" s="157"/>
      <c r="Y225" s="157"/>
      <c r="Z225" s="147"/>
      <c r="AA225" s="147"/>
      <c r="AB225" s="147"/>
      <c r="AC225" s="147"/>
      <c r="AD225" s="147"/>
      <c r="AE225" s="147"/>
      <c r="AF225" s="147"/>
      <c r="AG225" s="147" t="s">
        <v>284</v>
      </c>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row>
    <row r="226" spans="1:60" ht="22.5" outlineLevel="1" x14ac:dyDescent="0.2">
      <c r="A226" s="166">
        <v>74</v>
      </c>
      <c r="B226" s="167" t="s">
        <v>477</v>
      </c>
      <c r="C226" s="182" t="s">
        <v>478</v>
      </c>
      <c r="D226" s="168" t="s">
        <v>318</v>
      </c>
      <c r="E226" s="169">
        <v>3</v>
      </c>
      <c r="F226" s="170"/>
      <c r="G226" s="171">
        <f>ROUND(E226*F226,2)</f>
        <v>0</v>
      </c>
      <c r="H226" s="170"/>
      <c r="I226" s="171">
        <f>ROUND(E226*H226,2)</f>
        <v>0</v>
      </c>
      <c r="J226" s="170"/>
      <c r="K226" s="171">
        <f>ROUND(E226*J226,2)</f>
        <v>0</v>
      </c>
      <c r="L226" s="171">
        <v>21</v>
      </c>
      <c r="M226" s="171">
        <f>G226*(1+L226/100)</f>
        <v>0</v>
      </c>
      <c r="N226" s="169">
        <v>0</v>
      </c>
      <c r="O226" s="169">
        <f>ROUND(E226*N226,2)</f>
        <v>0</v>
      </c>
      <c r="P226" s="169">
        <v>0</v>
      </c>
      <c r="Q226" s="169">
        <f>ROUND(E226*P226,2)</f>
        <v>0</v>
      </c>
      <c r="R226" s="171" t="s">
        <v>378</v>
      </c>
      <c r="S226" s="171" t="s">
        <v>175</v>
      </c>
      <c r="T226" s="172" t="s">
        <v>175</v>
      </c>
      <c r="U226" s="157">
        <v>0.9</v>
      </c>
      <c r="V226" s="157">
        <f>ROUND(E226*U226,2)</f>
        <v>2.7</v>
      </c>
      <c r="W226" s="157"/>
      <c r="X226" s="157" t="s">
        <v>211</v>
      </c>
      <c r="Y226" s="157" t="s">
        <v>177</v>
      </c>
      <c r="Z226" s="147"/>
      <c r="AA226" s="147"/>
      <c r="AB226" s="147"/>
      <c r="AC226" s="147"/>
      <c r="AD226" s="147"/>
      <c r="AE226" s="147"/>
      <c r="AF226" s="147"/>
      <c r="AG226" s="147" t="s">
        <v>212</v>
      </c>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row>
    <row r="227" spans="1:60" outlineLevel="2" x14ac:dyDescent="0.2">
      <c r="A227" s="154"/>
      <c r="B227" s="155"/>
      <c r="C227" s="266" t="s">
        <v>475</v>
      </c>
      <c r="D227" s="267"/>
      <c r="E227" s="267"/>
      <c r="F227" s="267"/>
      <c r="G227" s="267"/>
      <c r="H227" s="157"/>
      <c r="I227" s="157"/>
      <c r="J227" s="157"/>
      <c r="K227" s="157"/>
      <c r="L227" s="157"/>
      <c r="M227" s="157"/>
      <c r="N227" s="156"/>
      <c r="O227" s="156"/>
      <c r="P227" s="156"/>
      <c r="Q227" s="156"/>
      <c r="R227" s="157"/>
      <c r="S227" s="157"/>
      <c r="T227" s="157"/>
      <c r="U227" s="157"/>
      <c r="V227" s="157"/>
      <c r="W227" s="157"/>
      <c r="X227" s="157"/>
      <c r="Y227" s="157"/>
      <c r="Z227" s="147"/>
      <c r="AA227" s="147"/>
      <c r="AB227" s="147"/>
      <c r="AC227" s="147"/>
      <c r="AD227" s="147"/>
      <c r="AE227" s="147"/>
      <c r="AF227" s="147"/>
      <c r="AG227" s="147" t="s">
        <v>214</v>
      </c>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row>
    <row r="228" spans="1:60" outlineLevel="2" x14ac:dyDescent="0.2">
      <c r="A228" s="154"/>
      <c r="B228" s="155"/>
      <c r="C228" s="268" t="s">
        <v>476</v>
      </c>
      <c r="D228" s="269"/>
      <c r="E228" s="269"/>
      <c r="F228" s="269"/>
      <c r="G228" s="269"/>
      <c r="H228" s="157"/>
      <c r="I228" s="157"/>
      <c r="J228" s="157"/>
      <c r="K228" s="157"/>
      <c r="L228" s="157"/>
      <c r="M228" s="157"/>
      <c r="N228" s="156"/>
      <c r="O228" s="156"/>
      <c r="P228" s="156"/>
      <c r="Q228" s="156"/>
      <c r="R228" s="157"/>
      <c r="S228" s="157"/>
      <c r="T228" s="157"/>
      <c r="U228" s="157"/>
      <c r="V228" s="157"/>
      <c r="W228" s="157"/>
      <c r="X228" s="157"/>
      <c r="Y228" s="157"/>
      <c r="Z228" s="147"/>
      <c r="AA228" s="147"/>
      <c r="AB228" s="147"/>
      <c r="AC228" s="147"/>
      <c r="AD228" s="147"/>
      <c r="AE228" s="147"/>
      <c r="AF228" s="147"/>
      <c r="AG228" s="147" t="s">
        <v>284</v>
      </c>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row>
    <row r="229" spans="1:60" ht="22.5" outlineLevel="1" x14ac:dyDescent="0.2">
      <c r="A229" s="166">
        <v>75</v>
      </c>
      <c r="B229" s="167" t="s">
        <v>479</v>
      </c>
      <c r="C229" s="182" t="s">
        <v>480</v>
      </c>
      <c r="D229" s="168" t="s">
        <v>318</v>
      </c>
      <c r="E229" s="169">
        <v>3</v>
      </c>
      <c r="F229" s="170"/>
      <c r="G229" s="171">
        <f>ROUND(E229*F229,2)</f>
        <v>0</v>
      </c>
      <c r="H229" s="170"/>
      <c r="I229" s="171">
        <f>ROUND(E229*H229,2)</f>
        <v>0</v>
      </c>
      <c r="J229" s="170"/>
      <c r="K229" s="171">
        <f>ROUND(E229*J229,2)</f>
        <v>0</v>
      </c>
      <c r="L229" s="171">
        <v>21</v>
      </c>
      <c r="M229" s="171">
        <f>G229*(1+L229/100)</f>
        <v>0</v>
      </c>
      <c r="N229" s="169">
        <v>0</v>
      </c>
      <c r="O229" s="169">
        <f>ROUND(E229*N229,2)</f>
        <v>0</v>
      </c>
      <c r="P229" s="169">
        <v>0</v>
      </c>
      <c r="Q229" s="169">
        <f>ROUND(E229*P229,2)</f>
        <v>0</v>
      </c>
      <c r="R229" s="171" t="s">
        <v>378</v>
      </c>
      <c r="S229" s="171" t="s">
        <v>175</v>
      </c>
      <c r="T229" s="172" t="s">
        <v>175</v>
      </c>
      <c r="U229" s="157">
        <v>1.752</v>
      </c>
      <c r="V229" s="157">
        <f>ROUND(E229*U229,2)</f>
        <v>5.26</v>
      </c>
      <c r="W229" s="157"/>
      <c r="X229" s="157" t="s">
        <v>211</v>
      </c>
      <c r="Y229" s="157" t="s">
        <v>177</v>
      </c>
      <c r="Z229" s="147"/>
      <c r="AA229" s="147"/>
      <c r="AB229" s="147"/>
      <c r="AC229" s="147"/>
      <c r="AD229" s="147"/>
      <c r="AE229" s="147"/>
      <c r="AF229" s="147"/>
      <c r="AG229" s="147" t="s">
        <v>212</v>
      </c>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row>
    <row r="230" spans="1:60" outlineLevel="2" x14ac:dyDescent="0.2">
      <c r="A230" s="154"/>
      <c r="B230" s="155"/>
      <c r="C230" s="266" t="s">
        <v>475</v>
      </c>
      <c r="D230" s="267"/>
      <c r="E230" s="267"/>
      <c r="F230" s="267"/>
      <c r="G230" s="267"/>
      <c r="H230" s="157"/>
      <c r="I230" s="157"/>
      <c r="J230" s="157"/>
      <c r="K230" s="157"/>
      <c r="L230" s="157"/>
      <c r="M230" s="157"/>
      <c r="N230" s="156"/>
      <c r="O230" s="156"/>
      <c r="P230" s="156"/>
      <c r="Q230" s="156"/>
      <c r="R230" s="157"/>
      <c r="S230" s="157"/>
      <c r="T230" s="157"/>
      <c r="U230" s="157"/>
      <c r="V230" s="157"/>
      <c r="W230" s="157"/>
      <c r="X230" s="157"/>
      <c r="Y230" s="157"/>
      <c r="Z230" s="147"/>
      <c r="AA230" s="147"/>
      <c r="AB230" s="147"/>
      <c r="AC230" s="147"/>
      <c r="AD230" s="147"/>
      <c r="AE230" s="147"/>
      <c r="AF230" s="147"/>
      <c r="AG230" s="147" t="s">
        <v>214</v>
      </c>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row>
    <row r="231" spans="1:60" outlineLevel="2" x14ac:dyDescent="0.2">
      <c r="A231" s="154"/>
      <c r="B231" s="155"/>
      <c r="C231" s="268" t="s">
        <v>476</v>
      </c>
      <c r="D231" s="269"/>
      <c r="E231" s="269"/>
      <c r="F231" s="269"/>
      <c r="G231" s="269"/>
      <c r="H231" s="157"/>
      <c r="I231" s="157"/>
      <c r="J231" s="157"/>
      <c r="K231" s="157"/>
      <c r="L231" s="157"/>
      <c r="M231" s="157"/>
      <c r="N231" s="156"/>
      <c r="O231" s="156"/>
      <c r="P231" s="156"/>
      <c r="Q231" s="156"/>
      <c r="R231" s="157"/>
      <c r="S231" s="157"/>
      <c r="T231" s="157"/>
      <c r="U231" s="157"/>
      <c r="V231" s="157"/>
      <c r="W231" s="157"/>
      <c r="X231" s="157"/>
      <c r="Y231" s="157"/>
      <c r="Z231" s="147"/>
      <c r="AA231" s="147"/>
      <c r="AB231" s="147"/>
      <c r="AC231" s="147"/>
      <c r="AD231" s="147"/>
      <c r="AE231" s="147"/>
      <c r="AF231" s="147"/>
      <c r="AG231" s="147" t="s">
        <v>284</v>
      </c>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row>
    <row r="232" spans="1:60" ht="22.5" outlineLevel="1" x14ac:dyDescent="0.2">
      <c r="A232" s="166">
        <v>76</v>
      </c>
      <c r="B232" s="167" t="s">
        <v>481</v>
      </c>
      <c r="C232" s="182" t="s">
        <v>482</v>
      </c>
      <c r="D232" s="168" t="s">
        <v>318</v>
      </c>
      <c r="E232" s="169">
        <v>1</v>
      </c>
      <c r="F232" s="170"/>
      <c r="G232" s="171">
        <f>ROUND(E232*F232,2)</f>
        <v>0</v>
      </c>
      <c r="H232" s="170"/>
      <c r="I232" s="171">
        <f>ROUND(E232*H232,2)</f>
        <v>0</v>
      </c>
      <c r="J232" s="170"/>
      <c r="K232" s="171">
        <f>ROUND(E232*J232,2)</f>
        <v>0</v>
      </c>
      <c r="L232" s="171">
        <v>21</v>
      </c>
      <c r="M232" s="171">
        <f>G232*(1+L232/100)</f>
        <v>0</v>
      </c>
      <c r="N232" s="169">
        <v>3.0596700000000001</v>
      </c>
      <c r="O232" s="169">
        <f>ROUND(E232*N232,2)</f>
        <v>3.06</v>
      </c>
      <c r="P232" s="169">
        <v>0</v>
      </c>
      <c r="Q232" s="169">
        <f>ROUND(E232*P232,2)</f>
        <v>0</v>
      </c>
      <c r="R232" s="171" t="s">
        <v>378</v>
      </c>
      <c r="S232" s="171" t="s">
        <v>175</v>
      </c>
      <c r="T232" s="172" t="s">
        <v>175</v>
      </c>
      <c r="U232" s="157">
        <v>5.0199999999999996</v>
      </c>
      <c r="V232" s="157">
        <f>ROUND(E232*U232,2)</f>
        <v>5.0199999999999996</v>
      </c>
      <c r="W232" s="157"/>
      <c r="X232" s="157" t="s">
        <v>211</v>
      </c>
      <c r="Y232" s="157" t="s">
        <v>177</v>
      </c>
      <c r="Z232" s="147"/>
      <c r="AA232" s="147"/>
      <c r="AB232" s="147"/>
      <c r="AC232" s="147"/>
      <c r="AD232" s="147"/>
      <c r="AE232" s="147"/>
      <c r="AF232" s="147"/>
      <c r="AG232" s="147" t="s">
        <v>212</v>
      </c>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row>
    <row r="233" spans="1:60" outlineLevel="2" x14ac:dyDescent="0.2">
      <c r="A233" s="154"/>
      <c r="B233" s="155"/>
      <c r="C233" s="266" t="s">
        <v>483</v>
      </c>
      <c r="D233" s="267"/>
      <c r="E233" s="267"/>
      <c r="F233" s="267"/>
      <c r="G233" s="267"/>
      <c r="H233" s="157"/>
      <c r="I233" s="157"/>
      <c r="J233" s="157"/>
      <c r="K233" s="157"/>
      <c r="L233" s="157"/>
      <c r="M233" s="157"/>
      <c r="N233" s="156"/>
      <c r="O233" s="156"/>
      <c r="P233" s="156"/>
      <c r="Q233" s="156"/>
      <c r="R233" s="157"/>
      <c r="S233" s="157"/>
      <c r="T233" s="157"/>
      <c r="U233" s="157"/>
      <c r="V233" s="157"/>
      <c r="W233" s="157"/>
      <c r="X233" s="157"/>
      <c r="Y233" s="157"/>
      <c r="Z233" s="147"/>
      <c r="AA233" s="147"/>
      <c r="AB233" s="147"/>
      <c r="AC233" s="147"/>
      <c r="AD233" s="147"/>
      <c r="AE233" s="147"/>
      <c r="AF233" s="147"/>
      <c r="AG233" s="147" t="s">
        <v>214</v>
      </c>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row>
    <row r="234" spans="1:60" outlineLevel="1" x14ac:dyDescent="0.2">
      <c r="A234" s="173">
        <v>77</v>
      </c>
      <c r="B234" s="174" t="s">
        <v>484</v>
      </c>
      <c r="C234" s="181" t="s">
        <v>485</v>
      </c>
      <c r="D234" s="175" t="s">
        <v>318</v>
      </c>
      <c r="E234" s="176">
        <v>3</v>
      </c>
      <c r="F234" s="177"/>
      <c r="G234" s="178">
        <f>ROUND(E234*F234,2)</f>
        <v>0</v>
      </c>
      <c r="H234" s="177"/>
      <c r="I234" s="178">
        <f>ROUND(E234*H234,2)</f>
        <v>0</v>
      </c>
      <c r="J234" s="177"/>
      <c r="K234" s="178">
        <f>ROUND(E234*J234,2)</f>
        <v>0</v>
      </c>
      <c r="L234" s="178">
        <v>21</v>
      </c>
      <c r="M234" s="178">
        <f>G234*(1+L234/100)</f>
        <v>0</v>
      </c>
      <c r="N234" s="176">
        <v>7.0200000000000002E-3</v>
      </c>
      <c r="O234" s="176">
        <f>ROUND(E234*N234,2)</f>
        <v>0.02</v>
      </c>
      <c r="P234" s="176">
        <v>0</v>
      </c>
      <c r="Q234" s="176">
        <f>ROUND(E234*P234,2)</f>
        <v>0</v>
      </c>
      <c r="R234" s="178" t="s">
        <v>378</v>
      </c>
      <c r="S234" s="178" t="s">
        <v>175</v>
      </c>
      <c r="T234" s="179" t="s">
        <v>175</v>
      </c>
      <c r="U234" s="157">
        <v>1.694</v>
      </c>
      <c r="V234" s="157">
        <f>ROUND(E234*U234,2)</f>
        <v>5.08</v>
      </c>
      <c r="W234" s="157"/>
      <c r="X234" s="157" t="s">
        <v>211</v>
      </c>
      <c r="Y234" s="157" t="s">
        <v>177</v>
      </c>
      <c r="Z234" s="147"/>
      <c r="AA234" s="147"/>
      <c r="AB234" s="147"/>
      <c r="AC234" s="147"/>
      <c r="AD234" s="147"/>
      <c r="AE234" s="147"/>
      <c r="AF234" s="147"/>
      <c r="AG234" s="147" t="s">
        <v>212</v>
      </c>
      <c r="AH234" s="147"/>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row>
    <row r="235" spans="1:60" outlineLevel="1" x14ac:dyDescent="0.2">
      <c r="A235" s="166">
        <v>78</v>
      </c>
      <c r="B235" s="167" t="s">
        <v>486</v>
      </c>
      <c r="C235" s="182" t="s">
        <v>487</v>
      </c>
      <c r="D235" s="168" t="s">
        <v>318</v>
      </c>
      <c r="E235" s="169">
        <v>1</v>
      </c>
      <c r="F235" s="170"/>
      <c r="G235" s="171">
        <f>ROUND(E235*F235,2)</f>
        <v>0</v>
      </c>
      <c r="H235" s="170"/>
      <c r="I235" s="171">
        <f>ROUND(E235*H235,2)</f>
        <v>0</v>
      </c>
      <c r="J235" s="170"/>
      <c r="K235" s="171">
        <f>ROUND(E235*J235,2)</f>
        <v>0</v>
      </c>
      <c r="L235" s="171">
        <v>21</v>
      </c>
      <c r="M235" s="171">
        <f>G235*(1+L235/100)</f>
        <v>0</v>
      </c>
      <c r="N235" s="169">
        <v>9.4359999999999999E-2</v>
      </c>
      <c r="O235" s="169">
        <f>ROUND(E235*N235,2)</f>
        <v>0.09</v>
      </c>
      <c r="P235" s="169">
        <v>0</v>
      </c>
      <c r="Q235" s="169">
        <f>ROUND(E235*P235,2)</f>
        <v>0</v>
      </c>
      <c r="R235" s="171" t="s">
        <v>378</v>
      </c>
      <c r="S235" s="171" t="s">
        <v>175</v>
      </c>
      <c r="T235" s="172" t="s">
        <v>175</v>
      </c>
      <c r="U235" s="157">
        <v>1.69</v>
      </c>
      <c r="V235" s="157">
        <f>ROUND(E235*U235,2)</f>
        <v>1.69</v>
      </c>
      <c r="W235" s="157"/>
      <c r="X235" s="157" t="s">
        <v>211</v>
      </c>
      <c r="Y235" s="157" t="s">
        <v>177</v>
      </c>
      <c r="Z235" s="147"/>
      <c r="AA235" s="147"/>
      <c r="AB235" s="147"/>
      <c r="AC235" s="147"/>
      <c r="AD235" s="147"/>
      <c r="AE235" s="147"/>
      <c r="AF235" s="147"/>
      <c r="AG235" s="147" t="s">
        <v>212</v>
      </c>
      <c r="AH235" s="147"/>
      <c r="AI235" s="147"/>
      <c r="AJ235" s="147"/>
      <c r="AK235" s="147"/>
      <c r="AL235" s="147"/>
      <c r="AM235" s="147"/>
      <c r="AN235" s="147"/>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row>
    <row r="236" spans="1:60" outlineLevel="2" x14ac:dyDescent="0.2">
      <c r="A236" s="154"/>
      <c r="B236" s="155"/>
      <c r="C236" s="266" t="s">
        <v>488</v>
      </c>
      <c r="D236" s="267"/>
      <c r="E236" s="267"/>
      <c r="F236" s="267"/>
      <c r="G236" s="267"/>
      <c r="H236" s="157"/>
      <c r="I236" s="157"/>
      <c r="J236" s="157"/>
      <c r="K236" s="157"/>
      <c r="L236" s="157"/>
      <c r="M236" s="157"/>
      <c r="N236" s="156"/>
      <c r="O236" s="156"/>
      <c r="P236" s="156"/>
      <c r="Q236" s="156"/>
      <c r="R236" s="157"/>
      <c r="S236" s="157"/>
      <c r="T236" s="157"/>
      <c r="U236" s="157"/>
      <c r="V236" s="157"/>
      <c r="W236" s="157"/>
      <c r="X236" s="157"/>
      <c r="Y236" s="157"/>
      <c r="Z236" s="147"/>
      <c r="AA236" s="147"/>
      <c r="AB236" s="147"/>
      <c r="AC236" s="147"/>
      <c r="AD236" s="147"/>
      <c r="AE236" s="147"/>
      <c r="AF236" s="147"/>
      <c r="AG236" s="147" t="s">
        <v>214</v>
      </c>
      <c r="AH236" s="147"/>
      <c r="AI236" s="147"/>
      <c r="AJ236" s="147"/>
      <c r="AK236" s="147"/>
      <c r="AL236" s="147"/>
      <c r="AM236" s="147"/>
      <c r="AN236" s="147"/>
      <c r="AO236" s="147"/>
      <c r="AP236" s="147"/>
      <c r="AQ236" s="147"/>
      <c r="AR236" s="147"/>
      <c r="AS236" s="147"/>
      <c r="AT236" s="147"/>
      <c r="AU236" s="147"/>
      <c r="AV236" s="147"/>
      <c r="AW236" s="147"/>
      <c r="AX236" s="147"/>
      <c r="AY236" s="147"/>
      <c r="AZ236" s="147"/>
      <c r="BA236" s="147"/>
      <c r="BB236" s="147"/>
      <c r="BC236" s="147"/>
      <c r="BD236" s="147"/>
      <c r="BE236" s="147"/>
      <c r="BF236" s="147"/>
      <c r="BG236" s="147"/>
      <c r="BH236" s="147"/>
    </row>
    <row r="237" spans="1:60" outlineLevel="1" x14ac:dyDescent="0.2">
      <c r="A237" s="173">
        <v>79</v>
      </c>
      <c r="B237" s="174" t="s">
        <v>489</v>
      </c>
      <c r="C237" s="181" t="s">
        <v>490</v>
      </c>
      <c r="D237" s="175" t="s">
        <v>223</v>
      </c>
      <c r="E237" s="176">
        <v>117.5</v>
      </c>
      <c r="F237" s="177"/>
      <c r="G237" s="178">
        <f>ROUND(E237*F237,2)</f>
        <v>0</v>
      </c>
      <c r="H237" s="177"/>
      <c r="I237" s="178">
        <f>ROUND(E237*H237,2)</f>
        <v>0</v>
      </c>
      <c r="J237" s="177"/>
      <c r="K237" s="178">
        <f>ROUND(E237*J237,2)</f>
        <v>0</v>
      </c>
      <c r="L237" s="178">
        <v>21</v>
      </c>
      <c r="M237" s="178">
        <f>G237*(1+L237/100)</f>
        <v>0</v>
      </c>
      <c r="N237" s="176">
        <v>0</v>
      </c>
      <c r="O237" s="176">
        <f>ROUND(E237*N237,2)</f>
        <v>0</v>
      </c>
      <c r="P237" s="176">
        <v>0</v>
      </c>
      <c r="Q237" s="176">
        <f>ROUND(E237*P237,2)</f>
        <v>0</v>
      </c>
      <c r="R237" s="178" t="s">
        <v>378</v>
      </c>
      <c r="S237" s="178" t="s">
        <v>175</v>
      </c>
      <c r="T237" s="179" t="s">
        <v>175</v>
      </c>
      <c r="U237" s="157">
        <v>0.03</v>
      </c>
      <c r="V237" s="157">
        <f>ROUND(E237*U237,2)</f>
        <v>3.53</v>
      </c>
      <c r="W237" s="157"/>
      <c r="X237" s="157" t="s">
        <v>211</v>
      </c>
      <c r="Y237" s="157" t="s">
        <v>177</v>
      </c>
      <c r="Z237" s="147"/>
      <c r="AA237" s="147"/>
      <c r="AB237" s="147"/>
      <c r="AC237" s="147"/>
      <c r="AD237" s="147"/>
      <c r="AE237" s="147"/>
      <c r="AF237" s="147"/>
      <c r="AG237" s="147" t="s">
        <v>212</v>
      </c>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row>
    <row r="238" spans="1:60" outlineLevel="1" x14ac:dyDescent="0.2">
      <c r="A238" s="166">
        <v>80</v>
      </c>
      <c r="B238" s="167" t="s">
        <v>491</v>
      </c>
      <c r="C238" s="182" t="s">
        <v>492</v>
      </c>
      <c r="D238" s="168" t="s">
        <v>318</v>
      </c>
      <c r="E238" s="169">
        <v>1</v>
      </c>
      <c r="F238" s="170"/>
      <c r="G238" s="171">
        <f>ROUND(E238*F238,2)</f>
        <v>0</v>
      </c>
      <c r="H238" s="170"/>
      <c r="I238" s="171">
        <f>ROUND(E238*H238,2)</f>
        <v>0</v>
      </c>
      <c r="J238" s="170"/>
      <c r="K238" s="171">
        <f>ROUND(E238*J238,2)</f>
        <v>0</v>
      </c>
      <c r="L238" s="171">
        <v>21</v>
      </c>
      <c r="M238" s="171">
        <f>G238*(1+L238/100)</f>
        <v>0</v>
      </c>
      <c r="N238" s="169">
        <v>0</v>
      </c>
      <c r="O238" s="169">
        <f>ROUND(E238*N238,2)</f>
        <v>0</v>
      </c>
      <c r="P238" s="169">
        <v>0</v>
      </c>
      <c r="Q238" s="169">
        <f>ROUND(E238*P238,2)</f>
        <v>0</v>
      </c>
      <c r="R238" s="171"/>
      <c r="S238" s="171" t="s">
        <v>196</v>
      </c>
      <c r="T238" s="172" t="s">
        <v>176</v>
      </c>
      <c r="U238" s="157">
        <v>0</v>
      </c>
      <c r="V238" s="157">
        <f>ROUND(E238*U238,2)</f>
        <v>0</v>
      </c>
      <c r="W238" s="157"/>
      <c r="X238" s="157" t="s">
        <v>211</v>
      </c>
      <c r="Y238" s="157" t="s">
        <v>177</v>
      </c>
      <c r="Z238" s="147"/>
      <c r="AA238" s="147"/>
      <c r="AB238" s="147"/>
      <c r="AC238" s="147"/>
      <c r="AD238" s="147"/>
      <c r="AE238" s="147"/>
      <c r="AF238" s="147"/>
      <c r="AG238" s="147" t="s">
        <v>212</v>
      </c>
      <c r="AH238" s="147"/>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row>
    <row r="239" spans="1:60" outlineLevel="2" x14ac:dyDescent="0.2">
      <c r="A239" s="154"/>
      <c r="B239" s="155"/>
      <c r="C239" s="270" t="s">
        <v>493</v>
      </c>
      <c r="D239" s="271"/>
      <c r="E239" s="271"/>
      <c r="F239" s="271"/>
      <c r="G239" s="271"/>
      <c r="H239" s="157"/>
      <c r="I239" s="157"/>
      <c r="J239" s="157"/>
      <c r="K239" s="157"/>
      <c r="L239" s="157"/>
      <c r="M239" s="157"/>
      <c r="N239" s="156"/>
      <c r="O239" s="156"/>
      <c r="P239" s="156"/>
      <c r="Q239" s="156"/>
      <c r="R239" s="157"/>
      <c r="S239" s="157"/>
      <c r="T239" s="157"/>
      <c r="U239" s="157"/>
      <c r="V239" s="157"/>
      <c r="W239" s="157"/>
      <c r="X239" s="157"/>
      <c r="Y239" s="157"/>
      <c r="Z239" s="147"/>
      <c r="AA239" s="147"/>
      <c r="AB239" s="147"/>
      <c r="AC239" s="147"/>
      <c r="AD239" s="147"/>
      <c r="AE239" s="147"/>
      <c r="AF239" s="147"/>
      <c r="AG239" s="147" t="s">
        <v>284</v>
      </c>
      <c r="AH239" s="147"/>
      <c r="AI239" s="147"/>
      <c r="AJ239" s="147"/>
      <c r="AK239" s="147"/>
      <c r="AL239" s="147"/>
      <c r="AM239" s="147"/>
      <c r="AN239" s="147"/>
      <c r="AO239" s="147"/>
      <c r="AP239" s="147"/>
      <c r="AQ239" s="147"/>
      <c r="AR239" s="147"/>
      <c r="AS239" s="147"/>
      <c r="AT239" s="147"/>
      <c r="AU239" s="147"/>
      <c r="AV239" s="147"/>
      <c r="AW239" s="147"/>
      <c r="AX239" s="147"/>
      <c r="AY239" s="147"/>
      <c r="AZ239" s="147"/>
      <c r="BA239" s="194" t="str">
        <f>C239</f>
        <v>odstranění stáv.potrubí, nová šacht.vložka, bentonitové pásky, obetionování, sanační zpe.nátěr, nátěr na kynetu z polyester.pryskyřice</v>
      </c>
      <c r="BB239" s="147"/>
      <c r="BC239" s="147"/>
      <c r="BD239" s="147"/>
      <c r="BE239" s="147"/>
      <c r="BF239" s="147"/>
      <c r="BG239" s="147"/>
      <c r="BH239" s="147"/>
    </row>
    <row r="240" spans="1:60" ht="22.5" outlineLevel="1" x14ac:dyDescent="0.2">
      <c r="A240" s="173">
        <v>81</v>
      </c>
      <c r="B240" s="174" t="s">
        <v>494</v>
      </c>
      <c r="C240" s="181" t="s">
        <v>495</v>
      </c>
      <c r="D240" s="175" t="s">
        <v>318</v>
      </c>
      <c r="E240" s="176">
        <v>1</v>
      </c>
      <c r="F240" s="177"/>
      <c r="G240" s="178">
        <f t="shared" ref="G240:G247" si="14">ROUND(E240*F240,2)</f>
        <v>0</v>
      </c>
      <c r="H240" s="177"/>
      <c r="I240" s="178">
        <f t="shared" ref="I240:I247" si="15">ROUND(E240*H240,2)</f>
        <v>0</v>
      </c>
      <c r="J240" s="177"/>
      <c r="K240" s="178">
        <f t="shared" ref="K240:K247" si="16">ROUND(E240*J240,2)</f>
        <v>0</v>
      </c>
      <c r="L240" s="178">
        <v>21</v>
      </c>
      <c r="M240" s="178">
        <f t="shared" ref="M240:M247" si="17">G240*(1+L240/100)</f>
        <v>0</v>
      </c>
      <c r="N240" s="176">
        <v>0.24002000000000001</v>
      </c>
      <c r="O240" s="176">
        <f t="shared" ref="O240:O247" si="18">ROUND(E240*N240,2)</f>
        <v>0.24</v>
      </c>
      <c r="P240" s="176">
        <v>0</v>
      </c>
      <c r="Q240" s="176">
        <f t="shared" ref="Q240:Q247" si="19">ROUND(E240*P240,2)</f>
        <v>0</v>
      </c>
      <c r="R240" s="178" t="s">
        <v>496</v>
      </c>
      <c r="S240" s="178" t="s">
        <v>175</v>
      </c>
      <c r="T240" s="179" t="s">
        <v>175</v>
      </c>
      <c r="U240" s="157">
        <v>0</v>
      </c>
      <c r="V240" s="157">
        <f t="shared" ref="V240:V247" si="20">ROUND(E240*U240,2)</f>
        <v>0</v>
      </c>
      <c r="W240" s="157"/>
      <c r="X240" s="157" t="s">
        <v>497</v>
      </c>
      <c r="Y240" s="157" t="s">
        <v>177</v>
      </c>
      <c r="Z240" s="147"/>
      <c r="AA240" s="147"/>
      <c r="AB240" s="147"/>
      <c r="AC240" s="147"/>
      <c r="AD240" s="147"/>
      <c r="AE240" s="147"/>
      <c r="AF240" s="147"/>
      <c r="AG240" s="147" t="s">
        <v>498</v>
      </c>
      <c r="AH240" s="147"/>
      <c r="AI240" s="147"/>
      <c r="AJ240" s="147"/>
      <c r="AK240" s="147"/>
      <c r="AL240" s="147"/>
      <c r="AM240" s="147"/>
      <c r="AN240" s="147"/>
      <c r="AO240" s="147"/>
      <c r="AP240" s="147"/>
      <c r="AQ240" s="147"/>
      <c r="AR240" s="147"/>
      <c r="AS240" s="147"/>
      <c r="AT240" s="147"/>
      <c r="AU240" s="147"/>
      <c r="AV240" s="147"/>
      <c r="AW240" s="147"/>
      <c r="AX240" s="147"/>
      <c r="AY240" s="147"/>
      <c r="AZ240" s="147"/>
      <c r="BA240" s="147"/>
      <c r="BB240" s="147"/>
      <c r="BC240" s="147"/>
      <c r="BD240" s="147"/>
      <c r="BE240" s="147"/>
      <c r="BF240" s="147"/>
      <c r="BG240" s="147"/>
      <c r="BH240" s="147"/>
    </row>
    <row r="241" spans="1:60" outlineLevel="1" x14ac:dyDescent="0.2">
      <c r="A241" s="173">
        <v>82</v>
      </c>
      <c r="B241" s="174" t="s">
        <v>499</v>
      </c>
      <c r="C241" s="181" t="s">
        <v>500</v>
      </c>
      <c r="D241" s="175" t="s">
        <v>318</v>
      </c>
      <c r="E241" s="176">
        <v>3</v>
      </c>
      <c r="F241" s="177"/>
      <c r="G241" s="178">
        <f t="shared" si="14"/>
        <v>0</v>
      </c>
      <c r="H241" s="177"/>
      <c r="I241" s="178">
        <f t="shared" si="15"/>
        <v>0</v>
      </c>
      <c r="J241" s="177"/>
      <c r="K241" s="178">
        <f t="shared" si="16"/>
        <v>0</v>
      </c>
      <c r="L241" s="178">
        <v>21</v>
      </c>
      <c r="M241" s="178">
        <f t="shared" si="17"/>
        <v>0</v>
      </c>
      <c r="N241" s="176">
        <v>0.158</v>
      </c>
      <c r="O241" s="176">
        <f t="shared" si="18"/>
        <v>0.47</v>
      </c>
      <c r="P241" s="176">
        <v>0</v>
      </c>
      <c r="Q241" s="176">
        <f t="shared" si="19"/>
        <v>0</v>
      </c>
      <c r="R241" s="178" t="s">
        <v>322</v>
      </c>
      <c r="S241" s="178" t="s">
        <v>175</v>
      </c>
      <c r="T241" s="179" t="s">
        <v>175</v>
      </c>
      <c r="U241" s="157">
        <v>0</v>
      </c>
      <c r="V241" s="157">
        <f t="shared" si="20"/>
        <v>0</v>
      </c>
      <c r="W241" s="157"/>
      <c r="X241" s="157" t="s">
        <v>323</v>
      </c>
      <c r="Y241" s="157" t="s">
        <v>177</v>
      </c>
      <c r="Z241" s="147"/>
      <c r="AA241" s="147"/>
      <c r="AB241" s="147"/>
      <c r="AC241" s="147"/>
      <c r="AD241" s="147"/>
      <c r="AE241" s="147"/>
      <c r="AF241" s="147"/>
      <c r="AG241" s="147" t="s">
        <v>324</v>
      </c>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row>
    <row r="242" spans="1:60" ht="22.5" outlineLevel="1" x14ac:dyDescent="0.2">
      <c r="A242" s="173">
        <v>83</v>
      </c>
      <c r="B242" s="174" t="s">
        <v>501</v>
      </c>
      <c r="C242" s="181" t="s">
        <v>502</v>
      </c>
      <c r="D242" s="175" t="s">
        <v>318</v>
      </c>
      <c r="E242" s="176">
        <v>3.03</v>
      </c>
      <c r="F242" s="177"/>
      <c r="G242" s="178">
        <f t="shared" si="14"/>
        <v>0</v>
      </c>
      <c r="H242" s="177"/>
      <c r="I242" s="178">
        <f t="shared" si="15"/>
        <v>0</v>
      </c>
      <c r="J242" s="177"/>
      <c r="K242" s="178">
        <f t="shared" si="16"/>
        <v>0</v>
      </c>
      <c r="L242" s="178">
        <v>21</v>
      </c>
      <c r="M242" s="178">
        <f t="shared" si="17"/>
        <v>0</v>
      </c>
      <c r="N242" s="176">
        <v>0.58499999999999996</v>
      </c>
      <c r="O242" s="176">
        <f t="shared" si="18"/>
        <v>1.77</v>
      </c>
      <c r="P242" s="176">
        <v>0</v>
      </c>
      <c r="Q242" s="176">
        <f t="shared" si="19"/>
        <v>0</v>
      </c>
      <c r="R242" s="178" t="s">
        <v>322</v>
      </c>
      <c r="S242" s="178" t="s">
        <v>175</v>
      </c>
      <c r="T242" s="179" t="s">
        <v>175</v>
      </c>
      <c r="U242" s="157">
        <v>0</v>
      </c>
      <c r="V242" s="157">
        <f t="shared" si="20"/>
        <v>0</v>
      </c>
      <c r="W242" s="157"/>
      <c r="X242" s="157" t="s">
        <v>323</v>
      </c>
      <c r="Y242" s="157" t="s">
        <v>177</v>
      </c>
      <c r="Z242" s="147"/>
      <c r="AA242" s="147"/>
      <c r="AB242" s="147"/>
      <c r="AC242" s="147"/>
      <c r="AD242" s="147"/>
      <c r="AE242" s="147"/>
      <c r="AF242" s="147"/>
      <c r="AG242" s="147" t="s">
        <v>324</v>
      </c>
      <c r="AH242" s="147"/>
      <c r="AI242" s="147"/>
      <c r="AJ242" s="147"/>
      <c r="AK242" s="147"/>
      <c r="AL242" s="147"/>
      <c r="AM242" s="147"/>
      <c r="AN242" s="147"/>
      <c r="AO242" s="147"/>
      <c r="AP242" s="147"/>
      <c r="AQ242" s="147"/>
      <c r="AR242" s="147"/>
      <c r="AS242" s="147"/>
      <c r="AT242" s="147"/>
      <c r="AU242" s="147"/>
      <c r="AV242" s="147"/>
      <c r="AW242" s="147"/>
      <c r="AX242" s="147"/>
      <c r="AY242" s="147"/>
      <c r="AZ242" s="147"/>
      <c r="BA242" s="147"/>
      <c r="BB242" s="147"/>
      <c r="BC242" s="147"/>
      <c r="BD242" s="147"/>
      <c r="BE242" s="147"/>
      <c r="BF242" s="147"/>
      <c r="BG242" s="147"/>
      <c r="BH242" s="147"/>
    </row>
    <row r="243" spans="1:60" ht="22.5" outlineLevel="1" x14ac:dyDescent="0.2">
      <c r="A243" s="173">
        <v>84</v>
      </c>
      <c r="B243" s="174" t="s">
        <v>503</v>
      </c>
      <c r="C243" s="181" t="s">
        <v>504</v>
      </c>
      <c r="D243" s="175" t="s">
        <v>318</v>
      </c>
      <c r="E243" s="176">
        <v>1.01</v>
      </c>
      <c r="F243" s="177"/>
      <c r="G243" s="178">
        <f t="shared" si="14"/>
        <v>0</v>
      </c>
      <c r="H243" s="177"/>
      <c r="I243" s="178">
        <f t="shared" si="15"/>
        <v>0</v>
      </c>
      <c r="J243" s="177"/>
      <c r="K243" s="178">
        <f t="shared" si="16"/>
        <v>0</v>
      </c>
      <c r="L243" s="178">
        <v>21</v>
      </c>
      <c r="M243" s="178">
        <f t="shared" si="17"/>
        <v>0</v>
      </c>
      <c r="N243" s="176">
        <v>0.5</v>
      </c>
      <c r="O243" s="176">
        <f t="shared" si="18"/>
        <v>0.51</v>
      </c>
      <c r="P243" s="176">
        <v>0</v>
      </c>
      <c r="Q243" s="176">
        <f t="shared" si="19"/>
        <v>0</v>
      </c>
      <c r="R243" s="178" t="s">
        <v>322</v>
      </c>
      <c r="S243" s="178" t="s">
        <v>175</v>
      </c>
      <c r="T243" s="179" t="s">
        <v>175</v>
      </c>
      <c r="U243" s="157">
        <v>0</v>
      </c>
      <c r="V243" s="157">
        <f t="shared" si="20"/>
        <v>0</v>
      </c>
      <c r="W243" s="157"/>
      <c r="X243" s="157" t="s">
        <v>323</v>
      </c>
      <c r="Y243" s="157" t="s">
        <v>177</v>
      </c>
      <c r="Z243" s="147"/>
      <c r="AA243" s="147"/>
      <c r="AB243" s="147"/>
      <c r="AC243" s="147"/>
      <c r="AD243" s="147"/>
      <c r="AE243" s="147"/>
      <c r="AF243" s="147"/>
      <c r="AG243" s="147" t="s">
        <v>324</v>
      </c>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row>
    <row r="244" spans="1:60" ht="22.5" outlineLevel="1" x14ac:dyDescent="0.2">
      <c r="A244" s="173">
        <v>85</v>
      </c>
      <c r="B244" s="174" t="s">
        <v>505</v>
      </c>
      <c r="C244" s="181" t="s">
        <v>506</v>
      </c>
      <c r="D244" s="175" t="s">
        <v>318</v>
      </c>
      <c r="E244" s="176">
        <v>1.01</v>
      </c>
      <c r="F244" s="177"/>
      <c r="G244" s="178">
        <f t="shared" si="14"/>
        <v>0</v>
      </c>
      <c r="H244" s="177"/>
      <c r="I244" s="178">
        <f t="shared" si="15"/>
        <v>0</v>
      </c>
      <c r="J244" s="177"/>
      <c r="K244" s="178">
        <f t="shared" si="16"/>
        <v>0</v>
      </c>
      <c r="L244" s="178">
        <v>21</v>
      </c>
      <c r="M244" s="178">
        <f t="shared" si="17"/>
        <v>0</v>
      </c>
      <c r="N244" s="176">
        <v>1.6</v>
      </c>
      <c r="O244" s="176">
        <f t="shared" si="18"/>
        <v>1.62</v>
      </c>
      <c r="P244" s="176">
        <v>0</v>
      </c>
      <c r="Q244" s="176">
        <f t="shared" si="19"/>
        <v>0</v>
      </c>
      <c r="R244" s="178"/>
      <c r="S244" s="178" t="s">
        <v>196</v>
      </c>
      <c r="T244" s="179" t="s">
        <v>339</v>
      </c>
      <c r="U244" s="157">
        <v>0</v>
      </c>
      <c r="V244" s="157">
        <f t="shared" si="20"/>
        <v>0</v>
      </c>
      <c r="W244" s="157"/>
      <c r="X244" s="157" t="s">
        <v>323</v>
      </c>
      <c r="Y244" s="157" t="s">
        <v>177</v>
      </c>
      <c r="Z244" s="147"/>
      <c r="AA244" s="147"/>
      <c r="AB244" s="147"/>
      <c r="AC244" s="147"/>
      <c r="AD244" s="147"/>
      <c r="AE244" s="147"/>
      <c r="AF244" s="147"/>
      <c r="AG244" s="147" t="s">
        <v>324</v>
      </c>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row>
    <row r="245" spans="1:60" ht="22.5" outlineLevel="1" x14ac:dyDescent="0.2">
      <c r="A245" s="173">
        <v>86</v>
      </c>
      <c r="B245" s="174" t="s">
        <v>507</v>
      </c>
      <c r="C245" s="181" t="s">
        <v>508</v>
      </c>
      <c r="D245" s="175" t="s">
        <v>318</v>
      </c>
      <c r="E245" s="176">
        <v>1.01</v>
      </c>
      <c r="F245" s="177"/>
      <c r="G245" s="178">
        <f t="shared" si="14"/>
        <v>0</v>
      </c>
      <c r="H245" s="177"/>
      <c r="I245" s="178">
        <f t="shared" si="15"/>
        <v>0</v>
      </c>
      <c r="J245" s="177"/>
      <c r="K245" s="178">
        <f t="shared" si="16"/>
        <v>0</v>
      </c>
      <c r="L245" s="178">
        <v>21</v>
      </c>
      <c r="M245" s="178">
        <f t="shared" si="17"/>
        <v>0</v>
      </c>
      <c r="N245" s="176">
        <v>1.6</v>
      </c>
      <c r="O245" s="176">
        <f t="shared" si="18"/>
        <v>1.62</v>
      </c>
      <c r="P245" s="176">
        <v>0</v>
      </c>
      <c r="Q245" s="176">
        <f t="shared" si="19"/>
        <v>0</v>
      </c>
      <c r="R245" s="178"/>
      <c r="S245" s="178" t="s">
        <v>196</v>
      </c>
      <c r="T245" s="179" t="s">
        <v>339</v>
      </c>
      <c r="U245" s="157">
        <v>0</v>
      </c>
      <c r="V245" s="157">
        <f t="shared" si="20"/>
        <v>0</v>
      </c>
      <c r="W245" s="157"/>
      <c r="X245" s="157" t="s">
        <v>323</v>
      </c>
      <c r="Y245" s="157" t="s">
        <v>177</v>
      </c>
      <c r="Z245" s="147"/>
      <c r="AA245" s="147"/>
      <c r="AB245" s="147"/>
      <c r="AC245" s="147"/>
      <c r="AD245" s="147"/>
      <c r="AE245" s="147"/>
      <c r="AF245" s="147"/>
      <c r="AG245" s="147" t="s">
        <v>324</v>
      </c>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row>
    <row r="246" spans="1:60" ht="22.5" outlineLevel="1" x14ac:dyDescent="0.2">
      <c r="A246" s="173">
        <v>87</v>
      </c>
      <c r="B246" s="174" t="s">
        <v>509</v>
      </c>
      <c r="C246" s="181" t="s">
        <v>510</v>
      </c>
      <c r="D246" s="175" t="s">
        <v>318</v>
      </c>
      <c r="E246" s="176">
        <v>1.01</v>
      </c>
      <c r="F246" s="177"/>
      <c r="G246" s="178">
        <f t="shared" si="14"/>
        <v>0</v>
      </c>
      <c r="H246" s="177"/>
      <c r="I246" s="178">
        <f t="shared" si="15"/>
        <v>0</v>
      </c>
      <c r="J246" s="177"/>
      <c r="K246" s="178">
        <f t="shared" si="16"/>
        <v>0</v>
      </c>
      <c r="L246" s="178">
        <v>21</v>
      </c>
      <c r="M246" s="178">
        <f t="shared" si="17"/>
        <v>0</v>
      </c>
      <c r="N246" s="176">
        <v>1.6</v>
      </c>
      <c r="O246" s="176">
        <f t="shared" si="18"/>
        <v>1.62</v>
      </c>
      <c r="P246" s="176">
        <v>0</v>
      </c>
      <c r="Q246" s="176">
        <f t="shared" si="19"/>
        <v>0</v>
      </c>
      <c r="R246" s="178"/>
      <c r="S246" s="178" t="s">
        <v>196</v>
      </c>
      <c r="T246" s="179" t="s">
        <v>339</v>
      </c>
      <c r="U246" s="157">
        <v>0</v>
      </c>
      <c r="V246" s="157">
        <f t="shared" si="20"/>
        <v>0</v>
      </c>
      <c r="W246" s="157"/>
      <c r="X246" s="157" t="s">
        <v>323</v>
      </c>
      <c r="Y246" s="157" t="s">
        <v>177</v>
      </c>
      <c r="Z246" s="147"/>
      <c r="AA246" s="147"/>
      <c r="AB246" s="147"/>
      <c r="AC246" s="147"/>
      <c r="AD246" s="147"/>
      <c r="AE246" s="147"/>
      <c r="AF246" s="147"/>
      <c r="AG246" s="147" t="s">
        <v>324</v>
      </c>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row>
    <row r="247" spans="1:60" ht="22.5" outlineLevel="1" x14ac:dyDescent="0.2">
      <c r="A247" s="173">
        <v>88</v>
      </c>
      <c r="B247" s="174" t="s">
        <v>511</v>
      </c>
      <c r="C247" s="181" t="s">
        <v>512</v>
      </c>
      <c r="D247" s="175" t="s">
        <v>318</v>
      </c>
      <c r="E247" s="176">
        <v>4.04</v>
      </c>
      <c r="F247" s="177"/>
      <c r="G247" s="178">
        <f t="shared" si="14"/>
        <v>0</v>
      </c>
      <c r="H247" s="177"/>
      <c r="I247" s="178">
        <f t="shared" si="15"/>
        <v>0</v>
      </c>
      <c r="J247" s="177"/>
      <c r="K247" s="178">
        <f t="shared" si="16"/>
        <v>0</v>
      </c>
      <c r="L247" s="178">
        <v>21</v>
      </c>
      <c r="M247" s="178">
        <f t="shared" si="17"/>
        <v>0</v>
      </c>
      <c r="N247" s="176">
        <v>2E-3</v>
      </c>
      <c r="O247" s="176">
        <f t="shared" si="18"/>
        <v>0.01</v>
      </c>
      <c r="P247" s="176">
        <v>0</v>
      </c>
      <c r="Q247" s="176">
        <f t="shared" si="19"/>
        <v>0</v>
      </c>
      <c r="R247" s="178" t="s">
        <v>322</v>
      </c>
      <c r="S247" s="178" t="s">
        <v>175</v>
      </c>
      <c r="T247" s="179" t="s">
        <v>175</v>
      </c>
      <c r="U247" s="157">
        <v>0</v>
      </c>
      <c r="V247" s="157">
        <f t="shared" si="20"/>
        <v>0</v>
      </c>
      <c r="W247" s="157"/>
      <c r="X247" s="157" t="s">
        <v>323</v>
      </c>
      <c r="Y247" s="157" t="s">
        <v>177</v>
      </c>
      <c r="Z247" s="147"/>
      <c r="AA247" s="147"/>
      <c r="AB247" s="147"/>
      <c r="AC247" s="147"/>
      <c r="AD247" s="147"/>
      <c r="AE247" s="147"/>
      <c r="AF247" s="147"/>
      <c r="AG247" s="147" t="s">
        <v>324</v>
      </c>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row>
    <row r="248" spans="1:60" x14ac:dyDescent="0.2">
      <c r="A248" s="159" t="s">
        <v>170</v>
      </c>
      <c r="B248" s="160" t="s">
        <v>132</v>
      </c>
      <c r="C248" s="180" t="s">
        <v>133</v>
      </c>
      <c r="D248" s="161"/>
      <c r="E248" s="162"/>
      <c r="F248" s="163"/>
      <c r="G248" s="163">
        <f>SUMIF(AG249:AG253,"&lt;&gt;NOR",G249:G253)</f>
        <v>0</v>
      </c>
      <c r="H248" s="163"/>
      <c r="I248" s="163">
        <f>SUM(I249:I253)</f>
        <v>0</v>
      </c>
      <c r="J248" s="163"/>
      <c r="K248" s="163">
        <f>SUM(K249:K253)</f>
        <v>0</v>
      </c>
      <c r="L248" s="163"/>
      <c r="M248" s="163">
        <f>SUM(M249:M253)</f>
        <v>0</v>
      </c>
      <c r="N248" s="162"/>
      <c r="O248" s="162">
        <f>SUM(O249:O253)</f>
        <v>4.6100000000000003</v>
      </c>
      <c r="P248" s="162"/>
      <c r="Q248" s="162">
        <f>SUM(Q249:Q253)</f>
        <v>0</v>
      </c>
      <c r="R248" s="163"/>
      <c r="S248" s="163"/>
      <c r="T248" s="164"/>
      <c r="U248" s="158"/>
      <c r="V248" s="158">
        <f>SUM(V249:V253)</f>
        <v>6.84</v>
      </c>
      <c r="W248" s="158"/>
      <c r="X248" s="158"/>
      <c r="Y248" s="158"/>
      <c r="AG248" t="s">
        <v>171</v>
      </c>
    </row>
    <row r="249" spans="1:60" outlineLevel="1" x14ac:dyDescent="0.2">
      <c r="A249" s="166">
        <v>89</v>
      </c>
      <c r="B249" s="167" t="s">
        <v>513</v>
      </c>
      <c r="C249" s="182" t="s">
        <v>514</v>
      </c>
      <c r="D249" s="168" t="s">
        <v>229</v>
      </c>
      <c r="E249" s="169">
        <v>2.55125</v>
      </c>
      <c r="F249" s="170"/>
      <c r="G249" s="171">
        <f>ROUND(E249*F249,2)</f>
        <v>0</v>
      </c>
      <c r="H249" s="170"/>
      <c r="I249" s="171">
        <f>ROUND(E249*H249,2)</f>
        <v>0</v>
      </c>
      <c r="J249" s="170"/>
      <c r="K249" s="171">
        <f>ROUND(E249*J249,2)</f>
        <v>0</v>
      </c>
      <c r="L249" s="171">
        <v>21</v>
      </c>
      <c r="M249" s="171">
        <f>G249*(1+L249/100)</f>
        <v>0</v>
      </c>
      <c r="N249" s="169">
        <v>1.8050999999999999</v>
      </c>
      <c r="O249" s="169">
        <f>ROUND(E249*N249,2)</f>
        <v>4.6100000000000003</v>
      </c>
      <c r="P249" s="169">
        <v>0</v>
      </c>
      <c r="Q249" s="169">
        <f>ROUND(E249*P249,2)</f>
        <v>0</v>
      </c>
      <c r="R249" s="171" t="s">
        <v>378</v>
      </c>
      <c r="S249" s="171" t="s">
        <v>175</v>
      </c>
      <c r="T249" s="172" t="s">
        <v>175</v>
      </c>
      <c r="U249" s="157">
        <v>2.68</v>
      </c>
      <c r="V249" s="157">
        <f>ROUND(E249*U249,2)</f>
        <v>6.84</v>
      </c>
      <c r="W249" s="157"/>
      <c r="X249" s="157" t="s">
        <v>211</v>
      </c>
      <c r="Y249" s="157" t="s">
        <v>177</v>
      </c>
      <c r="Z249" s="147"/>
      <c r="AA249" s="147"/>
      <c r="AB249" s="147"/>
      <c r="AC249" s="147"/>
      <c r="AD249" s="147"/>
      <c r="AE249" s="147"/>
      <c r="AF249" s="147"/>
      <c r="AG249" s="147" t="s">
        <v>212</v>
      </c>
      <c r="AH249" s="147"/>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row>
    <row r="250" spans="1:60" outlineLevel="2" x14ac:dyDescent="0.2">
      <c r="A250" s="154"/>
      <c r="B250" s="155"/>
      <c r="C250" s="197" t="s">
        <v>515</v>
      </c>
      <c r="D250" s="186"/>
      <c r="E250" s="187">
        <v>0.78500000000000003</v>
      </c>
      <c r="F250" s="157"/>
      <c r="G250" s="157"/>
      <c r="H250" s="157"/>
      <c r="I250" s="157"/>
      <c r="J250" s="157"/>
      <c r="K250" s="157"/>
      <c r="L250" s="157"/>
      <c r="M250" s="157"/>
      <c r="N250" s="156"/>
      <c r="O250" s="156"/>
      <c r="P250" s="156"/>
      <c r="Q250" s="156"/>
      <c r="R250" s="157"/>
      <c r="S250" s="157"/>
      <c r="T250" s="157"/>
      <c r="U250" s="157"/>
      <c r="V250" s="157"/>
      <c r="W250" s="157"/>
      <c r="X250" s="157"/>
      <c r="Y250" s="157"/>
      <c r="Z250" s="147"/>
      <c r="AA250" s="147"/>
      <c r="AB250" s="147"/>
      <c r="AC250" s="147"/>
      <c r="AD250" s="147"/>
      <c r="AE250" s="147"/>
      <c r="AF250" s="147"/>
      <c r="AG250" s="147" t="s">
        <v>216</v>
      </c>
      <c r="AH250" s="147">
        <v>0</v>
      </c>
      <c r="AI250" s="147"/>
      <c r="AJ250" s="147"/>
      <c r="AK250" s="147"/>
      <c r="AL250" s="147"/>
      <c r="AM250" s="147"/>
      <c r="AN250" s="147"/>
      <c r="AO250" s="147"/>
      <c r="AP250" s="147"/>
      <c r="AQ250" s="147"/>
      <c r="AR250" s="147"/>
      <c r="AS250" s="147"/>
      <c r="AT250" s="147"/>
      <c r="AU250" s="147"/>
      <c r="AV250" s="147"/>
      <c r="AW250" s="147"/>
      <c r="AX250" s="147"/>
      <c r="AY250" s="147"/>
      <c r="AZ250" s="147"/>
      <c r="BA250" s="147"/>
      <c r="BB250" s="147"/>
      <c r="BC250" s="147"/>
      <c r="BD250" s="147"/>
      <c r="BE250" s="147"/>
      <c r="BF250" s="147"/>
      <c r="BG250" s="147"/>
      <c r="BH250" s="147"/>
    </row>
    <row r="251" spans="1:60" outlineLevel="3" x14ac:dyDescent="0.2">
      <c r="A251" s="154"/>
      <c r="B251" s="155"/>
      <c r="C251" s="197" t="s">
        <v>516</v>
      </c>
      <c r="D251" s="186"/>
      <c r="E251" s="187">
        <v>1.7662500000000001</v>
      </c>
      <c r="F251" s="157"/>
      <c r="G251" s="157"/>
      <c r="H251" s="157"/>
      <c r="I251" s="157"/>
      <c r="J251" s="157"/>
      <c r="K251" s="157"/>
      <c r="L251" s="157"/>
      <c r="M251" s="157"/>
      <c r="N251" s="156"/>
      <c r="O251" s="156"/>
      <c r="P251" s="156"/>
      <c r="Q251" s="156"/>
      <c r="R251" s="157"/>
      <c r="S251" s="157"/>
      <c r="T251" s="157"/>
      <c r="U251" s="157"/>
      <c r="V251" s="157"/>
      <c r="W251" s="157"/>
      <c r="X251" s="157"/>
      <c r="Y251" s="157"/>
      <c r="Z251" s="147"/>
      <c r="AA251" s="147"/>
      <c r="AB251" s="147"/>
      <c r="AC251" s="147"/>
      <c r="AD251" s="147"/>
      <c r="AE251" s="147"/>
      <c r="AF251" s="147"/>
      <c r="AG251" s="147" t="s">
        <v>216</v>
      </c>
      <c r="AH251" s="147">
        <v>0</v>
      </c>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row>
    <row r="252" spans="1:60" ht="22.5" outlineLevel="1" x14ac:dyDescent="0.2">
      <c r="A252" s="166">
        <v>90</v>
      </c>
      <c r="B252" s="167" t="s">
        <v>517</v>
      </c>
      <c r="C252" s="182" t="s">
        <v>518</v>
      </c>
      <c r="D252" s="168" t="s">
        <v>195</v>
      </c>
      <c r="E252" s="169">
        <v>1</v>
      </c>
      <c r="F252" s="170"/>
      <c r="G252" s="171">
        <f>ROUND(E252*F252,2)</f>
        <v>0</v>
      </c>
      <c r="H252" s="170"/>
      <c r="I252" s="171">
        <f>ROUND(E252*H252,2)</f>
        <v>0</v>
      </c>
      <c r="J252" s="170"/>
      <c r="K252" s="171">
        <f>ROUND(E252*J252,2)</f>
        <v>0</v>
      </c>
      <c r="L252" s="171">
        <v>21</v>
      </c>
      <c r="M252" s="171">
        <f>G252*(1+L252/100)</f>
        <v>0</v>
      </c>
      <c r="N252" s="169">
        <v>0</v>
      </c>
      <c r="O252" s="169">
        <f>ROUND(E252*N252,2)</f>
        <v>0</v>
      </c>
      <c r="P252" s="169">
        <v>0</v>
      </c>
      <c r="Q252" s="169">
        <f>ROUND(E252*P252,2)</f>
        <v>0</v>
      </c>
      <c r="R252" s="171"/>
      <c r="S252" s="171" t="s">
        <v>196</v>
      </c>
      <c r="T252" s="172" t="s">
        <v>176</v>
      </c>
      <c r="U252" s="157">
        <v>0</v>
      </c>
      <c r="V252" s="157">
        <f>ROUND(E252*U252,2)</f>
        <v>0</v>
      </c>
      <c r="W252" s="157"/>
      <c r="X252" s="157" t="s">
        <v>211</v>
      </c>
      <c r="Y252" s="157" t="s">
        <v>177</v>
      </c>
      <c r="Z252" s="147"/>
      <c r="AA252" s="147"/>
      <c r="AB252" s="147"/>
      <c r="AC252" s="147"/>
      <c r="AD252" s="147"/>
      <c r="AE252" s="147"/>
      <c r="AF252" s="147"/>
      <c r="AG252" s="147" t="s">
        <v>212</v>
      </c>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row>
    <row r="253" spans="1:60" outlineLevel="2" x14ac:dyDescent="0.2">
      <c r="A253" s="154"/>
      <c r="B253" s="155"/>
      <c r="C253" s="270" t="s">
        <v>519</v>
      </c>
      <c r="D253" s="271"/>
      <c r="E253" s="271"/>
      <c r="F253" s="271"/>
      <c r="G253" s="271"/>
      <c r="H253" s="157"/>
      <c r="I253" s="157"/>
      <c r="J253" s="157"/>
      <c r="K253" s="157"/>
      <c r="L253" s="157"/>
      <c r="M253" s="157"/>
      <c r="N253" s="156"/>
      <c r="O253" s="156"/>
      <c r="P253" s="156"/>
      <c r="Q253" s="156"/>
      <c r="R253" s="157"/>
      <c r="S253" s="157"/>
      <c r="T253" s="157"/>
      <c r="U253" s="157"/>
      <c r="V253" s="157"/>
      <c r="W253" s="157"/>
      <c r="X253" s="157"/>
      <c r="Y253" s="157"/>
      <c r="Z253" s="147"/>
      <c r="AA253" s="147"/>
      <c r="AB253" s="147"/>
      <c r="AC253" s="147"/>
      <c r="AD253" s="147"/>
      <c r="AE253" s="147"/>
      <c r="AF253" s="147"/>
      <c r="AG253" s="147" t="s">
        <v>284</v>
      </c>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row>
    <row r="254" spans="1:60" x14ac:dyDescent="0.2">
      <c r="A254" s="159" t="s">
        <v>170</v>
      </c>
      <c r="B254" s="160" t="s">
        <v>134</v>
      </c>
      <c r="C254" s="180" t="s">
        <v>135</v>
      </c>
      <c r="D254" s="161"/>
      <c r="E254" s="162"/>
      <c r="F254" s="163"/>
      <c r="G254" s="163">
        <f>SUMIF(AG255:AG260,"&lt;&gt;NOR",G255:G260)</f>
        <v>0</v>
      </c>
      <c r="H254" s="163"/>
      <c r="I254" s="163">
        <f>SUM(I255:I260)</f>
        <v>0</v>
      </c>
      <c r="J254" s="163"/>
      <c r="K254" s="163">
        <f>SUM(K255:K260)</f>
        <v>0</v>
      </c>
      <c r="L254" s="163"/>
      <c r="M254" s="163">
        <f>SUM(M255:M260)</f>
        <v>0</v>
      </c>
      <c r="N254" s="162"/>
      <c r="O254" s="162">
        <f>SUM(O255:O260)</f>
        <v>0</v>
      </c>
      <c r="P254" s="162"/>
      <c r="Q254" s="162">
        <f>SUM(Q255:Q260)</f>
        <v>0</v>
      </c>
      <c r="R254" s="163"/>
      <c r="S254" s="163"/>
      <c r="T254" s="164"/>
      <c r="U254" s="158"/>
      <c r="V254" s="158">
        <f>SUM(V255:V260)</f>
        <v>82.5</v>
      </c>
      <c r="W254" s="158"/>
      <c r="X254" s="158"/>
      <c r="Y254" s="158"/>
      <c r="AG254" t="s">
        <v>171</v>
      </c>
    </row>
    <row r="255" spans="1:60" ht="22.5" outlineLevel="1" x14ac:dyDescent="0.2">
      <c r="A255" s="166">
        <v>91</v>
      </c>
      <c r="B255" s="167" t="s">
        <v>520</v>
      </c>
      <c r="C255" s="182" t="s">
        <v>521</v>
      </c>
      <c r="D255" s="168" t="s">
        <v>328</v>
      </c>
      <c r="E255" s="169">
        <v>390.08789999999999</v>
      </c>
      <c r="F255" s="170"/>
      <c r="G255" s="171">
        <f>ROUND(E255*F255,2)</f>
        <v>0</v>
      </c>
      <c r="H255" s="170"/>
      <c r="I255" s="171">
        <f>ROUND(E255*H255,2)</f>
        <v>0</v>
      </c>
      <c r="J255" s="170"/>
      <c r="K255" s="171">
        <f>ROUND(E255*J255,2)</f>
        <v>0</v>
      </c>
      <c r="L255" s="171">
        <v>21</v>
      </c>
      <c r="M255" s="171">
        <f>G255*(1+L255/100)</f>
        <v>0</v>
      </c>
      <c r="N255" s="169">
        <v>0</v>
      </c>
      <c r="O255" s="169">
        <f>ROUND(E255*N255,2)</f>
        <v>0</v>
      </c>
      <c r="P255" s="169">
        <v>0</v>
      </c>
      <c r="Q255" s="169">
        <f>ROUND(E255*P255,2)</f>
        <v>0</v>
      </c>
      <c r="R255" s="171" t="s">
        <v>378</v>
      </c>
      <c r="S255" s="171" t="s">
        <v>175</v>
      </c>
      <c r="T255" s="172" t="s">
        <v>175</v>
      </c>
      <c r="U255" s="157">
        <v>0.21149999999999999</v>
      </c>
      <c r="V255" s="157">
        <f>ROUND(E255*U255,2)</f>
        <v>82.5</v>
      </c>
      <c r="W255" s="157"/>
      <c r="X255" s="157" t="s">
        <v>522</v>
      </c>
      <c r="Y255" s="157" t="s">
        <v>177</v>
      </c>
      <c r="Z255" s="147"/>
      <c r="AA255" s="147"/>
      <c r="AB255" s="147"/>
      <c r="AC255" s="147"/>
      <c r="AD255" s="147"/>
      <c r="AE255" s="147"/>
      <c r="AF255" s="147"/>
      <c r="AG255" s="147" t="s">
        <v>523</v>
      </c>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row>
    <row r="256" spans="1:60" outlineLevel="2" x14ac:dyDescent="0.2">
      <c r="A256" s="154"/>
      <c r="B256" s="155"/>
      <c r="C256" s="266" t="s">
        <v>524</v>
      </c>
      <c r="D256" s="267"/>
      <c r="E256" s="267"/>
      <c r="F256" s="267"/>
      <c r="G256" s="267"/>
      <c r="H256" s="157"/>
      <c r="I256" s="157"/>
      <c r="J256" s="157"/>
      <c r="K256" s="157"/>
      <c r="L256" s="157"/>
      <c r="M256" s="157"/>
      <c r="N256" s="156"/>
      <c r="O256" s="156"/>
      <c r="P256" s="156"/>
      <c r="Q256" s="156"/>
      <c r="R256" s="157"/>
      <c r="S256" s="157"/>
      <c r="T256" s="157"/>
      <c r="U256" s="157"/>
      <c r="V256" s="157"/>
      <c r="W256" s="157"/>
      <c r="X256" s="157"/>
      <c r="Y256" s="157"/>
      <c r="Z256" s="147"/>
      <c r="AA256" s="147"/>
      <c r="AB256" s="147"/>
      <c r="AC256" s="147"/>
      <c r="AD256" s="147"/>
      <c r="AE256" s="147"/>
      <c r="AF256" s="147"/>
      <c r="AG256" s="147" t="s">
        <v>214</v>
      </c>
      <c r="AH256" s="147"/>
      <c r="AI256" s="147"/>
      <c r="AJ256" s="147"/>
      <c r="AK256" s="147"/>
      <c r="AL256" s="147"/>
      <c r="AM256" s="147"/>
      <c r="AN256" s="147"/>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row>
    <row r="257" spans="1:60" outlineLevel="2" x14ac:dyDescent="0.2">
      <c r="A257" s="154"/>
      <c r="B257" s="155"/>
      <c r="C257" s="197" t="s">
        <v>525</v>
      </c>
      <c r="D257" s="186"/>
      <c r="E257" s="187"/>
      <c r="F257" s="157"/>
      <c r="G257" s="157"/>
      <c r="H257" s="157"/>
      <c r="I257" s="157"/>
      <c r="J257" s="157"/>
      <c r="K257" s="157"/>
      <c r="L257" s="157"/>
      <c r="M257" s="157"/>
      <c r="N257" s="156"/>
      <c r="O257" s="156"/>
      <c r="P257" s="156"/>
      <c r="Q257" s="156"/>
      <c r="R257" s="157"/>
      <c r="S257" s="157"/>
      <c r="T257" s="157"/>
      <c r="U257" s="157"/>
      <c r="V257" s="157"/>
      <c r="W257" s="157"/>
      <c r="X257" s="157"/>
      <c r="Y257" s="157"/>
      <c r="Z257" s="147"/>
      <c r="AA257" s="147"/>
      <c r="AB257" s="147"/>
      <c r="AC257" s="147"/>
      <c r="AD257" s="147"/>
      <c r="AE257" s="147"/>
      <c r="AF257" s="147"/>
      <c r="AG257" s="147" t="s">
        <v>216</v>
      </c>
      <c r="AH257" s="147">
        <v>0</v>
      </c>
      <c r="AI257" s="147"/>
      <c r="AJ257" s="147"/>
      <c r="AK257" s="147"/>
      <c r="AL257" s="147"/>
      <c r="AM257" s="147"/>
      <c r="AN257" s="147"/>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row>
    <row r="258" spans="1:60" ht="22.5" outlineLevel="3" x14ac:dyDescent="0.2">
      <c r="A258" s="154"/>
      <c r="B258" s="155"/>
      <c r="C258" s="197" t="s">
        <v>526</v>
      </c>
      <c r="D258" s="186"/>
      <c r="E258" s="187"/>
      <c r="F258" s="157"/>
      <c r="G258" s="157"/>
      <c r="H258" s="157"/>
      <c r="I258" s="157"/>
      <c r="J258" s="157"/>
      <c r="K258" s="157"/>
      <c r="L258" s="157"/>
      <c r="M258" s="157"/>
      <c r="N258" s="156"/>
      <c r="O258" s="156"/>
      <c r="P258" s="156"/>
      <c r="Q258" s="156"/>
      <c r="R258" s="157"/>
      <c r="S258" s="157"/>
      <c r="T258" s="157"/>
      <c r="U258" s="157"/>
      <c r="V258" s="157"/>
      <c r="W258" s="157"/>
      <c r="X258" s="157"/>
      <c r="Y258" s="157"/>
      <c r="Z258" s="147"/>
      <c r="AA258" s="147"/>
      <c r="AB258" s="147"/>
      <c r="AC258" s="147"/>
      <c r="AD258" s="147"/>
      <c r="AE258" s="147"/>
      <c r="AF258" s="147"/>
      <c r="AG258" s="147" t="s">
        <v>216</v>
      </c>
      <c r="AH258" s="147">
        <v>0</v>
      </c>
      <c r="AI258" s="147"/>
      <c r="AJ258" s="147"/>
      <c r="AK258" s="147"/>
      <c r="AL258" s="147"/>
      <c r="AM258" s="147"/>
      <c r="AN258" s="147"/>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row>
    <row r="259" spans="1:60" outlineLevel="3" x14ac:dyDescent="0.2">
      <c r="A259" s="154"/>
      <c r="B259" s="155"/>
      <c r="C259" s="197" t="s">
        <v>527</v>
      </c>
      <c r="D259" s="186"/>
      <c r="E259" s="187"/>
      <c r="F259" s="157"/>
      <c r="G259" s="157"/>
      <c r="H259" s="157"/>
      <c r="I259" s="157"/>
      <c r="J259" s="157"/>
      <c r="K259" s="157"/>
      <c r="L259" s="157"/>
      <c r="M259" s="157"/>
      <c r="N259" s="156"/>
      <c r="O259" s="156"/>
      <c r="P259" s="156"/>
      <c r="Q259" s="156"/>
      <c r="R259" s="157"/>
      <c r="S259" s="157"/>
      <c r="T259" s="157"/>
      <c r="U259" s="157"/>
      <c r="V259" s="157"/>
      <c r="W259" s="157"/>
      <c r="X259" s="157"/>
      <c r="Y259" s="157"/>
      <c r="Z259" s="147"/>
      <c r="AA259" s="147"/>
      <c r="AB259" s="147"/>
      <c r="AC259" s="147"/>
      <c r="AD259" s="147"/>
      <c r="AE259" s="147"/>
      <c r="AF259" s="147"/>
      <c r="AG259" s="147" t="s">
        <v>216</v>
      </c>
      <c r="AH259" s="147">
        <v>0</v>
      </c>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row>
    <row r="260" spans="1:60" outlineLevel="3" x14ac:dyDescent="0.2">
      <c r="A260" s="154"/>
      <c r="B260" s="155"/>
      <c r="C260" s="197" t="s">
        <v>528</v>
      </c>
      <c r="D260" s="186"/>
      <c r="E260" s="187">
        <v>390.08789999999999</v>
      </c>
      <c r="F260" s="157"/>
      <c r="G260" s="157"/>
      <c r="H260" s="157"/>
      <c r="I260" s="157"/>
      <c r="J260" s="157"/>
      <c r="K260" s="157"/>
      <c r="L260" s="157"/>
      <c r="M260" s="157"/>
      <c r="N260" s="156"/>
      <c r="O260" s="156"/>
      <c r="P260" s="156"/>
      <c r="Q260" s="156"/>
      <c r="R260" s="157"/>
      <c r="S260" s="157"/>
      <c r="T260" s="157"/>
      <c r="U260" s="157"/>
      <c r="V260" s="157"/>
      <c r="W260" s="157"/>
      <c r="X260" s="157"/>
      <c r="Y260" s="157"/>
      <c r="Z260" s="147"/>
      <c r="AA260" s="147"/>
      <c r="AB260" s="147"/>
      <c r="AC260" s="147"/>
      <c r="AD260" s="147"/>
      <c r="AE260" s="147"/>
      <c r="AF260" s="147"/>
      <c r="AG260" s="147" t="s">
        <v>216</v>
      </c>
      <c r="AH260" s="147">
        <v>0</v>
      </c>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row>
    <row r="261" spans="1:60" x14ac:dyDescent="0.2">
      <c r="A261" s="159" t="s">
        <v>170</v>
      </c>
      <c r="B261" s="160" t="s">
        <v>136</v>
      </c>
      <c r="C261" s="180" t="s">
        <v>137</v>
      </c>
      <c r="D261" s="161"/>
      <c r="E261" s="162"/>
      <c r="F261" s="163"/>
      <c r="G261" s="163">
        <f>SUMIF(AG262:AG264,"&lt;&gt;NOR",G262:G264)</f>
        <v>0</v>
      </c>
      <c r="H261" s="163"/>
      <c r="I261" s="163">
        <f>SUM(I262:I264)</f>
        <v>0</v>
      </c>
      <c r="J261" s="163"/>
      <c r="K261" s="163">
        <f>SUM(K262:K264)</f>
        <v>0</v>
      </c>
      <c r="L261" s="163"/>
      <c r="M261" s="163">
        <f>SUM(M262:M264)</f>
        <v>0</v>
      </c>
      <c r="N261" s="162"/>
      <c r="O261" s="162">
        <f>SUM(O262:O264)</f>
        <v>0.03</v>
      </c>
      <c r="P261" s="162"/>
      <c r="Q261" s="162">
        <f>SUM(Q262:Q264)</f>
        <v>0</v>
      </c>
      <c r="R261" s="163"/>
      <c r="S261" s="163"/>
      <c r="T261" s="164"/>
      <c r="U261" s="158"/>
      <c r="V261" s="158">
        <f>SUM(V262:V264)</f>
        <v>2.68</v>
      </c>
      <c r="W261" s="158"/>
      <c r="X261" s="158"/>
      <c r="Y261" s="158"/>
      <c r="AG261" t="s">
        <v>171</v>
      </c>
    </row>
    <row r="262" spans="1:60" outlineLevel="1" x14ac:dyDescent="0.2">
      <c r="A262" s="173">
        <v>92</v>
      </c>
      <c r="B262" s="174" t="s">
        <v>529</v>
      </c>
      <c r="C262" s="181" t="s">
        <v>530</v>
      </c>
      <c r="D262" s="175" t="s">
        <v>318</v>
      </c>
      <c r="E262" s="176">
        <v>1</v>
      </c>
      <c r="F262" s="177"/>
      <c r="G262" s="178">
        <f>ROUND(E262*F262,2)</f>
        <v>0</v>
      </c>
      <c r="H262" s="177"/>
      <c r="I262" s="178">
        <f>ROUND(E262*H262,2)</f>
        <v>0</v>
      </c>
      <c r="J262" s="177"/>
      <c r="K262" s="178">
        <f>ROUND(E262*J262,2)</f>
        <v>0</v>
      </c>
      <c r="L262" s="178">
        <v>21</v>
      </c>
      <c r="M262" s="178">
        <f>G262*(1+L262/100)</f>
        <v>0</v>
      </c>
      <c r="N262" s="176">
        <v>0</v>
      </c>
      <c r="O262" s="176">
        <f>ROUND(E262*N262,2)</f>
        <v>0</v>
      </c>
      <c r="P262" s="176">
        <v>0</v>
      </c>
      <c r="Q262" s="176">
        <f>ROUND(E262*P262,2)</f>
        <v>0</v>
      </c>
      <c r="R262" s="178"/>
      <c r="S262" s="178" t="s">
        <v>175</v>
      </c>
      <c r="T262" s="179" t="s">
        <v>175</v>
      </c>
      <c r="U262" s="157">
        <v>1.86</v>
      </c>
      <c r="V262" s="157">
        <f>ROUND(E262*U262,2)</f>
        <v>1.86</v>
      </c>
      <c r="W262" s="157"/>
      <c r="X262" s="157" t="s">
        <v>211</v>
      </c>
      <c r="Y262" s="157" t="s">
        <v>177</v>
      </c>
      <c r="Z262" s="147"/>
      <c r="AA262" s="147"/>
      <c r="AB262" s="147"/>
      <c r="AC262" s="147"/>
      <c r="AD262" s="147"/>
      <c r="AE262" s="147"/>
      <c r="AF262" s="147"/>
      <c r="AG262" s="147" t="s">
        <v>212</v>
      </c>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row>
    <row r="263" spans="1:60" outlineLevel="1" x14ac:dyDescent="0.2">
      <c r="A263" s="173">
        <v>93</v>
      </c>
      <c r="B263" s="174" t="s">
        <v>531</v>
      </c>
      <c r="C263" s="181" t="s">
        <v>532</v>
      </c>
      <c r="D263" s="175" t="s">
        <v>318</v>
      </c>
      <c r="E263" s="176">
        <v>1</v>
      </c>
      <c r="F263" s="177"/>
      <c r="G263" s="178">
        <f>ROUND(E263*F263,2)</f>
        <v>0</v>
      </c>
      <c r="H263" s="177"/>
      <c r="I263" s="178">
        <f>ROUND(E263*H263,2)</f>
        <v>0</v>
      </c>
      <c r="J263" s="177"/>
      <c r="K263" s="178">
        <f>ROUND(E263*J263,2)</f>
        <v>0</v>
      </c>
      <c r="L263" s="178">
        <v>21</v>
      </c>
      <c r="M263" s="178">
        <f>G263*(1+L263/100)</f>
        <v>0</v>
      </c>
      <c r="N263" s="176">
        <v>0</v>
      </c>
      <c r="O263" s="176">
        <f>ROUND(E263*N263,2)</f>
        <v>0</v>
      </c>
      <c r="P263" s="176">
        <v>0</v>
      </c>
      <c r="Q263" s="176">
        <f>ROUND(E263*P263,2)</f>
        <v>0</v>
      </c>
      <c r="R263" s="178"/>
      <c r="S263" s="178" t="s">
        <v>175</v>
      </c>
      <c r="T263" s="179" t="s">
        <v>175</v>
      </c>
      <c r="U263" s="157">
        <v>0.39200000000000002</v>
      </c>
      <c r="V263" s="157">
        <f>ROUND(E263*U263,2)</f>
        <v>0.39</v>
      </c>
      <c r="W263" s="157"/>
      <c r="X263" s="157" t="s">
        <v>211</v>
      </c>
      <c r="Y263" s="157" t="s">
        <v>177</v>
      </c>
      <c r="Z263" s="147"/>
      <c r="AA263" s="147"/>
      <c r="AB263" s="147"/>
      <c r="AC263" s="147"/>
      <c r="AD263" s="147"/>
      <c r="AE263" s="147"/>
      <c r="AF263" s="147"/>
      <c r="AG263" s="147" t="s">
        <v>212</v>
      </c>
      <c r="AH263" s="147"/>
      <c r="AI263" s="147"/>
      <c r="AJ263" s="147"/>
      <c r="AK263" s="147"/>
      <c r="AL263" s="147"/>
      <c r="AM263" s="147"/>
      <c r="AN263" s="147"/>
      <c r="AO263" s="147"/>
      <c r="AP263" s="147"/>
      <c r="AQ263" s="147"/>
      <c r="AR263" s="147"/>
      <c r="AS263" s="147"/>
      <c r="AT263" s="147"/>
      <c r="AU263" s="147"/>
      <c r="AV263" s="147"/>
      <c r="AW263" s="147"/>
      <c r="AX263" s="147"/>
      <c r="AY263" s="147"/>
      <c r="AZ263" s="147"/>
      <c r="BA263" s="147"/>
      <c r="BB263" s="147"/>
      <c r="BC263" s="147"/>
      <c r="BD263" s="147"/>
      <c r="BE263" s="147"/>
      <c r="BF263" s="147"/>
      <c r="BG263" s="147"/>
      <c r="BH263" s="147"/>
    </row>
    <row r="264" spans="1:60" outlineLevel="1" x14ac:dyDescent="0.2">
      <c r="A264" s="166">
        <v>94</v>
      </c>
      <c r="B264" s="167" t="s">
        <v>533</v>
      </c>
      <c r="C264" s="182" t="s">
        <v>534</v>
      </c>
      <c r="D264" s="168" t="s">
        <v>223</v>
      </c>
      <c r="E264" s="169">
        <v>2</v>
      </c>
      <c r="F264" s="170"/>
      <c r="G264" s="171">
        <f>ROUND(E264*F264,2)</f>
        <v>0</v>
      </c>
      <c r="H264" s="170"/>
      <c r="I264" s="171">
        <f>ROUND(E264*H264,2)</f>
        <v>0</v>
      </c>
      <c r="J264" s="170"/>
      <c r="K264" s="171">
        <f>ROUND(E264*J264,2)</f>
        <v>0</v>
      </c>
      <c r="L264" s="171">
        <v>21</v>
      </c>
      <c r="M264" s="171">
        <f>G264*(1+L264/100)</f>
        <v>0</v>
      </c>
      <c r="N264" s="169">
        <v>1.52E-2</v>
      </c>
      <c r="O264" s="169">
        <f>ROUND(E264*N264,2)</f>
        <v>0.03</v>
      </c>
      <c r="P264" s="169">
        <v>0</v>
      </c>
      <c r="Q264" s="169">
        <f>ROUND(E264*P264,2)</f>
        <v>0</v>
      </c>
      <c r="R264" s="171"/>
      <c r="S264" s="171" t="s">
        <v>175</v>
      </c>
      <c r="T264" s="172" t="s">
        <v>175</v>
      </c>
      <c r="U264" s="157">
        <v>0.215</v>
      </c>
      <c r="V264" s="157">
        <f>ROUND(E264*U264,2)</f>
        <v>0.43</v>
      </c>
      <c r="W264" s="157"/>
      <c r="X264" s="157" t="s">
        <v>211</v>
      </c>
      <c r="Y264" s="157" t="s">
        <v>177</v>
      </c>
      <c r="Z264" s="147"/>
      <c r="AA264" s="147"/>
      <c r="AB264" s="147"/>
      <c r="AC264" s="147"/>
      <c r="AD264" s="147"/>
      <c r="AE264" s="147"/>
      <c r="AF264" s="147"/>
      <c r="AG264" s="147" t="s">
        <v>212</v>
      </c>
      <c r="AH264" s="147"/>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row>
    <row r="265" spans="1:60" x14ac:dyDescent="0.2">
      <c r="A265" s="3"/>
      <c r="B265" s="4"/>
      <c r="C265" s="183"/>
      <c r="D265" s="6"/>
      <c r="E265" s="3"/>
      <c r="F265" s="3"/>
      <c r="G265" s="3"/>
      <c r="H265" s="3"/>
      <c r="I265" s="3"/>
      <c r="J265" s="3"/>
      <c r="K265" s="3"/>
      <c r="L265" s="3"/>
      <c r="M265" s="3"/>
      <c r="N265" s="3"/>
      <c r="O265" s="3"/>
      <c r="P265" s="3"/>
      <c r="Q265" s="3"/>
      <c r="R265" s="3"/>
      <c r="S265" s="3"/>
      <c r="T265" s="3"/>
      <c r="U265" s="3"/>
      <c r="V265" s="3"/>
      <c r="W265" s="3"/>
      <c r="X265" s="3"/>
      <c r="Y265" s="3"/>
      <c r="AE265">
        <v>12</v>
      </c>
      <c r="AF265">
        <v>21</v>
      </c>
      <c r="AG265" t="s">
        <v>156</v>
      </c>
    </row>
    <row r="266" spans="1:60" x14ac:dyDescent="0.2">
      <c r="A266" s="150"/>
      <c r="B266" s="151" t="s">
        <v>29</v>
      </c>
      <c r="C266" s="184"/>
      <c r="D266" s="152"/>
      <c r="E266" s="153"/>
      <c r="F266" s="153"/>
      <c r="G266" s="165">
        <f>G8+G98+G109+G139+G150+G166+G168+G175+G218+G248+G254+G261</f>
        <v>0</v>
      </c>
      <c r="H266" s="3"/>
      <c r="I266" s="3"/>
      <c r="J266" s="3"/>
      <c r="K266" s="3"/>
      <c r="L266" s="3"/>
      <c r="M266" s="3"/>
      <c r="N266" s="3"/>
      <c r="O266" s="3"/>
      <c r="P266" s="3"/>
      <c r="Q266" s="3"/>
      <c r="R266" s="3"/>
      <c r="S266" s="3"/>
      <c r="T266" s="3"/>
      <c r="U266" s="3"/>
      <c r="V266" s="3"/>
      <c r="W266" s="3"/>
      <c r="X266" s="3"/>
      <c r="Y266" s="3"/>
      <c r="AE266">
        <f>SUMIF(L7:L264,AE265,G7:G264)</f>
        <v>0</v>
      </c>
      <c r="AF266">
        <f>SUMIF(L7:L264,AF265,G7:G264)</f>
        <v>0</v>
      </c>
      <c r="AG266" t="s">
        <v>205</v>
      </c>
    </row>
    <row r="267" spans="1:60" x14ac:dyDescent="0.2">
      <c r="C267" s="185"/>
      <c r="D267" s="10"/>
      <c r="AG267" t="s">
        <v>206</v>
      </c>
    </row>
    <row r="268" spans="1:60" x14ac:dyDescent="0.2">
      <c r="D268" s="10"/>
    </row>
    <row r="269" spans="1:60" x14ac:dyDescent="0.2">
      <c r="D269" s="10"/>
    </row>
    <row r="270" spans="1:60" x14ac:dyDescent="0.2">
      <c r="D270" s="10"/>
    </row>
    <row r="271" spans="1:60" x14ac:dyDescent="0.2">
      <c r="D271" s="10"/>
    </row>
    <row r="272" spans="1:60"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row r="5001" spans="4:4" x14ac:dyDescent="0.2">
      <c r="D5001" s="10"/>
    </row>
  </sheetData>
  <sheetProtection formatRows="0"/>
  <mergeCells count="53">
    <mergeCell ref="C37:G37"/>
    <mergeCell ref="A1:G1"/>
    <mergeCell ref="C2:G2"/>
    <mergeCell ref="C3:G3"/>
    <mergeCell ref="C4:G4"/>
    <mergeCell ref="C10:G10"/>
    <mergeCell ref="C13:G13"/>
    <mergeCell ref="C15:G15"/>
    <mergeCell ref="C17:G17"/>
    <mergeCell ref="C19:G19"/>
    <mergeCell ref="C22:G22"/>
    <mergeCell ref="C25:G25"/>
    <mergeCell ref="C111:G111"/>
    <mergeCell ref="C39:G39"/>
    <mergeCell ref="C41:G41"/>
    <mergeCell ref="C43:G43"/>
    <mergeCell ref="C49:G49"/>
    <mergeCell ref="C51:G51"/>
    <mergeCell ref="C54:G54"/>
    <mergeCell ref="C62:G62"/>
    <mergeCell ref="C63:G63"/>
    <mergeCell ref="C75:G75"/>
    <mergeCell ref="C83:G83"/>
    <mergeCell ref="C85:G85"/>
    <mergeCell ref="C177:G177"/>
    <mergeCell ref="C112:G112"/>
    <mergeCell ref="C120:G120"/>
    <mergeCell ref="C152:G152"/>
    <mergeCell ref="C159:G159"/>
    <mergeCell ref="C162:G162"/>
    <mergeCell ref="C163:G163"/>
    <mergeCell ref="C170:G170"/>
    <mergeCell ref="C172:G172"/>
    <mergeCell ref="C174:G174"/>
    <mergeCell ref="C228:G228"/>
    <mergeCell ref="C181:G181"/>
    <mergeCell ref="C185:G185"/>
    <mergeCell ref="C189:G189"/>
    <mergeCell ref="C194:G194"/>
    <mergeCell ref="C198:G198"/>
    <mergeCell ref="C200:G200"/>
    <mergeCell ref="C220:G220"/>
    <mergeCell ref="C221:G221"/>
    <mergeCell ref="C224:G224"/>
    <mergeCell ref="C225:G225"/>
    <mergeCell ref="C227:G227"/>
    <mergeCell ref="C256:G256"/>
    <mergeCell ref="C230:G230"/>
    <mergeCell ref="C231:G231"/>
    <mergeCell ref="C233:G233"/>
    <mergeCell ref="C236:G236"/>
    <mergeCell ref="C239:G239"/>
    <mergeCell ref="C253:G253"/>
  </mergeCells>
  <pageMargins left="0.59055118110236204" right="0.196850393700787" top="0.78740157499999996" bottom="0.78740157499999996" header="0.3" footer="0.3"/>
  <pageSetup scale="95" orientation="landscape"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C26B6-0FDA-44AE-B1C4-2A60A377DA0B}">
  <sheetPr>
    <outlinePr summaryBelow="0"/>
  </sheetPr>
  <dimension ref="A1:BH5000"/>
  <sheetViews>
    <sheetView workbookViewId="0">
      <pane ySplit="7" topLeftCell="A8" activePane="bottomLeft" state="frozen"/>
      <selection sqref="A1:G1"/>
      <selection pane="bottomLeft" sqref="A1:G1"/>
    </sheetView>
  </sheetViews>
  <sheetFormatPr defaultRowHeight="12.75" outlineLevelRow="3" x14ac:dyDescent="0.2"/>
  <cols>
    <col min="1" max="1" width="3.42578125" customWidth="1"/>
    <col min="2" max="2" width="12.7109375" style="121" customWidth="1"/>
    <col min="3" max="3" width="63.28515625" style="121" customWidth="1"/>
    <col min="4" max="4" width="4.85546875" customWidth="1"/>
    <col min="5" max="5" width="10.710937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9" t="s">
        <v>207</v>
      </c>
      <c r="B1" s="259"/>
      <c r="C1" s="259"/>
      <c r="D1" s="259"/>
      <c r="E1" s="259"/>
      <c r="F1" s="259"/>
      <c r="G1" s="259"/>
      <c r="AG1" t="s">
        <v>141</v>
      </c>
    </row>
    <row r="2" spans="1:60" ht="25.15" customHeight="1" x14ac:dyDescent="0.2">
      <c r="A2" s="50" t="s">
        <v>7</v>
      </c>
      <c r="B2" s="49" t="s">
        <v>43</v>
      </c>
      <c r="C2" s="260" t="s">
        <v>44</v>
      </c>
      <c r="D2" s="261"/>
      <c r="E2" s="261"/>
      <c r="F2" s="261"/>
      <c r="G2" s="262"/>
      <c r="AG2" t="s">
        <v>142</v>
      </c>
    </row>
    <row r="3" spans="1:60" ht="25.15" customHeight="1" x14ac:dyDescent="0.2">
      <c r="A3" s="50" t="s">
        <v>8</v>
      </c>
      <c r="B3" s="49" t="s">
        <v>53</v>
      </c>
      <c r="C3" s="260" t="s">
        <v>54</v>
      </c>
      <c r="D3" s="261"/>
      <c r="E3" s="261"/>
      <c r="F3" s="261"/>
      <c r="G3" s="262"/>
      <c r="AC3" s="121" t="s">
        <v>142</v>
      </c>
      <c r="AG3" t="s">
        <v>146</v>
      </c>
    </row>
    <row r="4" spans="1:60" ht="25.15" customHeight="1" x14ac:dyDescent="0.2">
      <c r="A4" s="140" t="s">
        <v>9</v>
      </c>
      <c r="B4" s="141" t="s">
        <v>47</v>
      </c>
      <c r="C4" s="263" t="s">
        <v>52</v>
      </c>
      <c r="D4" s="264"/>
      <c r="E4" s="264"/>
      <c r="F4" s="264"/>
      <c r="G4" s="265"/>
      <c r="AG4" t="s">
        <v>147</v>
      </c>
    </row>
    <row r="5" spans="1:60" x14ac:dyDescent="0.2">
      <c r="D5" s="10"/>
    </row>
    <row r="6" spans="1:60" ht="38.25" x14ac:dyDescent="0.2">
      <c r="A6" s="143" t="s">
        <v>148</v>
      </c>
      <c r="B6" s="145" t="s">
        <v>149</v>
      </c>
      <c r="C6" s="145" t="s">
        <v>150</v>
      </c>
      <c r="D6" s="144" t="s">
        <v>151</v>
      </c>
      <c r="E6" s="143" t="s">
        <v>152</v>
      </c>
      <c r="F6" s="142" t="s">
        <v>153</v>
      </c>
      <c r="G6" s="143" t="s">
        <v>29</v>
      </c>
      <c r="H6" s="146" t="s">
        <v>30</v>
      </c>
      <c r="I6" s="146" t="s">
        <v>154</v>
      </c>
      <c r="J6" s="146" t="s">
        <v>31</v>
      </c>
      <c r="K6" s="146" t="s">
        <v>155</v>
      </c>
      <c r="L6" s="146" t="s">
        <v>156</v>
      </c>
      <c r="M6" s="146" t="s">
        <v>157</v>
      </c>
      <c r="N6" s="146" t="s">
        <v>158</v>
      </c>
      <c r="O6" s="146" t="s">
        <v>159</v>
      </c>
      <c r="P6" s="146" t="s">
        <v>160</v>
      </c>
      <c r="Q6" s="146" t="s">
        <v>161</v>
      </c>
      <c r="R6" s="146" t="s">
        <v>162</v>
      </c>
      <c r="S6" s="146" t="s">
        <v>163</v>
      </c>
      <c r="T6" s="146" t="s">
        <v>164</v>
      </c>
      <c r="U6" s="146" t="s">
        <v>165</v>
      </c>
      <c r="V6" s="146" t="s">
        <v>166</v>
      </c>
      <c r="W6" s="146" t="s">
        <v>167</v>
      </c>
      <c r="X6" s="146" t="s">
        <v>168</v>
      </c>
      <c r="Y6" s="146" t="s">
        <v>169</v>
      </c>
    </row>
    <row r="7" spans="1:60" hidden="1" x14ac:dyDescent="0.2">
      <c r="A7" s="3"/>
      <c r="B7" s="4"/>
      <c r="C7" s="4"/>
      <c r="D7" s="6"/>
      <c r="E7" s="148"/>
      <c r="F7" s="149"/>
      <c r="G7" s="149"/>
      <c r="H7" s="149"/>
      <c r="I7" s="149"/>
      <c r="J7" s="149"/>
      <c r="K7" s="149"/>
      <c r="L7" s="149"/>
      <c r="M7" s="149"/>
      <c r="N7" s="148"/>
      <c r="O7" s="148"/>
      <c r="P7" s="148"/>
      <c r="Q7" s="148"/>
      <c r="R7" s="149"/>
      <c r="S7" s="149"/>
      <c r="T7" s="149"/>
      <c r="U7" s="149"/>
      <c r="V7" s="149"/>
      <c r="W7" s="149"/>
      <c r="X7" s="149"/>
      <c r="Y7" s="149"/>
    </row>
    <row r="8" spans="1:60" x14ac:dyDescent="0.2">
      <c r="A8" s="159" t="s">
        <v>170</v>
      </c>
      <c r="B8" s="160" t="s">
        <v>130</v>
      </c>
      <c r="C8" s="180" t="s">
        <v>131</v>
      </c>
      <c r="D8" s="161"/>
      <c r="E8" s="162"/>
      <c r="F8" s="163"/>
      <c r="G8" s="163">
        <f>SUMIF(AG9:AG32,"&lt;&gt;NOR",G9:G32)</f>
        <v>0</v>
      </c>
      <c r="H8" s="163"/>
      <c r="I8" s="163">
        <f>SUM(I9:I32)</f>
        <v>0</v>
      </c>
      <c r="J8" s="163"/>
      <c r="K8" s="163">
        <f>SUM(K9:K32)</f>
        <v>0</v>
      </c>
      <c r="L8" s="163"/>
      <c r="M8" s="163">
        <f>SUM(M9:M32)</f>
        <v>0</v>
      </c>
      <c r="N8" s="162"/>
      <c r="O8" s="162">
        <f>SUM(O9:O32)</f>
        <v>2.8</v>
      </c>
      <c r="P8" s="162"/>
      <c r="Q8" s="162">
        <f>SUM(Q9:Q32)</f>
        <v>1.39</v>
      </c>
      <c r="R8" s="163"/>
      <c r="S8" s="163"/>
      <c r="T8" s="164"/>
      <c r="U8" s="158"/>
      <c r="V8" s="158">
        <f>SUM(V9:V32)</f>
        <v>5.72</v>
      </c>
      <c r="W8" s="158"/>
      <c r="X8" s="158"/>
      <c r="Y8" s="158"/>
      <c r="AG8" t="s">
        <v>171</v>
      </c>
    </row>
    <row r="9" spans="1:60" outlineLevel="1" x14ac:dyDescent="0.2">
      <c r="A9" s="166">
        <v>1</v>
      </c>
      <c r="B9" s="167" t="s">
        <v>535</v>
      </c>
      <c r="C9" s="182" t="s">
        <v>536</v>
      </c>
      <c r="D9" s="168" t="s">
        <v>318</v>
      </c>
      <c r="E9" s="169">
        <v>18</v>
      </c>
      <c r="F9" s="170"/>
      <c r="G9" s="171">
        <f>ROUND(E9*F9,2)</f>
        <v>0</v>
      </c>
      <c r="H9" s="170"/>
      <c r="I9" s="171">
        <f>ROUND(E9*H9,2)</f>
        <v>0</v>
      </c>
      <c r="J9" s="170"/>
      <c r="K9" s="171">
        <f>ROUND(E9*J9,2)</f>
        <v>0</v>
      </c>
      <c r="L9" s="171">
        <v>21</v>
      </c>
      <c r="M9" s="171">
        <f>G9*(1+L9/100)</f>
        <v>0</v>
      </c>
      <c r="N9" s="169">
        <v>6.6000000000000003E-2</v>
      </c>
      <c r="O9" s="169">
        <f>ROUND(E9*N9,2)</f>
        <v>1.19</v>
      </c>
      <c r="P9" s="169">
        <v>0</v>
      </c>
      <c r="Q9" s="169">
        <f>ROUND(E9*P9,2)</f>
        <v>0</v>
      </c>
      <c r="R9" s="171" t="s">
        <v>336</v>
      </c>
      <c r="S9" s="171" t="s">
        <v>175</v>
      </c>
      <c r="T9" s="172" t="s">
        <v>175</v>
      </c>
      <c r="U9" s="157">
        <v>0.17</v>
      </c>
      <c r="V9" s="157">
        <f>ROUND(E9*U9,2)</f>
        <v>3.06</v>
      </c>
      <c r="W9" s="157"/>
      <c r="X9" s="157" t="s">
        <v>211</v>
      </c>
      <c r="Y9" s="157" t="s">
        <v>177</v>
      </c>
      <c r="Z9" s="147"/>
      <c r="AA9" s="147"/>
      <c r="AB9" s="147"/>
      <c r="AC9" s="147"/>
      <c r="AD9" s="147"/>
      <c r="AE9" s="147"/>
      <c r="AF9" s="147"/>
      <c r="AG9" s="147" t="s">
        <v>212</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2" x14ac:dyDescent="0.2">
      <c r="A10" s="154"/>
      <c r="B10" s="155"/>
      <c r="C10" s="197" t="s">
        <v>537</v>
      </c>
      <c r="D10" s="186"/>
      <c r="E10" s="187"/>
      <c r="F10" s="157"/>
      <c r="G10" s="157"/>
      <c r="H10" s="157"/>
      <c r="I10" s="157"/>
      <c r="J10" s="157"/>
      <c r="K10" s="157"/>
      <c r="L10" s="157"/>
      <c r="M10" s="157"/>
      <c r="N10" s="156"/>
      <c r="O10" s="156"/>
      <c r="P10" s="156"/>
      <c r="Q10" s="156"/>
      <c r="R10" s="157"/>
      <c r="S10" s="157"/>
      <c r="T10" s="157"/>
      <c r="U10" s="157"/>
      <c r="V10" s="157"/>
      <c r="W10" s="157"/>
      <c r="X10" s="157"/>
      <c r="Y10" s="157"/>
      <c r="Z10" s="147"/>
      <c r="AA10" s="147"/>
      <c r="AB10" s="147"/>
      <c r="AC10" s="147"/>
      <c r="AD10" s="147"/>
      <c r="AE10" s="147"/>
      <c r="AF10" s="147"/>
      <c r="AG10" s="147" t="s">
        <v>216</v>
      </c>
      <c r="AH10" s="147">
        <v>0</v>
      </c>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3" x14ac:dyDescent="0.2">
      <c r="A11" s="154"/>
      <c r="B11" s="155"/>
      <c r="C11" s="197" t="s">
        <v>430</v>
      </c>
      <c r="D11" s="186"/>
      <c r="E11" s="187">
        <v>3</v>
      </c>
      <c r="F11" s="157"/>
      <c r="G11" s="157"/>
      <c r="H11" s="157"/>
      <c r="I11" s="157"/>
      <c r="J11" s="157"/>
      <c r="K11" s="157"/>
      <c r="L11" s="157"/>
      <c r="M11" s="157"/>
      <c r="N11" s="156"/>
      <c r="O11" s="156"/>
      <c r="P11" s="156"/>
      <c r="Q11" s="156"/>
      <c r="R11" s="157"/>
      <c r="S11" s="157"/>
      <c r="T11" s="157"/>
      <c r="U11" s="157"/>
      <c r="V11" s="157"/>
      <c r="W11" s="157"/>
      <c r="X11" s="157"/>
      <c r="Y11" s="157"/>
      <c r="Z11" s="147"/>
      <c r="AA11" s="147"/>
      <c r="AB11" s="147"/>
      <c r="AC11" s="147"/>
      <c r="AD11" s="147"/>
      <c r="AE11" s="147"/>
      <c r="AF11" s="147"/>
      <c r="AG11" s="147" t="s">
        <v>216</v>
      </c>
      <c r="AH11" s="147">
        <v>0</v>
      </c>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3" x14ac:dyDescent="0.2">
      <c r="A12" s="154"/>
      <c r="B12" s="155"/>
      <c r="C12" s="197" t="s">
        <v>538</v>
      </c>
      <c r="D12" s="186"/>
      <c r="E12" s="187"/>
      <c r="F12" s="157"/>
      <c r="G12" s="157"/>
      <c r="H12" s="157"/>
      <c r="I12" s="157"/>
      <c r="J12" s="157"/>
      <c r="K12" s="157"/>
      <c r="L12" s="157"/>
      <c r="M12" s="157"/>
      <c r="N12" s="156"/>
      <c r="O12" s="156"/>
      <c r="P12" s="156"/>
      <c r="Q12" s="156"/>
      <c r="R12" s="157"/>
      <c r="S12" s="157"/>
      <c r="T12" s="157"/>
      <c r="U12" s="157"/>
      <c r="V12" s="157"/>
      <c r="W12" s="157"/>
      <c r="X12" s="157"/>
      <c r="Y12" s="157"/>
      <c r="Z12" s="147"/>
      <c r="AA12" s="147"/>
      <c r="AB12" s="147"/>
      <c r="AC12" s="147"/>
      <c r="AD12" s="147"/>
      <c r="AE12" s="147"/>
      <c r="AF12" s="147"/>
      <c r="AG12" s="147" t="s">
        <v>216</v>
      </c>
      <c r="AH12" s="147">
        <v>0</v>
      </c>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3" x14ac:dyDescent="0.2">
      <c r="A13" s="154"/>
      <c r="B13" s="155"/>
      <c r="C13" s="197" t="s">
        <v>539</v>
      </c>
      <c r="D13" s="186"/>
      <c r="E13" s="187">
        <v>1</v>
      </c>
      <c r="F13" s="157"/>
      <c r="G13" s="157"/>
      <c r="H13" s="157"/>
      <c r="I13" s="157"/>
      <c r="J13" s="157"/>
      <c r="K13" s="157"/>
      <c r="L13" s="157"/>
      <c r="M13" s="157"/>
      <c r="N13" s="156"/>
      <c r="O13" s="156"/>
      <c r="P13" s="156"/>
      <c r="Q13" s="156"/>
      <c r="R13" s="157"/>
      <c r="S13" s="157"/>
      <c r="T13" s="157"/>
      <c r="U13" s="157"/>
      <c r="V13" s="157"/>
      <c r="W13" s="157"/>
      <c r="X13" s="157"/>
      <c r="Y13" s="157"/>
      <c r="Z13" s="147"/>
      <c r="AA13" s="147"/>
      <c r="AB13" s="147"/>
      <c r="AC13" s="147"/>
      <c r="AD13" s="147"/>
      <c r="AE13" s="147"/>
      <c r="AF13" s="147"/>
      <c r="AG13" s="147" t="s">
        <v>216</v>
      </c>
      <c r="AH13" s="147">
        <v>0</v>
      </c>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outlineLevel="3" x14ac:dyDescent="0.2">
      <c r="A14" s="154"/>
      <c r="B14" s="155"/>
      <c r="C14" s="197" t="s">
        <v>540</v>
      </c>
      <c r="D14" s="186"/>
      <c r="E14" s="187"/>
      <c r="F14" s="157"/>
      <c r="G14" s="157"/>
      <c r="H14" s="157"/>
      <c r="I14" s="157"/>
      <c r="J14" s="157"/>
      <c r="K14" s="157"/>
      <c r="L14" s="157"/>
      <c r="M14" s="157"/>
      <c r="N14" s="156"/>
      <c r="O14" s="156"/>
      <c r="P14" s="156"/>
      <c r="Q14" s="156"/>
      <c r="R14" s="157"/>
      <c r="S14" s="157"/>
      <c r="T14" s="157"/>
      <c r="U14" s="157"/>
      <c r="V14" s="157"/>
      <c r="W14" s="157"/>
      <c r="X14" s="157"/>
      <c r="Y14" s="157"/>
      <c r="Z14" s="147"/>
      <c r="AA14" s="147"/>
      <c r="AB14" s="147"/>
      <c r="AC14" s="147"/>
      <c r="AD14" s="147"/>
      <c r="AE14" s="147"/>
      <c r="AF14" s="147"/>
      <c r="AG14" s="147" t="s">
        <v>216</v>
      </c>
      <c r="AH14" s="147">
        <v>0</v>
      </c>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3" x14ac:dyDescent="0.2">
      <c r="A15" s="154"/>
      <c r="B15" s="155"/>
      <c r="C15" s="197" t="s">
        <v>539</v>
      </c>
      <c r="D15" s="186"/>
      <c r="E15" s="187">
        <v>1</v>
      </c>
      <c r="F15" s="157"/>
      <c r="G15" s="157"/>
      <c r="H15" s="157"/>
      <c r="I15" s="157"/>
      <c r="J15" s="157"/>
      <c r="K15" s="157"/>
      <c r="L15" s="157"/>
      <c r="M15" s="157"/>
      <c r="N15" s="156"/>
      <c r="O15" s="156"/>
      <c r="P15" s="156"/>
      <c r="Q15" s="156"/>
      <c r="R15" s="157"/>
      <c r="S15" s="157"/>
      <c r="T15" s="157"/>
      <c r="U15" s="157"/>
      <c r="V15" s="157"/>
      <c r="W15" s="157"/>
      <c r="X15" s="157"/>
      <c r="Y15" s="157"/>
      <c r="Z15" s="147"/>
      <c r="AA15" s="147"/>
      <c r="AB15" s="147"/>
      <c r="AC15" s="147"/>
      <c r="AD15" s="147"/>
      <c r="AE15" s="147"/>
      <c r="AF15" s="147"/>
      <c r="AG15" s="147" t="s">
        <v>216</v>
      </c>
      <c r="AH15" s="147">
        <v>0</v>
      </c>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3" x14ac:dyDescent="0.2">
      <c r="A16" s="154"/>
      <c r="B16" s="155"/>
      <c r="C16" s="197" t="s">
        <v>541</v>
      </c>
      <c r="D16" s="186"/>
      <c r="E16" s="187"/>
      <c r="F16" s="157"/>
      <c r="G16" s="157"/>
      <c r="H16" s="157"/>
      <c r="I16" s="157"/>
      <c r="J16" s="157"/>
      <c r="K16" s="157"/>
      <c r="L16" s="157"/>
      <c r="M16" s="157"/>
      <c r="N16" s="156"/>
      <c r="O16" s="156"/>
      <c r="P16" s="156"/>
      <c r="Q16" s="156"/>
      <c r="R16" s="157"/>
      <c r="S16" s="157"/>
      <c r="T16" s="157"/>
      <c r="U16" s="157"/>
      <c r="V16" s="157"/>
      <c r="W16" s="157"/>
      <c r="X16" s="157"/>
      <c r="Y16" s="157"/>
      <c r="Z16" s="147"/>
      <c r="AA16" s="147"/>
      <c r="AB16" s="147"/>
      <c r="AC16" s="147"/>
      <c r="AD16" s="147"/>
      <c r="AE16" s="147"/>
      <c r="AF16" s="147"/>
      <c r="AG16" s="147" t="s">
        <v>216</v>
      </c>
      <c r="AH16" s="147">
        <v>0</v>
      </c>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3" x14ac:dyDescent="0.2">
      <c r="A17" s="154"/>
      <c r="B17" s="155"/>
      <c r="C17" s="197" t="s">
        <v>542</v>
      </c>
      <c r="D17" s="186"/>
      <c r="E17" s="187">
        <v>5</v>
      </c>
      <c r="F17" s="157"/>
      <c r="G17" s="157"/>
      <c r="H17" s="157"/>
      <c r="I17" s="157"/>
      <c r="J17" s="157"/>
      <c r="K17" s="157"/>
      <c r="L17" s="157"/>
      <c r="M17" s="157"/>
      <c r="N17" s="156"/>
      <c r="O17" s="156"/>
      <c r="P17" s="156"/>
      <c r="Q17" s="156"/>
      <c r="R17" s="157"/>
      <c r="S17" s="157"/>
      <c r="T17" s="157"/>
      <c r="U17" s="157"/>
      <c r="V17" s="157"/>
      <c r="W17" s="157"/>
      <c r="X17" s="157"/>
      <c r="Y17" s="157"/>
      <c r="Z17" s="147"/>
      <c r="AA17" s="147"/>
      <c r="AB17" s="147"/>
      <c r="AC17" s="147"/>
      <c r="AD17" s="147"/>
      <c r="AE17" s="147"/>
      <c r="AF17" s="147"/>
      <c r="AG17" s="147" t="s">
        <v>216</v>
      </c>
      <c r="AH17" s="147">
        <v>0</v>
      </c>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3" x14ac:dyDescent="0.2">
      <c r="A18" s="154"/>
      <c r="B18" s="155"/>
      <c r="C18" s="197" t="s">
        <v>543</v>
      </c>
      <c r="D18" s="186"/>
      <c r="E18" s="187"/>
      <c r="F18" s="157"/>
      <c r="G18" s="157"/>
      <c r="H18" s="157"/>
      <c r="I18" s="157"/>
      <c r="J18" s="157"/>
      <c r="K18" s="157"/>
      <c r="L18" s="157"/>
      <c r="M18" s="157"/>
      <c r="N18" s="156"/>
      <c r="O18" s="156"/>
      <c r="P18" s="156"/>
      <c r="Q18" s="156"/>
      <c r="R18" s="157"/>
      <c r="S18" s="157"/>
      <c r="T18" s="157"/>
      <c r="U18" s="157"/>
      <c r="V18" s="157"/>
      <c r="W18" s="157"/>
      <c r="X18" s="157"/>
      <c r="Y18" s="157"/>
      <c r="Z18" s="147"/>
      <c r="AA18" s="147"/>
      <c r="AB18" s="147"/>
      <c r="AC18" s="147"/>
      <c r="AD18" s="147"/>
      <c r="AE18" s="147"/>
      <c r="AF18" s="147"/>
      <c r="AG18" s="147" t="s">
        <v>216</v>
      </c>
      <c r="AH18" s="147">
        <v>0</v>
      </c>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3" x14ac:dyDescent="0.2">
      <c r="A19" s="154"/>
      <c r="B19" s="155"/>
      <c r="C19" s="197" t="s">
        <v>430</v>
      </c>
      <c r="D19" s="186"/>
      <c r="E19" s="187">
        <v>3</v>
      </c>
      <c r="F19" s="157"/>
      <c r="G19" s="157"/>
      <c r="H19" s="157"/>
      <c r="I19" s="157"/>
      <c r="J19" s="157"/>
      <c r="K19" s="157"/>
      <c r="L19" s="157"/>
      <c r="M19" s="157"/>
      <c r="N19" s="156"/>
      <c r="O19" s="156"/>
      <c r="P19" s="156"/>
      <c r="Q19" s="156"/>
      <c r="R19" s="157"/>
      <c r="S19" s="157"/>
      <c r="T19" s="157"/>
      <c r="U19" s="157"/>
      <c r="V19" s="157"/>
      <c r="W19" s="157"/>
      <c r="X19" s="157"/>
      <c r="Y19" s="157"/>
      <c r="Z19" s="147"/>
      <c r="AA19" s="147"/>
      <c r="AB19" s="147"/>
      <c r="AC19" s="147"/>
      <c r="AD19" s="147"/>
      <c r="AE19" s="147"/>
      <c r="AF19" s="147"/>
      <c r="AG19" s="147" t="s">
        <v>216</v>
      </c>
      <c r="AH19" s="147">
        <v>0</v>
      </c>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3" x14ac:dyDescent="0.2">
      <c r="A20" s="154"/>
      <c r="B20" s="155"/>
      <c r="C20" s="197" t="s">
        <v>544</v>
      </c>
      <c r="D20" s="186"/>
      <c r="E20" s="187"/>
      <c r="F20" s="157"/>
      <c r="G20" s="157"/>
      <c r="H20" s="157"/>
      <c r="I20" s="157"/>
      <c r="J20" s="157"/>
      <c r="K20" s="157"/>
      <c r="L20" s="157"/>
      <c r="M20" s="157"/>
      <c r="N20" s="156"/>
      <c r="O20" s="156"/>
      <c r="P20" s="156"/>
      <c r="Q20" s="156"/>
      <c r="R20" s="157"/>
      <c r="S20" s="157"/>
      <c r="T20" s="157"/>
      <c r="U20" s="157"/>
      <c r="V20" s="157"/>
      <c r="W20" s="157"/>
      <c r="X20" s="157"/>
      <c r="Y20" s="157"/>
      <c r="Z20" s="147"/>
      <c r="AA20" s="147"/>
      <c r="AB20" s="147"/>
      <c r="AC20" s="147"/>
      <c r="AD20" s="147"/>
      <c r="AE20" s="147"/>
      <c r="AF20" s="147"/>
      <c r="AG20" s="147" t="s">
        <v>216</v>
      </c>
      <c r="AH20" s="147">
        <v>0</v>
      </c>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3" x14ac:dyDescent="0.2">
      <c r="A21" s="154"/>
      <c r="B21" s="155"/>
      <c r="C21" s="197" t="s">
        <v>430</v>
      </c>
      <c r="D21" s="186"/>
      <c r="E21" s="187">
        <v>3</v>
      </c>
      <c r="F21" s="157"/>
      <c r="G21" s="157"/>
      <c r="H21" s="157"/>
      <c r="I21" s="157"/>
      <c r="J21" s="157"/>
      <c r="K21" s="157"/>
      <c r="L21" s="157"/>
      <c r="M21" s="157"/>
      <c r="N21" s="156"/>
      <c r="O21" s="156"/>
      <c r="P21" s="156"/>
      <c r="Q21" s="156"/>
      <c r="R21" s="157"/>
      <c r="S21" s="157"/>
      <c r="T21" s="157"/>
      <c r="U21" s="157"/>
      <c r="V21" s="157"/>
      <c r="W21" s="157"/>
      <c r="X21" s="157"/>
      <c r="Y21" s="157"/>
      <c r="Z21" s="147"/>
      <c r="AA21" s="147"/>
      <c r="AB21" s="147"/>
      <c r="AC21" s="147"/>
      <c r="AD21" s="147"/>
      <c r="AE21" s="147"/>
      <c r="AF21" s="147"/>
      <c r="AG21" s="147" t="s">
        <v>216</v>
      </c>
      <c r="AH21" s="147">
        <v>0</v>
      </c>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3" x14ac:dyDescent="0.2">
      <c r="A22" s="154"/>
      <c r="B22" s="155"/>
      <c r="C22" s="197" t="s">
        <v>545</v>
      </c>
      <c r="D22" s="186"/>
      <c r="E22" s="187"/>
      <c r="F22" s="157"/>
      <c r="G22" s="157"/>
      <c r="H22" s="157"/>
      <c r="I22" s="157"/>
      <c r="J22" s="157"/>
      <c r="K22" s="157"/>
      <c r="L22" s="157"/>
      <c r="M22" s="157"/>
      <c r="N22" s="156"/>
      <c r="O22" s="156"/>
      <c r="P22" s="156"/>
      <c r="Q22" s="156"/>
      <c r="R22" s="157"/>
      <c r="S22" s="157"/>
      <c r="T22" s="157"/>
      <c r="U22" s="157"/>
      <c r="V22" s="157"/>
      <c r="W22" s="157"/>
      <c r="X22" s="157"/>
      <c r="Y22" s="157"/>
      <c r="Z22" s="147"/>
      <c r="AA22" s="147"/>
      <c r="AB22" s="147"/>
      <c r="AC22" s="147"/>
      <c r="AD22" s="147"/>
      <c r="AE22" s="147"/>
      <c r="AF22" s="147"/>
      <c r="AG22" s="147" t="s">
        <v>216</v>
      </c>
      <c r="AH22" s="147">
        <v>0</v>
      </c>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3" x14ac:dyDescent="0.2">
      <c r="A23" s="154"/>
      <c r="B23" s="155"/>
      <c r="C23" s="197" t="s">
        <v>546</v>
      </c>
      <c r="D23" s="186"/>
      <c r="E23" s="187">
        <v>2</v>
      </c>
      <c r="F23" s="157"/>
      <c r="G23" s="157"/>
      <c r="H23" s="157"/>
      <c r="I23" s="157"/>
      <c r="J23" s="157"/>
      <c r="K23" s="157"/>
      <c r="L23" s="157"/>
      <c r="M23" s="157"/>
      <c r="N23" s="156"/>
      <c r="O23" s="156"/>
      <c r="P23" s="156"/>
      <c r="Q23" s="156"/>
      <c r="R23" s="157"/>
      <c r="S23" s="157"/>
      <c r="T23" s="157"/>
      <c r="U23" s="157"/>
      <c r="V23" s="157"/>
      <c r="W23" s="157"/>
      <c r="X23" s="157"/>
      <c r="Y23" s="157"/>
      <c r="Z23" s="147"/>
      <c r="AA23" s="147"/>
      <c r="AB23" s="147"/>
      <c r="AC23" s="147"/>
      <c r="AD23" s="147"/>
      <c r="AE23" s="147"/>
      <c r="AF23" s="147"/>
      <c r="AG23" s="147" t="s">
        <v>216</v>
      </c>
      <c r="AH23" s="147">
        <v>0</v>
      </c>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outlineLevel="1" x14ac:dyDescent="0.2">
      <c r="A24" s="166">
        <v>2</v>
      </c>
      <c r="B24" s="167" t="s">
        <v>547</v>
      </c>
      <c r="C24" s="182" t="s">
        <v>548</v>
      </c>
      <c r="D24" s="168" t="s">
        <v>318</v>
      </c>
      <c r="E24" s="169">
        <v>3</v>
      </c>
      <c r="F24" s="170"/>
      <c r="G24" s="171">
        <f>ROUND(E24*F24,2)</f>
        <v>0</v>
      </c>
      <c r="H24" s="170"/>
      <c r="I24" s="171">
        <f>ROUND(E24*H24,2)</f>
        <v>0</v>
      </c>
      <c r="J24" s="170"/>
      <c r="K24" s="171">
        <f>ROUND(E24*J24,2)</f>
        <v>0</v>
      </c>
      <c r="L24" s="171">
        <v>21</v>
      </c>
      <c r="M24" s="171">
        <f>G24*(1+L24/100)</f>
        <v>0</v>
      </c>
      <c r="N24" s="169">
        <v>6.7000000000000004E-2</v>
      </c>
      <c r="O24" s="169">
        <f>ROUND(E24*N24,2)</f>
        <v>0.2</v>
      </c>
      <c r="P24" s="169">
        <v>0</v>
      </c>
      <c r="Q24" s="169">
        <f>ROUND(E24*P24,2)</f>
        <v>0</v>
      </c>
      <c r="R24" s="171" t="s">
        <v>336</v>
      </c>
      <c r="S24" s="171" t="s">
        <v>175</v>
      </c>
      <c r="T24" s="172" t="s">
        <v>175</v>
      </c>
      <c r="U24" s="157">
        <v>0.15</v>
      </c>
      <c r="V24" s="157">
        <f>ROUND(E24*U24,2)</f>
        <v>0.45</v>
      </c>
      <c r="W24" s="157"/>
      <c r="X24" s="157" t="s">
        <v>211</v>
      </c>
      <c r="Y24" s="157" t="s">
        <v>177</v>
      </c>
      <c r="Z24" s="147"/>
      <c r="AA24" s="147"/>
      <c r="AB24" s="147"/>
      <c r="AC24" s="147"/>
      <c r="AD24" s="147"/>
      <c r="AE24" s="147"/>
      <c r="AF24" s="147"/>
      <c r="AG24" s="147" t="s">
        <v>212</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outlineLevel="2" x14ac:dyDescent="0.2">
      <c r="A25" s="154"/>
      <c r="B25" s="155"/>
      <c r="C25" s="197" t="s">
        <v>549</v>
      </c>
      <c r="D25" s="186"/>
      <c r="E25" s="187"/>
      <c r="F25" s="157"/>
      <c r="G25" s="157"/>
      <c r="H25" s="157"/>
      <c r="I25" s="157"/>
      <c r="J25" s="157"/>
      <c r="K25" s="157"/>
      <c r="L25" s="157"/>
      <c r="M25" s="157"/>
      <c r="N25" s="156"/>
      <c r="O25" s="156"/>
      <c r="P25" s="156"/>
      <c r="Q25" s="156"/>
      <c r="R25" s="157"/>
      <c r="S25" s="157"/>
      <c r="T25" s="157"/>
      <c r="U25" s="157"/>
      <c r="V25" s="157"/>
      <c r="W25" s="157"/>
      <c r="X25" s="157"/>
      <c r="Y25" s="157"/>
      <c r="Z25" s="147"/>
      <c r="AA25" s="147"/>
      <c r="AB25" s="147"/>
      <c r="AC25" s="147"/>
      <c r="AD25" s="147"/>
      <c r="AE25" s="147"/>
      <c r="AF25" s="147"/>
      <c r="AG25" s="147" t="s">
        <v>216</v>
      </c>
      <c r="AH25" s="147">
        <v>0</v>
      </c>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3" x14ac:dyDescent="0.2">
      <c r="A26" s="154"/>
      <c r="B26" s="155"/>
      <c r="C26" s="197" t="s">
        <v>430</v>
      </c>
      <c r="D26" s="186"/>
      <c r="E26" s="187">
        <v>3</v>
      </c>
      <c r="F26" s="157"/>
      <c r="G26" s="157"/>
      <c r="H26" s="157"/>
      <c r="I26" s="157"/>
      <c r="J26" s="157"/>
      <c r="K26" s="157"/>
      <c r="L26" s="157"/>
      <c r="M26" s="157"/>
      <c r="N26" s="156"/>
      <c r="O26" s="156"/>
      <c r="P26" s="156"/>
      <c r="Q26" s="156"/>
      <c r="R26" s="157"/>
      <c r="S26" s="157"/>
      <c r="T26" s="157"/>
      <c r="U26" s="157"/>
      <c r="V26" s="157"/>
      <c r="W26" s="157"/>
      <c r="X26" s="157"/>
      <c r="Y26" s="157"/>
      <c r="Z26" s="147"/>
      <c r="AA26" s="147"/>
      <c r="AB26" s="147"/>
      <c r="AC26" s="147"/>
      <c r="AD26" s="147"/>
      <c r="AE26" s="147"/>
      <c r="AF26" s="147"/>
      <c r="AG26" s="147" t="s">
        <v>216</v>
      </c>
      <c r="AH26" s="147">
        <v>0</v>
      </c>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x14ac:dyDescent="0.2">
      <c r="A27" s="166">
        <v>3</v>
      </c>
      <c r="B27" s="167" t="s">
        <v>550</v>
      </c>
      <c r="C27" s="182" t="s">
        <v>551</v>
      </c>
      <c r="D27" s="168" t="s">
        <v>318</v>
      </c>
      <c r="E27" s="169">
        <v>540</v>
      </c>
      <c r="F27" s="170"/>
      <c r="G27" s="171">
        <f>ROUND(E27*F27,2)</f>
        <v>0</v>
      </c>
      <c r="H27" s="170"/>
      <c r="I27" s="171">
        <f>ROUND(E27*H27,2)</f>
        <v>0</v>
      </c>
      <c r="J27" s="170"/>
      <c r="K27" s="171">
        <f>ROUND(E27*J27,2)</f>
        <v>0</v>
      </c>
      <c r="L27" s="171">
        <v>21</v>
      </c>
      <c r="M27" s="171">
        <f>G27*(1+L27/100)</f>
        <v>0</v>
      </c>
      <c r="N27" s="169">
        <v>0</v>
      </c>
      <c r="O27" s="169">
        <f>ROUND(E27*N27,2)</f>
        <v>0</v>
      </c>
      <c r="P27" s="169">
        <v>0</v>
      </c>
      <c r="Q27" s="169">
        <f>ROUND(E27*P27,2)</f>
        <v>0</v>
      </c>
      <c r="R27" s="171" t="s">
        <v>336</v>
      </c>
      <c r="S27" s="171" t="s">
        <v>175</v>
      </c>
      <c r="T27" s="172" t="s">
        <v>175</v>
      </c>
      <c r="U27" s="157">
        <v>0</v>
      </c>
      <c r="V27" s="157">
        <f>ROUND(E27*U27,2)</f>
        <v>0</v>
      </c>
      <c r="W27" s="157"/>
      <c r="X27" s="157" t="s">
        <v>211</v>
      </c>
      <c r="Y27" s="157" t="s">
        <v>177</v>
      </c>
      <c r="Z27" s="147"/>
      <c r="AA27" s="147"/>
      <c r="AB27" s="147"/>
      <c r="AC27" s="147"/>
      <c r="AD27" s="147"/>
      <c r="AE27" s="147"/>
      <c r="AF27" s="147"/>
      <c r="AG27" s="147" t="s">
        <v>212</v>
      </c>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2" x14ac:dyDescent="0.2">
      <c r="A28" s="154"/>
      <c r="B28" s="155"/>
      <c r="C28" s="197" t="s">
        <v>552</v>
      </c>
      <c r="D28" s="186"/>
      <c r="E28" s="187">
        <v>540</v>
      </c>
      <c r="F28" s="157"/>
      <c r="G28" s="157"/>
      <c r="H28" s="157"/>
      <c r="I28" s="157"/>
      <c r="J28" s="157"/>
      <c r="K28" s="157"/>
      <c r="L28" s="157"/>
      <c r="M28" s="157"/>
      <c r="N28" s="156"/>
      <c r="O28" s="156"/>
      <c r="P28" s="156"/>
      <c r="Q28" s="156"/>
      <c r="R28" s="157"/>
      <c r="S28" s="157"/>
      <c r="T28" s="157"/>
      <c r="U28" s="157"/>
      <c r="V28" s="157"/>
      <c r="W28" s="157"/>
      <c r="X28" s="157"/>
      <c r="Y28" s="157"/>
      <c r="Z28" s="147"/>
      <c r="AA28" s="147"/>
      <c r="AB28" s="147"/>
      <c r="AC28" s="147"/>
      <c r="AD28" s="147"/>
      <c r="AE28" s="147"/>
      <c r="AF28" s="147"/>
      <c r="AG28" s="147" t="s">
        <v>216</v>
      </c>
      <c r="AH28" s="147">
        <v>0</v>
      </c>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x14ac:dyDescent="0.2">
      <c r="A29" s="166">
        <v>4</v>
      </c>
      <c r="B29" s="167" t="s">
        <v>553</v>
      </c>
      <c r="C29" s="182" t="s">
        <v>554</v>
      </c>
      <c r="D29" s="168" t="s">
        <v>318</v>
      </c>
      <c r="E29" s="169">
        <v>90</v>
      </c>
      <c r="F29" s="170"/>
      <c r="G29" s="171">
        <f>ROUND(E29*F29,2)</f>
        <v>0</v>
      </c>
      <c r="H29" s="170"/>
      <c r="I29" s="171">
        <f>ROUND(E29*H29,2)</f>
        <v>0</v>
      </c>
      <c r="J29" s="170"/>
      <c r="K29" s="171">
        <f>ROUND(E29*J29,2)</f>
        <v>0</v>
      </c>
      <c r="L29" s="171">
        <v>21</v>
      </c>
      <c r="M29" s="171">
        <f>G29*(1+L29/100)</f>
        <v>0</v>
      </c>
      <c r="N29" s="169">
        <v>0</v>
      </c>
      <c r="O29" s="169">
        <f>ROUND(E29*N29,2)</f>
        <v>0</v>
      </c>
      <c r="P29" s="169">
        <v>0</v>
      </c>
      <c r="Q29" s="169">
        <f>ROUND(E29*P29,2)</f>
        <v>0</v>
      </c>
      <c r="R29" s="171" t="s">
        <v>336</v>
      </c>
      <c r="S29" s="171" t="s">
        <v>175</v>
      </c>
      <c r="T29" s="172" t="s">
        <v>175</v>
      </c>
      <c r="U29" s="157">
        <v>0</v>
      </c>
      <c r="V29" s="157">
        <f>ROUND(E29*U29,2)</f>
        <v>0</v>
      </c>
      <c r="W29" s="157"/>
      <c r="X29" s="157" t="s">
        <v>211</v>
      </c>
      <c r="Y29" s="157" t="s">
        <v>177</v>
      </c>
      <c r="Z29" s="147"/>
      <c r="AA29" s="147"/>
      <c r="AB29" s="147"/>
      <c r="AC29" s="147"/>
      <c r="AD29" s="147"/>
      <c r="AE29" s="147"/>
      <c r="AF29" s="147"/>
      <c r="AG29" s="147" t="s">
        <v>212</v>
      </c>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2" x14ac:dyDescent="0.2">
      <c r="A30" s="154"/>
      <c r="B30" s="155"/>
      <c r="C30" s="197" t="s">
        <v>555</v>
      </c>
      <c r="D30" s="186"/>
      <c r="E30" s="187">
        <v>90</v>
      </c>
      <c r="F30" s="157"/>
      <c r="G30" s="157"/>
      <c r="H30" s="157"/>
      <c r="I30" s="157"/>
      <c r="J30" s="157"/>
      <c r="K30" s="157"/>
      <c r="L30" s="157"/>
      <c r="M30" s="157"/>
      <c r="N30" s="156"/>
      <c r="O30" s="156"/>
      <c r="P30" s="156"/>
      <c r="Q30" s="156"/>
      <c r="R30" s="157"/>
      <c r="S30" s="157"/>
      <c r="T30" s="157"/>
      <c r="U30" s="157"/>
      <c r="V30" s="157"/>
      <c r="W30" s="157"/>
      <c r="X30" s="157"/>
      <c r="Y30" s="157"/>
      <c r="Z30" s="147"/>
      <c r="AA30" s="147"/>
      <c r="AB30" s="147"/>
      <c r="AC30" s="147"/>
      <c r="AD30" s="147"/>
      <c r="AE30" s="147"/>
      <c r="AF30" s="147"/>
      <c r="AG30" s="147" t="s">
        <v>216</v>
      </c>
      <c r="AH30" s="147">
        <v>0</v>
      </c>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x14ac:dyDescent="0.2">
      <c r="A31" s="173">
        <v>5</v>
      </c>
      <c r="B31" s="174" t="s">
        <v>556</v>
      </c>
      <c r="C31" s="181" t="s">
        <v>557</v>
      </c>
      <c r="D31" s="175" t="s">
        <v>318</v>
      </c>
      <c r="E31" s="176">
        <v>18</v>
      </c>
      <c r="F31" s="177"/>
      <c r="G31" s="178">
        <f>ROUND(E31*F31,2)</f>
        <v>0</v>
      </c>
      <c r="H31" s="177"/>
      <c r="I31" s="178">
        <f>ROUND(E31*H31,2)</f>
        <v>0</v>
      </c>
      <c r="J31" s="177"/>
      <c r="K31" s="178">
        <f>ROUND(E31*J31,2)</f>
        <v>0</v>
      </c>
      <c r="L31" s="178">
        <v>21</v>
      </c>
      <c r="M31" s="178">
        <f>G31*(1+L31/100)</f>
        <v>0</v>
      </c>
      <c r="N31" s="176">
        <v>6.7000000000000004E-2</v>
      </c>
      <c r="O31" s="176">
        <f>ROUND(E31*N31,2)</f>
        <v>1.21</v>
      </c>
      <c r="P31" s="176">
        <v>6.6000000000000003E-2</v>
      </c>
      <c r="Q31" s="176">
        <f>ROUND(E31*P31,2)</f>
        <v>1.19</v>
      </c>
      <c r="R31" s="178" t="s">
        <v>336</v>
      </c>
      <c r="S31" s="178" t="s">
        <v>175</v>
      </c>
      <c r="T31" s="179" t="s">
        <v>175</v>
      </c>
      <c r="U31" s="157">
        <v>0.1105</v>
      </c>
      <c r="V31" s="157">
        <f>ROUND(E31*U31,2)</f>
        <v>1.99</v>
      </c>
      <c r="W31" s="157"/>
      <c r="X31" s="157" t="s">
        <v>211</v>
      </c>
      <c r="Y31" s="157" t="s">
        <v>177</v>
      </c>
      <c r="Z31" s="147"/>
      <c r="AA31" s="147"/>
      <c r="AB31" s="147"/>
      <c r="AC31" s="147"/>
      <c r="AD31" s="147"/>
      <c r="AE31" s="147"/>
      <c r="AF31" s="147"/>
      <c r="AG31" s="147" t="s">
        <v>212</v>
      </c>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x14ac:dyDescent="0.2">
      <c r="A32" s="166">
        <v>6</v>
      </c>
      <c r="B32" s="167" t="s">
        <v>558</v>
      </c>
      <c r="C32" s="182" t="s">
        <v>559</v>
      </c>
      <c r="D32" s="168" t="s">
        <v>318</v>
      </c>
      <c r="E32" s="169">
        <v>3</v>
      </c>
      <c r="F32" s="170"/>
      <c r="G32" s="171">
        <f>ROUND(E32*F32,2)</f>
        <v>0</v>
      </c>
      <c r="H32" s="170"/>
      <c r="I32" s="171">
        <f>ROUND(E32*H32,2)</f>
        <v>0</v>
      </c>
      <c r="J32" s="170"/>
      <c r="K32" s="171">
        <f>ROUND(E32*J32,2)</f>
        <v>0</v>
      </c>
      <c r="L32" s="171">
        <v>21</v>
      </c>
      <c r="M32" s="171">
        <f>G32*(1+L32/100)</f>
        <v>0</v>
      </c>
      <c r="N32" s="169">
        <v>6.7000000000000004E-2</v>
      </c>
      <c r="O32" s="169">
        <f>ROUND(E32*N32,2)</f>
        <v>0.2</v>
      </c>
      <c r="P32" s="169">
        <v>6.7000000000000004E-2</v>
      </c>
      <c r="Q32" s="169">
        <f>ROUND(E32*P32,2)</f>
        <v>0.2</v>
      </c>
      <c r="R32" s="171" t="s">
        <v>336</v>
      </c>
      <c r="S32" s="171" t="s">
        <v>175</v>
      </c>
      <c r="T32" s="172" t="s">
        <v>175</v>
      </c>
      <c r="U32" s="157">
        <v>7.3599999999999999E-2</v>
      </c>
      <c r="V32" s="157">
        <f>ROUND(E32*U32,2)</f>
        <v>0.22</v>
      </c>
      <c r="W32" s="157"/>
      <c r="X32" s="157" t="s">
        <v>211</v>
      </c>
      <c r="Y32" s="157" t="s">
        <v>177</v>
      </c>
      <c r="Z32" s="147"/>
      <c r="AA32" s="147"/>
      <c r="AB32" s="147"/>
      <c r="AC32" s="147"/>
      <c r="AD32" s="147"/>
      <c r="AE32" s="147"/>
      <c r="AF32" s="147"/>
      <c r="AG32" s="147" t="s">
        <v>212</v>
      </c>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33" x14ac:dyDescent="0.2">
      <c r="A33" s="3"/>
      <c r="B33" s="4"/>
      <c r="C33" s="183"/>
      <c r="D33" s="6"/>
      <c r="E33" s="3"/>
      <c r="F33" s="3"/>
      <c r="G33" s="3"/>
      <c r="H33" s="3"/>
      <c r="I33" s="3"/>
      <c r="J33" s="3"/>
      <c r="K33" s="3"/>
      <c r="L33" s="3"/>
      <c r="M33" s="3"/>
      <c r="N33" s="3"/>
      <c r="O33" s="3"/>
      <c r="P33" s="3"/>
      <c r="Q33" s="3"/>
      <c r="R33" s="3"/>
      <c r="S33" s="3"/>
      <c r="T33" s="3"/>
      <c r="U33" s="3"/>
      <c r="V33" s="3"/>
      <c r="W33" s="3"/>
      <c r="X33" s="3"/>
      <c r="Y33" s="3"/>
      <c r="AE33">
        <v>12</v>
      </c>
      <c r="AF33">
        <v>21</v>
      </c>
      <c r="AG33" t="s">
        <v>156</v>
      </c>
    </row>
    <row r="34" spans="1:33" x14ac:dyDescent="0.2">
      <c r="A34" s="150"/>
      <c r="B34" s="151" t="s">
        <v>29</v>
      </c>
      <c r="C34" s="184"/>
      <c r="D34" s="152"/>
      <c r="E34" s="153"/>
      <c r="F34" s="153"/>
      <c r="G34" s="165">
        <f>G8</f>
        <v>0</v>
      </c>
      <c r="H34" s="3"/>
      <c r="I34" s="3"/>
      <c r="J34" s="3"/>
      <c r="K34" s="3"/>
      <c r="L34" s="3"/>
      <c r="M34" s="3"/>
      <c r="N34" s="3"/>
      <c r="O34" s="3"/>
      <c r="P34" s="3"/>
      <c r="Q34" s="3"/>
      <c r="R34" s="3"/>
      <c r="S34" s="3"/>
      <c r="T34" s="3"/>
      <c r="U34" s="3"/>
      <c r="V34" s="3"/>
      <c r="W34" s="3"/>
      <c r="X34" s="3"/>
      <c r="Y34" s="3"/>
      <c r="AE34">
        <f>SUMIF(L7:L32,AE33,G7:G32)</f>
        <v>0</v>
      </c>
      <c r="AF34">
        <f>SUMIF(L7:L32,AF33,G7:G32)</f>
        <v>0</v>
      </c>
      <c r="AG34" t="s">
        <v>205</v>
      </c>
    </row>
    <row r="35" spans="1:33" x14ac:dyDescent="0.2">
      <c r="C35" s="185"/>
      <c r="D35" s="10"/>
      <c r="AG35" t="s">
        <v>206</v>
      </c>
    </row>
    <row r="36" spans="1:33" x14ac:dyDescent="0.2">
      <c r="D36" s="10"/>
    </row>
    <row r="37" spans="1:33" x14ac:dyDescent="0.2">
      <c r="D37" s="10"/>
    </row>
    <row r="38" spans="1:33" x14ac:dyDescent="0.2">
      <c r="D38" s="10"/>
    </row>
    <row r="39" spans="1:33" x14ac:dyDescent="0.2">
      <c r="D39" s="10"/>
    </row>
    <row r="40" spans="1:33" x14ac:dyDescent="0.2">
      <c r="D40" s="10"/>
    </row>
    <row r="41" spans="1:33" x14ac:dyDescent="0.2">
      <c r="D41" s="10"/>
    </row>
    <row r="42" spans="1:33" x14ac:dyDescent="0.2">
      <c r="D42" s="10"/>
    </row>
    <row r="43" spans="1:33" x14ac:dyDescent="0.2">
      <c r="D43" s="10"/>
    </row>
    <row r="44" spans="1:33" x14ac:dyDescent="0.2">
      <c r="D44" s="10"/>
    </row>
    <row r="45" spans="1:33" x14ac:dyDescent="0.2">
      <c r="D45" s="10"/>
    </row>
    <row r="46" spans="1:33" x14ac:dyDescent="0.2">
      <c r="D46" s="10"/>
    </row>
    <row r="47" spans="1:33" x14ac:dyDescent="0.2">
      <c r="D47" s="10"/>
    </row>
    <row r="48" spans="1:33"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LFw2j3NS9NFNB9YHn0ThQhacNL62e7R4t4H/MOjmFOlOPzA4+nZiV3iRWGFz+aE2I3s3cmfCvwGbuNOz846Kfg==" saltValue="kdH1TzUJ/EGORYUu21LX7w==" spinCount="100000" sheet="1" formatRows="0"/>
  <mergeCells count="4">
    <mergeCell ref="A1:G1"/>
    <mergeCell ref="C2:G2"/>
    <mergeCell ref="C3:G3"/>
    <mergeCell ref="C4:G4"/>
  </mergeCells>
  <pageMargins left="0.59055118110236204" right="0.196850393700787" top="0.78740157499999996" bottom="0.78740157499999996" header="0.3" footer="0.3"/>
  <pageSetup scale="95"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52</vt:i4>
      </vt:variant>
    </vt:vector>
  </HeadingPairs>
  <TitlesOfParts>
    <vt:vector size="58" baseType="lpstr">
      <vt:lpstr>Pokyny pro vyplnění</vt:lpstr>
      <vt:lpstr>Stavba</vt:lpstr>
      <vt:lpstr>VzorPolozky</vt:lpstr>
      <vt:lpstr>00 01 Naklady</vt:lpstr>
      <vt:lpstr>SO 01 01 Pol</vt:lpstr>
      <vt:lpstr>SO 03 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 01 Naklady'!Názvy_tisku</vt:lpstr>
      <vt:lpstr>'SO 01 01 Pol'!Názvy_tisku</vt:lpstr>
      <vt:lpstr>'SO 03 01 Pol'!Názvy_tisku</vt:lpstr>
      <vt:lpstr>oadresa</vt:lpstr>
      <vt:lpstr>Stavba!Objednatel</vt:lpstr>
      <vt:lpstr>Stavba!Objekt</vt:lpstr>
      <vt:lpstr>'00 01 Naklady'!Oblast_tisku</vt:lpstr>
      <vt:lpstr>'SO 01 01 Pol'!Oblast_tisku</vt:lpstr>
      <vt:lpstr>'SO 03 01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Šimo</dc:creator>
  <cp:lastModifiedBy>Slovácké Vodárny</cp:lastModifiedBy>
  <cp:lastPrinted>2019-03-19T12:27:02Z</cp:lastPrinted>
  <dcterms:created xsi:type="dcterms:W3CDTF">2009-04-08T07:15:50Z</dcterms:created>
  <dcterms:modified xsi:type="dcterms:W3CDTF">2024-03-07T06:08:15Z</dcterms:modified>
</cp:coreProperties>
</file>