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00 - SORMig\009 - SORMIG stavební společnost\005 - ZAKÁZKY\01 - KZS\05 - KZS 2025\18 - KZS Odolov - Malé Svatoňovice REKO\ZL č.2\"/>
    </mc:Choice>
  </mc:AlternateContent>
  <xr:revisionPtr revIDLastSave="0" documentId="8_{01F44F38-8B75-47FC-9900-AD33488FF6C1}" xr6:coauthVersionLast="41" xr6:coauthVersionMax="41" xr10:uidLastSave="{00000000-0000-0000-0000-000000000000}"/>
  <bookViews>
    <workbookView xWindow="-41388" yWindow="-4416" windowWidth="41496" windowHeight="16776" activeTab="1" xr2:uid="{00000000-000D-0000-FFFF-FFFF00000000}"/>
  </bookViews>
  <sheets>
    <sheet name="Rekapitulace stavby" sheetId="1" r:id="rId1"/>
    <sheet name="ZL č.2 - Střešní konstrukce" sheetId="2" r:id="rId2"/>
  </sheets>
  <definedNames>
    <definedName name="_xlnm._FilterDatabase" localSheetId="1" hidden="1">'ZL č.2 - Střešní konstrukce'!$C$90:$K$132</definedName>
    <definedName name="_xlnm.Print_Titles" localSheetId="0">'Rekapitulace stavby'!$52:$52</definedName>
    <definedName name="_xlnm.Print_Titles" localSheetId="1">'ZL č.2 - Střešní konstrukce'!$90:$90</definedName>
    <definedName name="_xlnm.Print_Area" localSheetId="0">'Rekapitulace stavby'!$D$4:$AO$36,'Rekapitulace stavby'!$C$42:$AQ$56</definedName>
    <definedName name="_xlnm.Print_Area" localSheetId="1">'ZL č.2 - Střešní konstrukce'!$C$45:$J$72,'ZL č.2 - Střešní konstrukce'!$C$78:$J$132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55" i="1" s="1"/>
  <c r="J35" i="2"/>
  <c r="AX55" i="1" s="1"/>
  <c r="BI128" i="2"/>
  <c r="BH128" i="2"/>
  <c r="BG128" i="2"/>
  <c r="BE128" i="2"/>
  <c r="T128" i="2"/>
  <c r="T127" i="2"/>
  <c r="R128" i="2"/>
  <c r="R127" i="2" s="1"/>
  <c r="P128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19" i="2"/>
  <c r="BH119" i="2"/>
  <c r="BG119" i="2"/>
  <c r="BE119" i="2"/>
  <c r="T119" i="2"/>
  <c r="R119" i="2"/>
  <c r="P119" i="2"/>
  <c r="BI116" i="2"/>
  <c r="BH116" i="2"/>
  <c r="BG116" i="2"/>
  <c r="BE116" i="2"/>
  <c r="T116" i="2"/>
  <c r="R116" i="2"/>
  <c r="P116" i="2"/>
  <c r="BI115" i="2"/>
  <c r="BH115" i="2"/>
  <c r="BG115" i="2"/>
  <c r="BE115" i="2"/>
  <c r="T115" i="2"/>
  <c r="R115" i="2"/>
  <c r="P115" i="2"/>
  <c r="BI114" i="2"/>
  <c r="BH114" i="2"/>
  <c r="BG114" i="2"/>
  <c r="BE114" i="2"/>
  <c r="T114" i="2"/>
  <c r="R114" i="2"/>
  <c r="P114" i="2"/>
  <c r="BI108" i="2"/>
  <c r="BH108" i="2"/>
  <c r="BG108" i="2"/>
  <c r="BE108" i="2"/>
  <c r="T108" i="2"/>
  <c r="T107" i="2"/>
  <c r="T106" i="2" s="1"/>
  <c r="R108" i="2"/>
  <c r="R107" i="2"/>
  <c r="R106" i="2"/>
  <c r="P108" i="2"/>
  <c r="P107" i="2"/>
  <c r="P106" i="2"/>
  <c r="BI104" i="2"/>
  <c r="BH104" i="2"/>
  <c r="BG104" i="2"/>
  <c r="BE104" i="2"/>
  <c r="T104" i="2"/>
  <c r="T103" i="2" s="1"/>
  <c r="R104" i="2"/>
  <c r="R103" i="2"/>
  <c r="P104" i="2"/>
  <c r="P103" i="2" s="1"/>
  <c r="BI102" i="2"/>
  <c r="BH102" i="2"/>
  <c r="F36" i="2" s="1"/>
  <c r="BG102" i="2"/>
  <c r="BE102" i="2"/>
  <c r="T102" i="2"/>
  <c r="R102" i="2"/>
  <c r="P102" i="2"/>
  <c r="BI100" i="2"/>
  <c r="BH100" i="2"/>
  <c r="BG100" i="2"/>
  <c r="F35" i="2" s="1"/>
  <c r="BE100" i="2"/>
  <c r="J33" i="2" s="1"/>
  <c r="T100" i="2"/>
  <c r="R100" i="2"/>
  <c r="P100" i="2"/>
  <c r="BI99" i="2"/>
  <c r="BH99" i="2"/>
  <c r="BG99" i="2"/>
  <c r="BE99" i="2"/>
  <c r="T99" i="2"/>
  <c r="R99" i="2"/>
  <c r="P99" i="2"/>
  <c r="BI94" i="2"/>
  <c r="BH94" i="2"/>
  <c r="BG94" i="2"/>
  <c r="BE94" i="2"/>
  <c r="T94" i="2"/>
  <c r="R94" i="2"/>
  <c r="P94" i="2"/>
  <c r="J88" i="2"/>
  <c r="J87" i="2"/>
  <c r="F87" i="2"/>
  <c r="F85" i="2"/>
  <c r="E83" i="2"/>
  <c r="J55" i="2"/>
  <c r="J54" i="2"/>
  <c r="F54" i="2"/>
  <c r="F52" i="2"/>
  <c r="E50" i="2"/>
  <c r="J18" i="2"/>
  <c r="E18" i="2"/>
  <c r="F88" i="2" s="1"/>
  <c r="J17" i="2"/>
  <c r="J12" i="2"/>
  <c r="J85" i="2" s="1"/>
  <c r="E7" i="2"/>
  <c r="E81" i="2"/>
  <c r="L50" i="1"/>
  <c r="AM50" i="1"/>
  <c r="AM49" i="1"/>
  <c r="L49" i="1"/>
  <c r="AM47" i="1"/>
  <c r="L47" i="1"/>
  <c r="L45" i="1"/>
  <c r="L44" i="1"/>
  <c r="J100" i="2"/>
  <c r="AS54" i="1"/>
  <c r="J126" i="2"/>
  <c r="BK124" i="2"/>
  <c r="BK122" i="2"/>
  <c r="BK116" i="2"/>
  <c r="J115" i="2"/>
  <c r="J108" i="2"/>
  <c r="BK102" i="2"/>
  <c r="J99" i="2"/>
  <c r="F37" i="2"/>
  <c r="BK94" i="2"/>
  <c r="BK126" i="2"/>
  <c r="J124" i="2"/>
  <c r="BK119" i="2"/>
  <c r="BK114" i="2"/>
  <c r="J104" i="2"/>
  <c r="BK99" i="2"/>
  <c r="BK128" i="2"/>
  <c r="BK125" i="2"/>
  <c r="J123" i="2"/>
  <c r="J119" i="2"/>
  <c r="BK115" i="2"/>
  <c r="BK108" i="2"/>
  <c r="J102" i="2"/>
  <c r="F33" i="2"/>
  <c r="J128" i="2"/>
  <c r="J125" i="2"/>
  <c r="BK123" i="2"/>
  <c r="J122" i="2"/>
  <c r="J116" i="2"/>
  <c r="J114" i="2"/>
  <c r="BK104" i="2"/>
  <c r="BK100" i="2"/>
  <c r="J94" i="2"/>
  <c r="BK98" i="2" l="1"/>
  <c r="J98" i="2"/>
  <c r="J62" i="2"/>
  <c r="T98" i="2"/>
  <c r="T93" i="2" s="1"/>
  <c r="T92" i="2" s="1"/>
  <c r="T91" i="2" s="1"/>
  <c r="T113" i="2"/>
  <c r="T112" i="2" s="1"/>
  <c r="T105" i="2" s="1"/>
  <c r="P121" i="2"/>
  <c r="P120" i="2"/>
  <c r="R98" i="2"/>
  <c r="R93" i="2"/>
  <c r="R92" i="2"/>
  <c r="P113" i="2"/>
  <c r="P112" i="2" s="1"/>
  <c r="P105" i="2" s="1"/>
  <c r="P91" i="2" s="1"/>
  <c r="AU55" i="1" s="1"/>
  <c r="AU54" i="1" s="1"/>
  <c r="R121" i="2"/>
  <c r="R120" i="2"/>
  <c r="R105" i="2" s="1"/>
  <c r="P98" i="2"/>
  <c r="P93" i="2"/>
  <c r="P92" i="2"/>
  <c r="R113" i="2"/>
  <c r="R112" i="2"/>
  <c r="BK121" i="2"/>
  <c r="J121" i="2"/>
  <c r="J70" i="2"/>
  <c r="BK113" i="2"/>
  <c r="J113" i="2" s="1"/>
  <c r="J68" i="2" s="1"/>
  <c r="T121" i="2"/>
  <c r="T120" i="2"/>
  <c r="BK103" i="2"/>
  <c r="J103" i="2"/>
  <c r="J63" i="2"/>
  <c r="BK107" i="2"/>
  <c r="J107" i="2" s="1"/>
  <c r="J66" i="2" s="1"/>
  <c r="BK127" i="2"/>
  <c r="J127" i="2"/>
  <c r="J71" i="2" s="1"/>
  <c r="BK93" i="2"/>
  <c r="BK92" i="2"/>
  <c r="J92" i="2"/>
  <c r="J60" i="2" s="1"/>
  <c r="AZ55" i="1"/>
  <c r="BB55" i="1"/>
  <c r="BC55" i="1"/>
  <c r="E48" i="2"/>
  <c r="J52" i="2"/>
  <c r="F55" i="2"/>
  <c r="BF94" i="2"/>
  <c r="BF99" i="2"/>
  <c r="BF100" i="2"/>
  <c r="BF102" i="2"/>
  <c r="BF104" i="2"/>
  <c r="BF108" i="2"/>
  <c r="BF114" i="2"/>
  <c r="BF115" i="2"/>
  <c r="BF116" i="2"/>
  <c r="BF119" i="2"/>
  <c r="BF122" i="2"/>
  <c r="BF123" i="2"/>
  <c r="BF124" i="2"/>
  <c r="BF125" i="2"/>
  <c r="BF126" i="2"/>
  <c r="BF128" i="2"/>
  <c r="AV55" i="1"/>
  <c r="BD55" i="1"/>
  <c r="AZ54" i="1"/>
  <c r="W29" i="1"/>
  <c r="BD54" i="1"/>
  <c r="W33" i="1"/>
  <c r="BB54" i="1"/>
  <c r="W31" i="1"/>
  <c r="BC54" i="1"/>
  <c r="W32" i="1" s="1"/>
  <c r="R91" i="2" l="1"/>
  <c r="J93" i="2"/>
  <c r="J61" i="2"/>
  <c r="BK106" i="2"/>
  <c r="J106" i="2"/>
  <c r="J65" i="2"/>
  <c r="BK120" i="2"/>
  <c r="J120" i="2"/>
  <c r="J69" i="2" s="1"/>
  <c r="BK112" i="2"/>
  <c r="J112" i="2"/>
  <c r="J67" i="2"/>
  <c r="AV54" i="1"/>
  <c r="AK29" i="1"/>
  <c r="J34" i="2"/>
  <c r="AW55" i="1" s="1"/>
  <c r="AT55" i="1" s="1"/>
  <c r="AY54" i="1"/>
  <c r="AX54" i="1"/>
  <c r="F34" i="2"/>
  <c r="BA55" i="1" s="1"/>
  <c r="BA54" i="1" s="1"/>
  <c r="W30" i="1" s="1"/>
  <c r="BK105" i="2" l="1"/>
  <c r="J105" i="2"/>
  <c r="J64" i="2"/>
  <c r="AW54" i="1"/>
  <c r="AK30" i="1"/>
  <c r="BK91" i="2" l="1"/>
  <c r="J91" i="2"/>
  <c r="J59" i="2"/>
  <c r="AT54" i="1"/>
  <c r="J30" i="2" l="1"/>
  <c r="AG55" i="1"/>
  <c r="AG54" i="1"/>
  <c r="AK26" i="1" s="1"/>
  <c r="J39" i="2" l="1"/>
  <c r="AN55" i="1"/>
  <c r="AK35" i="1"/>
  <c r="AN54" i="1"/>
</calcChain>
</file>

<file path=xl/sharedStrings.xml><?xml version="1.0" encoding="utf-8"?>
<sst xmlns="http://schemas.openxmlformats.org/spreadsheetml/2006/main" count="655" uniqueCount="222">
  <si>
    <t>Export Komplet</t>
  </si>
  <si>
    <t>VZ</t>
  </si>
  <si>
    <t>2.0</t>
  </si>
  <si>
    <t/>
  </si>
  <si>
    <t>False</t>
  </si>
  <si>
    <t>{8b248397-e656-49b0-9d7a-7da78a104d10}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</si>
  <si>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</si>
  <si>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</si>
  <si>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</si>
  <si>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</si>
  <si>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</si>
  <si>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</si>
  <si>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</si>
  <si>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</si>
  <si>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20250051</t>
  </si>
  <si>
    <t>Stavba:</t>
  </si>
  <si>
    <t>Změna dokončené stavby, Odolov č.p. 35, na p. st. č. 162</t>
  </si>
  <si>
    <t>KSO:</t>
  </si>
  <si>
    <t>CC-CZ:</t>
  </si>
  <si>
    <t>Místo:</t>
  </si>
  <si>
    <t>Odolov</t>
  </si>
  <si>
    <t>Datum:</t>
  </si>
  <si>
    <t>Zadavatel:</t>
  </si>
  <si>
    <t>IČ:</t>
  </si>
  <si>
    <t>00278114</t>
  </si>
  <si>
    <t>Obec Malé Svatoňovice</t>
  </si>
  <si>
    <t>DIČ:</t>
  </si>
  <si>
    <t>Zhotovitel:</t>
  </si>
  <si>
    <t>09063463</t>
  </si>
  <si>
    <t>SORMIG stavební společnost s.r.o.</t>
  </si>
  <si>
    <t>CZ09063463</t>
  </si>
  <si>
    <t>Projektant:</t>
  </si>
  <si>
    <t>69146497</t>
  </si>
  <si>
    <t>Ing. Vladislav Stárek</t>
  </si>
  <si>
    <t>True</t>
  </si>
  <si>
    <t>Zpracovatel:</t>
  </si>
  <si>
    <t>17508398</t>
  </si>
  <si>
    <t>Petr Herzog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</si>
  <si>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</si>
  <si>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</si>
  <si>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</si>
  <si>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</si>
  <si>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</si>
  <si>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</si>
  <si>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</si>
  <si>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</si>
  <si>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</si>
  <si>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</si>
  <si>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</si>
  <si>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</si>
  <si>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</si>
  <si>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</si>
  <si>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</si>
  <si>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</si>
  <si>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</si>
  <si>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</si>
  <si>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</si>
  <si>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</si>
  <si>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</si>
  <si>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</si>
  <si>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</si>
  <si>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</si>
  <si>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</si>
  <si>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</si>
  <si>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</si>
  <si>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</si>
  <si>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</si>
  <si>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</si>
  <si>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</si>
  <si>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</si>
  <si>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</si>
  <si>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</si>
  <si>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</si>
  <si>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</si>
  <si>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</si>
  <si>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</si>
  <si>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</si>
  <si>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</si>
  <si>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</si>
  <si>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ZL č.2</t>
  </si>
  <si>
    <t>Střešní konstrukce</t>
  </si>
  <si>
    <t>STA</t>
  </si>
  <si>
    <t>1</t>
  </si>
  <si>
    <t>{8284d4aa-7e1c-481f-a14e-3e831fe32fad}</t>
  </si>
  <si>
    <t>KRYCÍ LIST SOUPISU PRACÍ</t>
  </si>
  <si>
    <t>Objekt:</t>
  </si>
  <si>
    <t>ZL č.2 - Střešní konstrukce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</si>
  <si>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</si>
  <si>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</si>
  <si>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</si>
  <si>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</si>
  <si>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</si>
  <si>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</si>
  <si>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  9-05 - Odvoz sutě a skládkovné</t>
  </si>
  <si>
    <t xml:space="preserve">    998 - Přesun hmot</t>
  </si>
  <si>
    <t>PSV - Práce a dodávky PSV</t>
  </si>
  <si>
    <t xml:space="preserve">    762 - Konstrukce tesařské</t>
  </si>
  <si>
    <t xml:space="preserve">      762-01 - Doplnění střešní vazby</t>
  </si>
  <si>
    <t xml:space="preserve">    764 - Konstrukce klempířské</t>
  </si>
  <si>
    <t xml:space="preserve">      764-01 - Hliníkový plech</t>
  </si>
  <si>
    <t xml:space="preserve">    783 - Dokončovací práce - nátěry</t>
  </si>
  <si>
    <t xml:space="preserve">      783-01 - Nátěr střešní krytiny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</si>
  <si>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</si>
  <si>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</si>
  <si>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</si>
  <si>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</si>
  <si>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</si>
  <si>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</si>
  <si>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</si>
  <si>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</si>
  <si>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</si>
  <si>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</si>
  <si>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</si>
  <si>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</si>
  <si>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</si>
  <si>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</si>
  <si>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</si>
  <si>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</si>
  <si>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</si>
  <si>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</si>
  <si>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</si>
  <si>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22</t>
  </si>
  <si>
    <t>K</t>
  </si>
  <si>
    <t>962032230</t>
  </si>
  <si>
    <t>Bourání zdiva nadzákladového z cihel pálených plných nebo lícových nebo vápenopískových na maltu vápennou nebo vápenocementovou, objemu do 1 m3</t>
  </si>
  <si>
    <t>m3</t>
  </si>
  <si>
    <t>4</t>
  </si>
  <si>
    <t>2</t>
  </si>
  <si>
    <t>-594599682</t>
  </si>
  <si>
    <t>Online PSC</t>
  </si>
  <si>
    <t>https://podminky.urs.cz/item/CS_URS_2025_01/962032230</t>
  </si>
  <si>
    <t>VV</t>
  </si>
  <si>
    <t>komíny</t>
  </si>
  <si>
    <t>3</t>
  </si>
  <si>
    <t>9-05</t>
  </si>
  <si>
    <t>Odvoz sutě a skládkovné</t>
  </si>
  <si>
    <t>997013501</t>
  </si>
  <si>
    <t>Odvoz suti a vybouraných hmot na skládku nebo meziskládku se složením, na vzdálenost do 1 km</t>
  </si>
  <si>
    <t>t</t>
  </si>
  <si>
    <t>169595147</t>
  </si>
  <si>
    <t>13</t>
  </si>
  <si>
    <t>997013509</t>
  </si>
  <si>
    <t>Odvoz suti a vybouraných hmot na skládku nebo meziskládku se složením, na vzdálenost Příplatek k ceně za každý další započatý 1 km přes 1 km</t>
  </si>
  <si>
    <t>206969567</t>
  </si>
  <si>
    <t>5,4*20 'Přepočtené koeficientem množství</t>
  </si>
  <si>
    <t>18</t>
  </si>
  <si>
    <t>997013863</t>
  </si>
  <si>
    <t>Poplatek za uložení stavebního odpadu na recyklační skládce (skládkovné) cihelného zatříděného do Katalogu odpadů pod kódem 17 01 02</t>
  </si>
  <si>
    <t>5079789</t>
  </si>
  <si>
    <t>998</t>
  </si>
  <si>
    <t>Přesun hmot</t>
  </si>
  <si>
    <t>998011003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</si>
  <si>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</si>
  <si>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-1976594508</t>
  </si>
  <si>
    <t>PSV</t>
  </si>
  <si>
    <t>Práce a dodávky PSV</t>
  </si>
  <si>
    <t>762</t>
  </si>
  <si>
    <t>Konstrukce tesařské</t>
  </si>
  <si>
    <t>762-01</t>
  </si>
  <si>
    <t>Doplnění střešní vazby</t>
  </si>
  <si>
    <t>762332921</t>
  </si>
  <si>
    <t>Doplnění střešní vazby řezivem (materiál v ceně) průřezové plochy do 120 cm2</t>
  </si>
  <si>
    <t>m</t>
  </si>
  <si>
    <t>16</t>
  </si>
  <si>
    <t>-1785090062</t>
  </si>
  <si>
    <t>"výměny u komínu"</t>
  </si>
  <si>
    <t>12,30</t>
  </si>
  <si>
    <t>Součet</t>
  </si>
  <si>
    <t>764</t>
  </si>
  <si>
    <t>Konstrukce klempířské</t>
  </si>
  <si>
    <t>764-01</t>
  </si>
  <si>
    <t>Hliníkový plech</t>
  </si>
  <si>
    <t>764223455</t>
  </si>
  <si>
    <t>Oplechování střešních prvků z hliníkového plechu sněhový zachytávač průbežný jednotrubkový</t>
  </si>
  <si>
    <t>1429686084</t>
  </si>
  <si>
    <t>764521444</t>
  </si>
  <si>
    <t>Žlab podokapní z hliníkového plechu kotlík oválný (trychtýřový), rš žlabu/průměr svodu 330/100 mm</t>
  </si>
  <si>
    <t>kus</t>
  </si>
  <si>
    <t>322678357</t>
  </si>
  <si>
    <t>764523406</t>
  </si>
  <si>
    <t>Žlab nadokapní (nástřešní) z hliníkového plechu oblého tvaru, včetně háků, čel a hrdel rš 500 mm</t>
  </si>
  <si>
    <t>1943739637</t>
  </si>
  <si>
    <t>19,61*2</t>
  </si>
  <si>
    <t>5</t>
  </si>
  <si>
    <t>764523426</t>
  </si>
  <si>
    <t>Žlab nadokapní (nástřešní) z hliníkového plechu Příplatek k cenám za zvýšenou pracnost při provedení rohu nebo koutu rš 500 mm</t>
  </si>
  <si>
    <t>-1699856299</t>
  </si>
  <si>
    <t>783</t>
  </si>
  <si>
    <t>Dokončovací práce - nátěry</t>
  </si>
  <si>
    <t>783-01</t>
  </si>
  <si>
    <t>Nátěr střešní krytiny</t>
  </si>
  <si>
    <t>6</t>
  </si>
  <si>
    <t>783401311</t>
  </si>
  <si>
    <t>Příprava podkladu klempířských konstrukcí před provedením nátěru odmaštěním odmašťovačem vodou ředitelným</t>
  </si>
  <si>
    <t>m2</t>
  </si>
  <si>
    <t>1892862846</t>
  </si>
  <si>
    <t>7</t>
  </si>
  <si>
    <t>783401401</t>
  </si>
  <si>
    <t>Příprava podkladu klempířských konstrukcí před provedením nátěru ometením</t>
  </si>
  <si>
    <t>488182567</t>
  </si>
  <si>
    <t>8</t>
  </si>
  <si>
    <t>783414101</t>
  </si>
  <si>
    <t>Základní nátěr klempířských konstrukcí jednonásobný syntetický</t>
  </si>
  <si>
    <t>1519563916</t>
  </si>
  <si>
    <t>783417101</t>
  </si>
  <si>
    <t>Krycí nátěr (email) klempířských konstrukcí jednonásobný syntetický standardní</t>
  </si>
  <si>
    <t>-179760708</t>
  </si>
  <si>
    <t>10</t>
  </si>
  <si>
    <t>783491003</t>
  </si>
  <si>
    <t>Příplatek k ceně nátěru klempířských konstrukcí jednonásobného, za provedení ve sklonu střechy přes 30 do 60°</t>
  </si>
  <si>
    <t>-1877556026</t>
  </si>
  <si>
    <t>OST</t>
  </si>
  <si>
    <t>Ostatní</t>
  </si>
  <si>
    <t>11</t>
  </si>
  <si>
    <t>R001001</t>
  </si>
  <si>
    <t>CN Střechařství Antonín Berka</t>
  </si>
  <si>
    <t>kpl</t>
  </si>
  <si>
    <t>512</t>
  </si>
  <si>
    <t>1403301978</t>
  </si>
  <si>
    <t>cenová nabídkja na falcovanou střechu</t>
  </si>
  <si>
    <t>564541</t>
  </si>
  <si>
    <t>Mezisoučet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</si>
</sst>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  <fill>
      <patternFill patternType="solid">
        <fgColor rgb="FFFF9086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0" fontId="20" fillId="6" borderId="22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podminky.urs.cz/item/CS_URS_2025_01/962032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opLeftCell="A40" workbookViewId="0">
      <selection activeCell="T81" sqref="T81"/>
    </sheetView>
  </sheetViews>
  <sheetFormatPr defaultRowHeight="14.4"/>
  <cols>
    <col min="1" max="1" width="8.85546875" style="1" customWidth="1"/>
    <col min="2" max="2" width="1.7109375" style="1" customWidth="1"/>
    <col min="3" max="3" width="4.42578125" style="1" customWidth="1"/>
    <col min="4" max="33" width="2.85546875" style="1" customWidth="1"/>
    <col min="34" max="34" width="3.5703125" style="1" customWidth="1"/>
    <col min="35" max="35" width="42.28515625" style="1" customWidth="1"/>
    <col min="36" max="37" width="2.5703125" style="1" customWidth="1"/>
    <col min="38" max="38" width="8.85546875" style="1" customWidth="1"/>
    <col min="39" max="39" width="3.5703125" style="1" customWidth="1"/>
    <col min="40" max="40" width="14.28515625" style="1" customWidth="1"/>
    <col min="41" max="41" width="8" style="1" customWidth="1"/>
    <col min="42" max="42" width="4.42578125" style="1" customWidth="1"/>
    <col min="43" max="43" width="16.7109375" style="1" customWidth="1"/>
    <col min="44" max="44" width="14.5703125" style="1" customWidth="1"/>
    <col min="45" max="47" width="27.7109375" style="1" hidden="1" customWidth="1"/>
    <col min="48" max="49" width="23.140625" style="1" hidden="1" customWidth="1"/>
    <col min="50" max="51" width="26.7109375" style="1" hidden="1" customWidth="1"/>
    <col min="52" max="52" width="23.140625" style="1" hidden="1" customWidth="1"/>
    <col min="53" max="53" width="20.5703125" style="1" hidden="1" customWidth="1"/>
    <col min="54" max="54" width="26.7109375" style="1" hidden="1" customWidth="1"/>
    <col min="55" max="55" width="23.140625" style="1" hidden="1" customWidth="1"/>
    <col min="56" max="56" width="20.5703125" style="1" hidden="1" customWidth="1"/>
    <col min="57" max="57" width="71.140625" style="1" customWidth="1"/>
    <col min="71" max="91" width="9.140625" style="1" hidden="1"/>
  </cols>
  <sheetData>
    <row r="1" spans="1:74" ht="10.199999999999999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215" t="s">
        <v>6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8" t="s">
        <v>7</v>
      </c>
      <c r="BT2" s="18" t="s">
        <v>8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s="1" customFormat="1" ht="24.9" customHeight="1">
      <c r="B4" s="21"/>
      <c r="D4" s="22" t="s">
        <v>10</v>
      </c>
      <c r="AR4" s="21"/>
      <c r="AS4" s="23" t="s">
        <v>11</v>
      </c>
      <c r="BS4" s="18" t="s">
        <v>12</v>
      </c>
    </row>
    <row r="5" spans="1:74" s="1" customFormat="1" ht="12" customHeight="1">
      <c r="B5" s="21"/>
      <c r="D5" s="24" t="s">
        <v>13</v>
      </c>
      <c r="K5" s="183" t="s">
        <v>14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21"/>
      <c r="BS5" s="18" t="s">
        <v>7</v>
      </c>
    </row>
    <row r="6" spans="1:74" s="1" customFormat="1" ht="36.9" customHeight="1">
      <c r="B6" s="21"/>
      <c r="D6" s="26" t="s">
        <v>15</v>
      </c>
      <c r="K6" s="185" t="s">
        <v>16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21"/>
      <c r="BS6" s="18" t="s">
        <v>7</v>
      </c>
    </row>
    <row r="7" spans="1:74" s="1" customFormat="1" ht="12" customHeight="1">
      <c r="B7" s="21"/>
      <c r="D7" s="27" t="s">
        <v>17</v>
      </c>
      <c r="K7" s="25" t="s">
        <v>3</v>
      </c>
      <c r="AK7" s="27" t="s">
        <v>18</v>
      </c>
      <c r="AN7" s="25" t="s">
        <v>3</v>
      </c>
      <c r="AR7" s="21"/>
      <c r="BS7" s="18" t="s">
        <v>7</v>
      </c>
    </row>
    <row r="8" spans="1:74" s="1" customFormat="1" ht="12" customHeight="1">
      <c r="B8" s="21"/>
      <c r="D8" s="27" t="s">
        <v>19</v>
      </c>
      <c r="K8" s="25" t="s">
        <v>20</v>
      </c>
      <c r="AK8" s="27" t="s">
        <v>21</v>
      </c>
      <c r="AN8" s="219">
        <v>45919</v>
      </c>
      <c r="AR8" s="21"/>
      <c r="BS8" s="18" t="s">
        <v>7</v>
      </c>
    </row>
    <row r="9" spans="1:74" s="1" customFormat="1" ht="14.4" customHeight="1">
      <c r="B9" s="21"/>
      <c r="AR9" s="21"/>
      <c r="BS9" s="18" t="s">
        <v>7</v>
      </c>
    </row>
    <row r="10" spans="1:74" s="1" customFormat="1" ht="12" customHeight="1">
      <c r="B10" s="21"/>
      <c r="D10" s="27" t="s">
        <v>22</v>
      </c>
      <c r="AK10" s="27" t="s">
        <v>23</v>
      </c>
      <c r="AN10" s="25" t="s">
        <v>24</v>
      </c>
      <c r="AR10" s="21"/>
      <c r="BS10" s="18" t="s">
        <v>7</v>
      </c>
    </row>
    <row r="11" spans="1:74" s="1" customFormat="1" ht="18.45" customHeight="1">
      <c r="B11" s="21"/>
      <c r="E11" s="25" t="s">
        <v>25</v>
      </c>
      <c r="AK11" s="27" t="s">
        <v>26</v>
      </c>
      <c r="AN11" s="25" t="s">
        <v>3</v>
      </c>
      <c r="AR11" s="21"/>
      <c r="BS11" s="18" t="s">
        <v>7</v>
      </c>
    </row>
    <row r="12" spans="1:74" s="1" customFormat="1" ht="6.9" customHeight="1">
      <c r="B12" s="21"/>
      <c r="AR12" s="21"/>
      <c r="BS12" s="18" t="s">
        <v>7</v>
      </c>
    </row>
    <row r="13" spans="1:74" s="1" customFormat="1" ht="12" customHeight="1">
      <c r="B13" s="21"/>
      <c r="D13" s="27" t="s">
        <v>27</v>
      </c>
      <c r="AK13" s="27" t="s">
        <v>23</v>
      </c>
      <c r="AN13" s="25" t="s">
        <v>28</v>
      </c>
      <c r="AR13" s="21"/>
      <c r="BS13" s="18" t="s">
        <v>7</v>
      </c>
    </row>
    <row r="14" spans="1:74" ht="13.2">
      <c r="B14" s="21"/>
      <c r="E14" s="25" t="s">
        <v>29</v>
      </c>
      <c r="AK14" s="27" t="s">
        <v>26</v>
      </c>
      <c r="AN14" s="25" t="s">
        <v>30</v>
      </c>
      <c r="AR14" s="21"/>
      <c r="BS14" s="18" t="s">
        <v>7</v>
      </c>
    </row>
    <row r="15" spans="1:74" s="1" customFormat="1" ht="6.9" customHeight="1">
      <c r="B15" s="21"/>
      <c r="AR15" s="21"/>
      <c r="BS15" s="18" t="s">
        <v>4</v>
      </c>
    </row>
    <row r="16" spans="1:74" s="1" customFormat="1" ht="12" customHeight="1">
      <c r="B16" s="21"/>
      <c r="D16" s="27" t="s">
        <v>31</v>
      </c>
      <c r="AK16" s="27" t="s">
        <v>23</v>
      </c>
      <c r="AN16" s="25" t="s">
        <v>32</v>
      </c>
      <c r="AR16" s="21"/>
      <c r="BS16" s="18" t="s">
        <v>4</v>
      </c>
    </row>
    <row r="17" spans="1:71" s="1" customFormat="1" ht="18.45" customHeight="1">
      <c r="B17" s="21"/>
      <c r="E17" s="25" t="s">
        <v>33</v>
      </c>
      <c r="AK17" s="27" t="s">
        <v>26</v>
      </c>
      <c r="AN17" s="25" t="s">
        <v>3</v>
      </c>
      <c r="AR17" s="21"/>
      <c r="BS17" s="18" t="s">
        <v>34</v>
      </c>
    </row>
    <row r="18" spans="1:71" s="1" customFormat="1" ht="6.9" customHeight="1">
      <c r="B18" s="21"/>
      <c r="AR18" s="21"/>
      <c r="BS18" s="18" t="s">
        <v>7</v>
      </c>
    </row>
    <row r="19" spans="1:71" s="1" customFormat="1" ht="12" customHeight="1">
      <c r="B19" s="21"/>
      <c r="D19" s="27" t="s">
        <v>35</v>
      </c>
      <c r="AK19" s="27" t="s">
        <v>23</v>
      </c>
      <c r="AN19" s="25" t="s">
        <v>36</v>
      </c>
      <c r="AR19" s="21"/>
      <c r="BS19" s="18" t="s">
        <v>7</v>
      </c>
    </row>
    <row r="20" spans="1:71" s="1" customFormat="1" ht="18.45" customHeight="1">
      <c r="B20" s="21"/>
      <c r="E20" s="25" t="s">
        <v>37</v>
      </c>
      <c r="AK20" s="27" t="s">
        <v>26</v>
      </c>
      <c r="AN20" s="25" t="s">
        <v>3</v>
      </c>
      <c r="AR20" s="21"/>
      <c r="BS20" s="18" t="s">
        <v>4</v>
      </c>
    </row>
    <row r="21" spans="1:71" s="1" customFormat="1" ht="6.9" customHeight="1">
      <c r="B21" s="21"/>
      <c r="AR21" s="21"/>
    </row>
    <row r="22" spans="1:71" s="1" customFormat="1" ht="12" customHeight="1">
      <c r="B22" s="21"/>
      <c r="D22" s="27" t="s">
        <v>38</v>
      </c>
      <c r="AR22" s="21"/>
    </row>
    <row r="23" spans="1:71" s="1" customFormat="1" ht="48" customHeight="1">
      <c r="B23" s="21"/>
      <c r="E23" s="186" t="s">
        <v>39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21"/>
    </row>
    <row r="24" spans="1:71" s="1" customFormat="1" ht="6.9" customHeight="1">
      <c r="B24" s="21"/>
      <c r="AR24" s="21"/>
    </row>
    <row r="25" spans="1:71" s="1" customFormat="1" ht="6.9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5" customHeight="1">
      <c r="A26" s="30"/>
      <c r="B26" s="31"/>
      <c r="C26" s="30"/>
      <c r="D26" s="32" t="s">
        <v>40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87">
        <f>ROUND(AG54,2)</f>
        <v>378618.87</v>
      </c>
      <c r="AL26" s="188"/>
      <c r="AM26" s="188"/>
      <c r="AN26" s="188"/>
      <c r="AO26" s="188"/>
      <c r="AP26" s="30"/>
      <c r="AQ26" s="30"/>
      <c r="AR26" s="31"/>
      <c r="BE26" s="30"/>
    </row>
    <row r="27" spans="1:71" s="2" customFormat="1" ht="6.9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3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89" t="s">
        <v>41</v>
      </c>
      <c r="M28" s="189"/>
      <c r="N28" s="189"/>
      <c r="O28" s="189"/>
      <c r="P28" s="189"/>
      <c r="Q28" s="30"/>
      <c r="R28" s="30"/>
      <c r="S28" s="30"/>
      <c r="T28" s="30"/>
      <c r="U28" s="30"/>
      <c r="V28" s="30"/>
      <c r="W28" s="189" t="s">
        <v>42</v>
      </c>
      <c r="X28" s="189"/>
      <c r="Y28" s="189"/>
      <c r="Z28" s="189"/>
      <c r="AA28" s="189"/>
      <c r="AB28" s="189"/>
      <c r="AC28" s="189"/>
      <c r="AD28" s="189"/>
      <c r="AE28" s="189"/>
      <c r="AF28" s="30"/>
      <c r="AG28" s="30"/>
      <c r="AH28" s="30"/>
      <c r="AI28" s="30"/>
      <c r="AJ28" s="30"/>
      <c r="AK28" s="189" t="s">
        <v>43</v>
      </c>
      <c r="AL28" s="189"/>
      <c r="AM28" s="189"/>
      <c r="AN28" s="189"/>
      <c r="AO28" s="189"/>
      <c r="AP28" s="30"/>
      <c r="AQ28" s="30"/>
      <c r="AR28" s="31"/>
      <c r="BE28" s="30"/>
    </row>
    <row r="29" spans="1:71" s="3" customFormat="1" ht="14.4" customHeight="1">
      <c r="B29" s="35"/>
      <c r="D29" s="27" t="s">
        <v>44</v>
      </c>
      <c r="F29" s="27" t="s">
        <v>45</v>
      </c>
      <c r="L29" s="192">
        <v>0.21</v>
      </c>
      <c r="M29" s="191"/>
      <c r="N29" s="191"/>
      <c r="O29" s="191"/>
      <c r="P29" s="191"/>
      <c r="W29" s="190">
        <f>ROUND(AZ54,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ROUND(AV54, 2)</f>
        <v>0</v>
      </c>
      <c r="AL29" s="191"/>
      <c r="AM29" s="191"/>
      <c r="AN29" s="191"/>
      <c r="AO29" s="191"/>
      <c r="AR29" s="35"/>
    </row>
    <row r="30" spans="1:71" s="3" customFormat="1" ht="14.4" customHeight="1">
      <c r="B30" s="35"/>
      <c r="F30" s="27" t="s">
        <v>46</v>
      </c>
      <c r="L30" s="192">
        <v>0.12</v>
      </c>
      <c r="M30" s="191"/>
      <c r="N30" s="191"/>
      <c r="O30" s="191"/>
      <c r="P30" s="191"/>
      <c r="W30" s="190">
        <f>ROUND(BA54, 2)</f>
        <v>378618.87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ROUND(AW54, 2)</f>
        <v>45434.26</v>
      </c>
      <c r="AL30" s="191"/>
      <c r="AM30" s="191"/>
      <c r="AN30" s="191"/>
      <c r="AO30" s="191"/>
      <c r="AR30" s="35"/>
    </row>
    <row r="31" spans="1:71" s="3" customFormat="1" ht="14.4" hidden="1" customHeight="1">
      <c r="B31" s="35"/>
      <c r="F31" s="27" t="s">
        <v>47</v>
      </c>
      <c r="L31" s="192">
        <v>0.21</v>
      </c>
      <c r="M31" s="191"/>
      <c r="N31" s="191"/>
      <c r="O31" s="191"/>
      <c r="P31" s="191"/>
      <c r="W31" s="190">
        <f>ROUND(BB54,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5"/>
    </row>
    <row r="32" spans="1:71" s="3" customFormat="1" ht="14.4" hidden="1" customHeight="1">
      <c r="B32" s="35"/>
      <c r="F32" s="27" t="s">
        <v>48</v>
      </c>
      <c r="L32" s="192">
        <v>0.12</v>
      </c>
      <c r="M32" s="191"/>
      <c r="N32" s="191"/>
      <c r="O32" s="191"/>
      <c r="P32" s="191"/>
      <c r="W32" s="190">
        <f>ROUND(BC54,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5"/>
    </row>
    <row r="33" spans="1:57" s="3" customFormat="1" ht="14.4" hidden="1" customHeight="1">
      <c r="B33" s="35"/>
      <c r="F33" s="27" t="s">
        <v>49</v>
      </c>
      <c r="L33" s="192">
        <v>0</v>
      </c>
      <c r="M33" s="191"/>
      <c r="N33" s="191"/>
      <c r="O33" s="191"/>
      <c r="P33" s="191"/>
      <c r="W33" s="190">
        <f>ROUND(BD54,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5"/>
    </row>
    <row r="34" spans="1:57" s="2" customFormat="1" ht="6.9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5" customHeight="1">
      <c r="A35" s="30"/>
      <c r="B35" s="31"/>
      <c r="C35" s="36"/>
      <c r="D35" s="37" t="s">
        <v>50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51</v>
      </c>
      <c r="U35" s="38"/>
      <c r="V35" s="38"/>
      <c r="W35" s="38"/>
      <c r="X35" s="193" t="s">
        <v>52</v>
      </c>
      <c r="Y35" s="194"/>
      <c r="Z35" s="194"/>
      <c r="AA35" s="194"/>
      <c r="AB35" s="194"/>
      <c r="AC35" s="38"/>
      <c r="AD35" s="38"/>
      <c r="AE35" s="38"/>
      <c r="AF35" s="38"/>
      <c r="AG35" s="38"/>
      <c r="AH35" s="38"/>
      <c r="AI35" s="38"/>
      <c r="AJ35" s="38"/>
      <c r="AK35" s="195">
        <f>SUM(AK26:AK33)</f>
        <v>424053.13</v>
      </c>
      <c r="AL35" s="194"/>
      <c r="AM35" s="194"/>
      <c r="AN35" s="194"/>
      <c r="AO35" s="196"/>
      <c r="AP35" s="36"/>
      <c r="AQ35" s="36"/>
      <c r="AR35" s="31"/>
      <c r="BE35" s="30"/>
    </row>
    <row r="36" spans="1:57" s="2" customFormat="1" ht="6.9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6.9" customHeight="1">
      <c r="A37" s="30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1"/>
      <c r="BE37" s="30"/>
    </row>
    <row r="41" spans="1:57" s="2" customFormat="1" ht="6.9" customHeight="1">
      <c r="A41" s="30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1"/>
      <c r="BE41" s="30"/>
    </row>
    <row r="42" spans="1:57" s="2" customFormat="1" ht="24.9" customHeight="1">
      <c r="A42" s="30"/>
      <c r="B42" s="31"/>
      <c r="C42" s="22" t="s">
        <v>53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1"/>
      <c r="BE42" s="30"/>
    </row>
    <row r="43" spans="1:57" s="2" customFormat="1" ht="6.9" customHeight="1">
      <c r="A43" s="30"/>
      <c r="B43" s="3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1"/>
      <c r="BE43" s="30"/>
    </row>
    <row r="44" spans="1:57" s="4" customFormat="1" ht="12" customHeight="1">
      <c r="B44" s="44"/>
      <c r="C44" s="27" t="s">
        <v>13</v>
      </c>
      <c r="L44" s="4" t="str">
        <f>K5</f>
        <v>20250051</v>
      </c>
      <c r="AR44" s="44"/>
    </row>
    <row r="45" spans="1:57" s="5" customFormat="1" ht="36.9" customHeight="1">
      <c r="B45" s="45"/>
      <c r="C45" s="46" t="s">
        <v>15</v>
      </c>
      <c r="L45" s="197" t="str">
        <f>K6</f>
        <v>Změna dokončené stavby, Odolov č.p. 35, na p. st. č. 162</v>
      </c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R45" s="45"/>
    </row>
    <row r="46" spans="1:57" s="2" customFormat="1" ht="6.9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1"/>
      <c r="BE46" s="30"/>
    </row>
    <row r="47" spans="1:57" s="2" customFormat="1" ht="12" customHeight="1">
      <c r="A47" s="30"/>
      <c r="B47" s="31"/>
      <c r="C47" s="27" t="s">
        <v>19</v>
      </c>
      <c r="D47" s="30"/>
      <c r="E47" s="30"/>
      <c r="F47" s="30"/>
      <c r="G47" s="30"/>
      <c r="H47" s="30"/>
      <c r="I47" s="30"/>
      <c r="J47" s="30"/>
      <c r="K47" s="30"/>
      <c r="L47" s="47" t="str">
        <f>IF(K8="","",K8)</f>
        <v>Odolov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7" t="s">
        <v>21</v>
      </c>
      <c r="AJ47" s="30"/>
      <c r="AK47" s="30"/>
      <c r="AL47" s="30"/>
      <c r="AM47" s="199">
        <f>IF(AN8= "","",AN8)</f>
        <v>45919</v>
      </c>
      <c r="AN47" s="199"/>
      <c r="AO47" s="30"/>
      <c r="AP47" s="30"/>
      <c r="AQ47" s="30"/>
      <c r="AR47" s="31"/>
      <c r="BE47" s="30"/>
    </row>
    <row r="48" spans="1:57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1"/>
      <c r="BE48" s="30"/>
    </row>
    <row r="49" spans="1:91" s="2" customFormat="1" ht="15.6" customHeight="1">
      <c r="A49" s="30"/>
      <c r="B49" s="31"/>
      <c r="C49" s="27" t="s">
        <v>22</v>
      </c>
      <c r="D49" s="30"/>
      <c r="E49" s="30"/>
      <c r="F49" s="30"/>
      <c r="G49" s="30"/>
      <c r="H49" s="30"/>
      <c r="I49" s="30"/>
      <c r="J49" s="30"/>
      <c r="K49" s="30"/>
      <c r="L49" s="4" t="str">
        <f>IF(E11= "","",E11)</f>
        <v>Obec Malé Svatoňovice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7" t="s">
        <v>31</v>
      </c>
      <c r="AJ49" s="30"/>
      <c r="AK49" s="30"/>
      <c r="AL49" s="30"/>
      <c r="AM49" s="200" t="str">
        <f>IF(E17="","",E17)</f>
        <v>Ing. Vladislav Stárek</v>
      </c>
      <c r="AN49" s="201"/>
      <c r="AO49" s="201"/>
      <c r="AP49" s="201"/>
      <c r="AQ49" s="30"/>
      <c r="AR49" s="31"/>
      <c r="AS49" s="202" t="s">
        <v>54</v>
      </c>
      <c r="AT49" s="203"/>
      <c r="AU49" s="49"/>
      <c r="AV49" s="49"/>
      <c r="AW49" s="49"/>
      <c r="AX49" s="49"/>
      <c r="AY49" s="49"/>
      <c r="AZ49" s="49"/>
      <c r="BA49" s="49"/>
      <c r="BB49" s="49"/>
      <c r="BC49" s="49"/>
      <c r="BD49" s="50"/>
      <c r="BE49" s="30"/>
    </row>
    <row r="50" spans="1:91" s="2" customFormat="1" ht="15.6" customHeight="1">
      <c r="A50" s="30"/>
      <c r="B50" s="31"/>
      <c r="C50" s="27" t="s">
        <v>27</v>
      </c>
      <c r="D50" s="30"/>
      <c r="E50" s="30"/>
      <c r="F50" s="30"/>
      <c r="G50" s="30"/>
      <c r="H50" s="30"/>
      <c r="I50" s="30"/>
      <c r="J50" s="30"/>
      <c r="K50" s="30"/>
      <c r="L50" s="4" t="str">
        <f>IF(E14="","",E14)</f>
        <v>SORMIG stavební společnost s.r.o.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7" t="s">
        <v>35</v>
      </c>
      <c r="AJ50" s="30"/>
      <c r="AK50" s="30"/>
      <c r="AL50" s="30"/>
      <c r="AM50" s="200" t="str">
        <f>IF(E20="","",E20)</f>
        <v>Petr Herzog</v>
      </c>
      <c r="AN50" s="201"/>
      <c r="AO50" s="201"/>
      <c r="AP50" s="201"/>
      <c r="AQ50" s="30"/>
      <c r="AR50" s="31"/>
      <c r="AS50" s="204"/>
      <c r="AT50" s="205"/>
      <c r="AU50" s="51"/>
      <c r="AV50" s="51"/>
      <c r="AW50" s="51"/>
      <c r="AX50" s="51"/>
      <c r="AY50" s="51"/>
      <c r="AZ50" s="51"/>
      <c r="BA50" s="51"/>
      <c r="BB50" s="51"/>
      <c r="BC50" s="51"/>
      <c r="BD50" s="52"/>
      <c r="BE50" s="30"/>
    </row>
    <row r="51" spans="1:91" s="2" customFormat="1" ht="10.8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1"/>
      <c r="AS51" s="204"/>
      <c r="AT51" s="205"/>
      <c r="AU51" s="51"/>
      <c r="AV51" s="51"/>
      <c r="AW51" s="51"/>
      <c r="AX51" s="51"/>
      <c r="AY51" s="51"/>
      <c r="AZ51" s="51"/>
      <c r="BA51" s="51"/>
      <c r="BB51" s="51"/>
      <c r="BC51" s="51"/>
      <c r="BD51" s="52"/>
      <c r="BE51" s="30"/>
    </row>
    <row r="52" spans="1:91" s="2" customFormat="1" ht="29.25" customHeight="1">
      <c r="A52" s="30"/>
      <c r="B52" s="31"/>
      <c r="C52" s="206" t="s">
        <v>55</v>
      </c>
      <c r="D52" s="207"/>
      <c r="E52" s="207"/>
      <c r="F52" s="207"/>
      <c r="G52" s="207"/>
      <c r="H52" s="53"/>
      <c r="I52" s="208" t="s">
        <v>56</v>
      </c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9" t="s">
        <v>57</v>
      </c>
      <c r="AH52" s="207"/>
      <c r="AI52" s="207"/>
      <c r="AJ52" s="207"/>
      <c r="AK52" s="207"/>
      <c r="AL52" s="207"/>
      <c r="AM52" s="207"/>
      <c r="AN52" s="208" t="s">
        <v>58</v>
      </c>
      <c r="AO52" s="207"/>
      <c r="AP52" s="207"/>
      <c r="AQ52" s="54" t="s">
        <v>59</v>
      </c>
      <c r="AR52" s="31"/>
      <c r="AS52" s="55" t="s">
        <v>60</v>
      </c>
      <c r="AT52" s="56" t="s">
        <v>61</v>
      </c>
      <c r="AU52" s="56" t="s">
        <v>62</v>
      </c>
      <c r="AV52" s="56" t="s">
        <v>63</v>
      </c>
      <c r="AW52" s="56" t="s">
        <v>64</v>
      </c>
      <c r="AX52" s="56" t="s">
        <v>65</v>
      </c>
      <c r="AY52" s="56" t="s">
        <v>66</v>
      </c>
      <c r="AZ52" s="56" t="s">
        <v>67</v>
      </c>
      <c r="BA52" s="56" t="s">
        <v>68</v>
      </c>
      <c r="BB52" s="56" t="s">
        <v>69</v>
      </c>
      <c r="BC52" s="56" t="s">
        <v>70</v>
      </c>
      <c r="BD52" s="57" t="s">
        <v>71</v>
      </c>
      <c r="BE52" s="30"/>
    </row>
    <row r="53" spans="1:91" s="2" customFormat="1" ht="10.8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1"/>
      <c r="AS53" s="58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60"/>
      <c r="BE53" s="30"/>
    </row>
    <row r="54" spans="1:91" s="6" customFormat="1" ht="32.4" customHeight="1">
      <c r="B54" s="61"/>
      <c r="C54" s="62" t="s">
        <v>72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13">
        <f>ROUND(AG55,2)</f>
        <v>378618.87</v>
      </c>
      <c r="AH54" s="213"/>
      <c r="AI54" s="213"/>
      <c r="AJ54" s="213"/>
      <c r="AK54" s="213"/>
      <c r="AL54" s="213"/>
      <c r="AM54" s="213"/>
      <c r="AN54" s="214">
        <f>SUM(AG54,AT54)</f>
        <v>424053.13</v>
      </c>
      <c r="AO54" s="214"/>
      <c r="AP54" s="214"/>
      <c r="AQ54" s="65" t="s">
        <v>3</v>
      </c>
      <c r="AR54" s="61"/>
      <c r="AS54" s="66">
        <f>ROUND(AS55,2)</f>
        <v>0</v>
      </c>
      <c r="AT54" s="67">
        <f>ROUND(SUM(AV54:AW54),2)</f>
        <v>45434.26</v>
      </c>
      <c r="AU54" s="68">
        <f>ROUND(AU55,5)</f>
        <v>8.1389999999999993</v>
      </c>
      <c r="AV54" s="67">
        <f>ROUND(AZ54*L29,2)</f>
        <v>0</v>
      </c>
      <c r="AW54" s="67">
        <f>ROUND(BA54*L30,2)</f>
        <v>45434.26</v>
      </c>
      <c r="AX54" s="67">
        <f>ROUND(BB54*L29,2)</f>
        <v>0</v>
      </c>
      <c r="AY54" s="67">
        <f>ROUND(BC54*L30,2)</f>
        <v>0</v>
      </c>
      <c r="AZ54" s="67">
        <f>ROUND(AZ55,2)</f>
        <v>0</v>
      </c>
      <c r="BA54" s="67">
        <f>ROUND(BA55,2)</f>
        <v>378618.87</v>
      </c>
      <c r="BB54" s="67">
        <f>ROUND(BB55,2)</f>
        <v>0</v>
      </c>
      <c r="BC54" s="67">
        <f>ROUND(BC55,2)</f>
        <v>0</v>
      </c>
      <c r="BD54" s="69">
        <f>ROUND(BD55,2)</f>
        <v>0</v>
      </c>
      <c r="BS54" s="70" t="s">
        <v>73</v>
      </c>
      <c r="BT54" s="70" t="s">
        <v>74</v>
      </c>
      <c r="BU54" s="71" t="s">
        <v>75</v>
      </c>
      <c r="BV54" s="70" t="s">
        <v>76</v>
      </c>
      <c r="BW54" s="70" t="s">
        <v>5</v>
      </c>
      <c r="BX54" s="70" t="s">
        <v>77</v>
      </c>
      <c r="CL54" s="70" t="s">
        <v>3</v>
      </c>
    </row>
    <row r="55" spans="1:91" s="7" customFormat="1" ht="14.4" customHeight="1">
      <c r="A55" s="72" t="s">
        <v>78</v>
      </c>
      <c r="B55" s="73"/>
      <c r="C55" s="74"/>
      <c r="D55" s="212" t="s">
        <v>79</v>
      </c>
      <c r="E55" s="212"/>
      <c r="F55" s="212"/>
      <c r="G55" s="212"/>
      <c r="H55" s="212"/>
      <c r="I55" s="75"/>
      <c r="J55" s="212" t="s">
        <v>80</v>
      </c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0">
        <f>'ZL č.2 - Střešní konstrukce'!J30</f>
        <v>378618.87</v>
      </c>
      <c r="AH55" s="211"/>
      <c r="AI55" s="211"/>
      <c r="AJ55" s="211"/>
      <c r="AK55" s="211"/>
      <c r="AL55" s="211"/>
      <c r="AM55" s="211"/>
      <c r="AN55" s="210">
        <f>SUM(AG55,AT55)</f>
        <v>424053.13</v>
      </c>
      <c r="AO55" s="211"/>
      <c r="AP55" s="211"/>
      <c r="AQ55" s="76" t="s">
        <v>81</v>
      </c>
      <c r="AR55" s="73"/>
      <c r="AS55" s="77">
        <v>0</v>
      </c>
      <c r="AT55" s="78">
        <f>ROUND(SUM(AV55:AW55),2)</f>
        <v>45434.26</v>
      </c>
      <c r="AU55" s="79">
        <f>'ZL č.2 - Střešní konstrukce'!P91</f>
        <v>8.1389999999999993</v>
      </c>
      <c r="AV55" s="78">
        <f>'ZL č.2 - Střešní konstrukce'!J33</f>
        <v>0</v>
      </c>
      <c r="AW55" s="78">
        <f>'ZL č.2 - Střešní konstrukce'!J34</f>
        <v>45434.26</v>
      </c>
      <c r="AX55" s="78">
        <f>'ZL č.2 - Střešní konstrukce'!J35</f>
        <v>0</v>
      </c>
      <c r="AY55" s="78">
        <f>'ZL č.2 - Střešní konstrukce'!J36</f>
        <v>0</v>
      </c>
      <c r="AZ55" s="78">
        <f>'ZL č.2 - Střešní konstrukce'!F33</f>
        <v>0</v>
      </c>
      <c r="BA55" s="78">
        <f>'ZL č.2 - Střešní konstrukce'!F34</f>
        <v>378618.87</v>
      </c>
      <c r="BB55" s="78">
        <f>'ZL č.2 - Střešní konstrukce'!F35</f>
        <v>0</v>
      </c>
      <c r="BC55" s="78">
        <f>'ZL č.2 - Střešní konstrukce'!F36</f>
        <v>0</v>
      </c>
      <c r="BD55" s="80">
        <f>'ZL č.2 - Střešní konstrukce'!F37</f>
        <v>0</v>
      </c>
      <c r="BT55" s="81" t="s">
        <v>82</v>
      </c>
      <c r="BV55" s="81" t="s">
        <v>76</v>
      </c>
      <c r="BW55" s="81" t="s">
        <v>83</v>
      </c>
      <c r="BX55" s="81" t="s">
        <v>5</v>
      </c>
      <c r="CL55" s="81" t="s">
        <v>3</v>
      </c>
      <c r="CM55" s="81" t="s">
        <v>82</v>
      </c>
    </row>
    <row r="56" spans="1:91" s="2" customFormat="1" ht="30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1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</row>
    <row r="57" spans="1:91" s="2" customFormat="1" ht="6.9" customHeight="1">
      <c r="A57" s="30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31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</row>
  </sheetData>
  <mergeCells count="40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55" location="'ZL č.2 - Střešní konstrukce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33"/>
  <sheetViews>
    <sheetView showGridLines="0" tabSelected="1" workbookViewId="0"/>
  </sheetViews>
  <sheetFormatPr defaultRowHeight="14.4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 ht="10.199999999999999">
      <c r="A1" s="82"/>
    </row>
    <row r="2" spans="1:46" s="1" customFormat="1" ht="36.9" customHeight="1">
      <c r="L2" s="215" t="s">
        <v>6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8" t="s">
        <v>83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1:46" s="1" customFormat="1" ht="24.9" hidden="1" customHeight="1">
      <c r="B4" s="21"/>
      <c r="D4" s="22" t="s">
        <v>84</v>
      </c>
      <c r="L4" s="21"/>
      <c r="M4" s="83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16" t="str">
        <f>'Rekapitulace stavby'!K6</f>
        <v>Změna dokončené stavby, Odolov č.p. 35, na p. st. č. 162</v>
      </c>
      <c r="F7" s="217"/>
      <c r="G7" s="217"/>
      <c r="H7" s="217"/>
      <c r="L7" s="21"/>
    </row>
    <row r="8" spans="1:46" s="2" customFormat="1" ht="12" hidden="1" customHeight="1">
      <c r="A8" s="30"/>
      <c r="B8" s="31"/>
      <c r="C8" s="30"/>
      <c r="D8" s="27" t="s">
        <v>85</v>
      </c>
      <c r="E8" s="30"/>
      <c r="F8" s="30"/>
      <c r="G8" s="30"/>
      <c r="H8" s="30"/>
      <c r="I8" s="30"/>
      <c r="J8" s="30"/>
      <c r="K8" s="30"/>
      <c r="L8" s="84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5.6" hidden="1" customHeight="1">
      <c r="A9" s="30"/>
      <c r="B9" s="31"/>
      <c r="C9" s="30"/>
      <c r="D9" s="30"/>
      <c r="E9" s="197" t="s">
        <v>86</v>
      </c>
      <c r="F9" s="218"/>
      <c r="G9" s="218"/>
      <c r="H9" s="218"/>
      <c r="I9" s="30"/>
      <c r="J9" s="30"/>
      <c r="K9" s="30"/>
      <c r="L9" s="84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84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7" t="s">
        <v>17</v>
      </c>
      <c r="E11" s="30"/>
      <c r="F11" s="25" t="s">
        <v>3</v>
      </c>
      <c r="G11" s="30"/>
      <c r="H11" s="30"/>
      <c r="I11" s="27" t="s">
        <v>18</v>
      </c>
      <c r="J11" s="25" t="s">
        <v>3</v>
      </c>
      <c r="K11" s="30"/>
      <c r="L11" s="84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7" t="s">
        <v>19</v>
      </c>
      <c r="E12" s="30"/>
      <c r="F12" s="25" t="s">
        <v>20</v>
      </c>
      <c r="G12" s="30"/>
      <c r="H12" s="30"/>
      <c r="I12" s="27" t="s">
        <v>21</v>
      </c>
      <c r="J12" s="48">
        <f>'Rekapitulace stavby'!AN8</f>
        <v>45919</v>
      </c>
      <c r="K12" s="30"/>
      <c r="L12" s="84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84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22</v>
      </c>
      <c r="E14" s="30"/>
      <c r="F14" s="30"/>
      <c r="G14" s="30"/>
      <c r="H14" s="30"/>
      <c r="I14" s="27" t="s">
        <v>23</v>
      </c>
      <c r="J14" s="25" t="s">
        <v>24</v>
      </c>
      <c r="K14" s="30"/>
      <c r="L14" s="84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5" t="s">
        <v>25</v>
      </c>
      <c r="F15" s="30"/>
      <c r="G15" s="30"/>
      <c r="H15" s="30"/>
      <c r="I15" s="27" t="s">
        <v>26</v>
      </c>
      <c r="J15" s="25" t="s">
        <v>3</v>
      </c>
      <c r="K15" s="30"/>
      <c r="L15" s="84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84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7" t="s">
        <v>27</v>
      </c>
      <c r="E17" s="30"/>
      <c r="F17" s="30"/>
      <c r="G17" s="30"/>
      <c r="H17" s="30"/>
      <c r="I17" s="27" t="s">
        <v>23</v>
      </c>
      <c r="J17" s="25" t="str">
        <f>'Rekapitulace stavby'!AN13</f>
        <v>09063463</v>
      </c>
      <c r="K17" s="30"/>
      <c r="L17" s="84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183" t="str">
        <f>'Rekapitulace stavby'!E14</f>
        <v>SORMIG stavební společnost s.r.o.</v>
      </c>
      <c r="F18" s="183"/>
      <c r="G18" s="183"/>
      <c r="H18" s="183"/>
      <c r="I18" s="27" t="s">
        <v>26</v>
      </c>
      <c r="J18" s="25" t="str">
        <f>'Rekapitulace stavby'!AN14</f>
        <v>CZ09063463</v>
      </c>
      <c r="K18" s="30"/>
      <c r="L18" s="84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84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7" t="s">
        <v>31</v>
      </c>
      <c r="E20" s="30"/>
      <c r="F20" s="30"/>
      <c r="G20" s="30"/>
      <c r="H20" s="30"/>
      <c r="I20" s="27" t="s">
        <v>23</v>
      </c>
      <c r="J20" s="25" t="s">
        <v>32</v>
      </c>
      <c r="K20" s="30"/>
      <c r="L20" s="84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5" t="s">
        <v>33</v>
      </c>
      <c r="F21" s="30"/>
      <c r="G21" s="30"/>
      <c r="H21" s="30"/>
      <c r="I21" s="27" t="s">
        <v>26</v>
      </c>
      <c r="J21" s="25" t="s">
        <v>3</v>
      </c>
      <c r="K21" s="30"/>
      <c r="L21" s="84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84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7" t="s">
        <v>35</v>
      </c>
      <c r="E23" s="30"/>
      <c r="F23" s="30"/>
      <c r="G23" s="30"/>
      <c r="H23" s="30"/>
      <c r="I23" s="27" t="s">
        <v>23</v>
      </c>
      <c r="J23" s="25" t="s">
        <v>36</v>
      </c>
      <c r="K23" s="30"/>
      <c r="L23" s="84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5" t="s">
        <v>37</v>
      </c>
      <c r="F24" s="30"/>
      <c r="G24" s="30"/>
      <c r="H24" s="30"/>
      <c r="I24" s="27" t="s">
        <v>26</v>
      </c>
      <c r="J24" s="25" t="s">
        <v>3</v>
      </c>
      <c r="K24" s="30"/>
      <c r="L24" s="84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84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7" t="s">
        <v>38</v>
      </c>
      <c r="E26" s="30"/>
      <c r="F26" s="30"/>
      <c r="G26" s="30"/>
      <c r="H26" s="30"/>
      <c r="I26" s="30"/>
      <c r="J26" s="30"/>
      <c r="K26" s="30"/>
      <c r="L26" s="84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4.4" hidden="1" customHeight="1">
      <c r="A27" s="85"/>
      <c r="B27" s="86"/>
      <c r="C27" s="85"/>
      <c r="D27" s="85"/>
      <c r="E27" s="186" t="s">
        <v>3</v>
      </c>
      <c r="F27" s="186"/>
      <c r="G27" s="186"/>
      <c r="H27" s="186"/>
      <c r="I27" s="85"/>
      <c r="J27" s="85"/>
      <c r="K27" s="85"/>
      <c r="L27" s="87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84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hidden="1" customHeight="1">
      <c r="A29" s="30"/>
      <c r="B29" s="31"/>
      <c r="C29" s="30"/>
      <c r="D29" s="59"/>
      <c r="E29" s="59"/>
      <c r="F29" s="59"/>
      <c r="G29" s="59"/>
      <c r="H29" s="59"/>
      <c r="I29" s="59"/>
      <c r="J29" s="59"/>
      <c r="K29" s="59"/>
      <c r="L29" s="84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88" t="s">
        <v>40</v>
      </c>
      <c r="E30" s="30"/>
      <c r="F30" s="30"/>
      <c r="G30" s="30"/>
      <c r="H30" s="30"/>
      <c r="I30" s="30"/>
      <c r="J30" s="64">
        <f>ROUND(J91, 2)</f>
        <v>378618.87</v>
      </c>
      <c r="K30" s="30"/>
      <c r="L30" s="84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84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hidden="1" customHeight="1">
      <c r="A32" s="30"/>
      <c r="B32" s="31"/>
      <c r="C32" s="30"/>
      <c r="D32" s="30"/>
      <c r="E32" s="30"/>
      <c r="F32" s="34" t="s">
        <v>42</v>
      </c>
      <c r="G32" s="30"/>
      <c r="H32" s="30"/>
      <c r="I32" s="34" t="s">
        <v>41</v>
      </c>
      <c r="J32" s="34" t="s">
        <v>43</v>
      </c>
      <c r="K32" s="30"/>
      <c r="L32" s="84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hidden="1" customHeight="1">
      <c r="A33" s="30"/>
      <c r="B33" s="31"/>
      <c r="C33" s="30"/>
      <c r="D33" s="89" t="s">
        <v>44</v>
      </c>
      <c r="E33" s="27" t="s">
        <v>45</v>
      </c>
      <c r="F33" s="90">
        <f>ROUND((SUM(BE91:BE132)),  2)</f>
        <v>0</v>
      </c>
      <c r="G33" s="30"/>
      <c r="H33" s="30"/>
      <c r="I33" s="91">
        <v>0.21</v>
      </c>
      <c r="J33" s="90">
        <f>ROUND(((SUM(BE91:BE132))*I33),  2)</f>
        <v>0</v>
      </c>
      <c r="K33" s="30"/>
      <c r="L33" s="84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27" t="s">
        <v>46</v>
      </c>
      <c r="F34" s="90">
        <f>ROUND((SUM(BF91:BF132)),  2)</f>
        <v>378618.87</v>
      </c>
      <c r="G34" s="30"/>
      <c r="H34" s="30"/>
      <c r="I34" s="91">
        <v>0.12</v>
      </c>
      <c r="J34" s="90">
        <f>ROUND(((SUM(BF91:BF132))*I34),  2)</f>
        <v>45434.26</v>
      </c>
      <c r="K34" s="30"/>
      <c r="L34" s="84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47</v>
      </c>
      <c r="F35" s="90">
        <f>ROUND((SUM(BG91:BG132)),  2)</f>
        <v>0</v>
      </c>
      <c r="G35" s="30"/>
      <c r="H35" s="30"/>
      <c r="I35" s="91">
        <v>0.21</v>
      </c>
      <c r="J35" s="90">
        <f>0</f>
        <v>0</v>
      </c>
      <c r="K35" s="30"/>
      <c r="L35" s="84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48</v>
      </c>
      <c r="F36" s="90">
        <f>ROUND((SUM(BH91:BH132)),  2)</f>
        <v>0</v>
      </c>
      <c r="G36" s="30"/>
      <c r="H36" s="30"/>
      <c r="I36" s="91">
        <v>0.12</v>
      </c>
      <c r="J36" s="90">
        <f>0</f>
        <v>0</v>
      </c>
      <c r="K36" s="30"/>
      <c r="L36" s="84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49</v>
      </c>
      <c r="F37" s="90">
        <f>ROUND((SUM(BI91:BI132)),  2)</f>
        <v>0</v>
      </c>
      <c r="G37" s="30"/>
      <c r="H37" s="30"/>
      <c r="I37" s="91">
        <v>0</v>
      </c>
      <c r="J37" s="90">
        <f>0</f>
        <v>0</v>
      </c>
      <c r="K37" s="30"/>
      <c r="L37" s="84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84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2"/>
      <c r="D39" s="93" t="s">
        <v>50</v>
      </c>
      <c r="E39" s="53"/>
      <c r="F39" s="53"/>
      <c r="G39" s="94" t="s">
        <v>51</v>
      </c>
      <c r="H39" s="95" t="s">
        <v>52</v>
      </c>
      <c r="I39" s="53"/>
      <c r="J39" s="96">
        <f>SUM(J30:J37)</f>
        <v>424053.13</v>
      </c>
      <c r="K39" s="97"/>
      <c r="L39" s="84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hidden="1" customHeight="1">
      <c r="A40" s="3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84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ht="10.199999999999999" hidden="1"/>
    <row r="42" spans="1:31" ht="10.199999999999999" hidden="1"/>
    <row r="43" spans="1:31" ht="10.199999999999999" hidden="1"/>
    <row r="44" spans="1:31" s="2" customFormat="1" ht="6.9" customHeight="1">
      <c r="A44" s="30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84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4.9" customHeight="1">
      <c r="A45" s="30"/>
      <c r="B45" s="31"/>
      <c r="C45" s="22" t="s">
        <v>87</v>
      </c>
      <c r="D45" s="30"/>
      <c r="E45" s="30"/>
      <c r="F45" s="30"/>
      <c r="G45" s="30"/>
      <c r="H45" s="30"/>
      <c r="I45" s="30"/>
      <c r="J45" s="30"/>
      <c r="K45" s="30"/>
      <c r="L45" s="84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6.9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84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12" customHeight="1">
      <c r="A47" s="30"/>
      <c r="B47" s="31"/>
      <c r="C47" s="27" t="s">
        <v>15</v>
      </c>
      <c r="D47" s="30"/>
      <c r="E47" s="30"/>
      <c r="F47" s="30"/>
      <c r="G47" s="30"/>
      <c r="H47" s="30"/>
      <c r="I47" s="30"/>
      <c r="J47" s="30"/>
      <c r="K47" s="30"/>
      <c r="L47" s="84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14.4" customHeight="1">
      <c r="A48" s="30"/>
      <c r="B48" s="31"/>
      <c r="C48" s="30"/>
      <c r="D48" s="30"/>
      <c r="E48" s="216" t="str">
        <f>E7</f>
        <v>Změna dokončené stavby, Odolov č.p. 35, na p. st. č. 162</v>
      </c>
      <c r="F48" s="217"/>
      <c r="G48" s="217"/>
      <c r="H48" s="217"/>
      <c r="I48" s="30"/>
      <c r="J48" s="30"/>
      <c r="K48" s="30"/>
      <c r="L48" s="84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85</v>
      </c>
      <c r="D49" s="30"/>
      <c r="E49" s="30"/>
      <c r="F49" s="30"/>
      <c r="G49" s="30"/>
      <c r="H49" s="30"/>
      <c r="I49" s="30"/>
      <c r="J49" s="30"/>
      <c r="K49" s="30"/>
      <c r="L49" s="84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5.6" customHeight="1">
      <c r="A50" s="30"/>
      <c r="B50" s="31"/>
      <c r="C50" s="30"/>
      <c r="D50" s="30"/>
      <c r="E50" s="197" t="str">
        <f>E9</f>
        <v>ZL č.2 - Střešní konstrukce</v>
      </c>
      <c r="F50" s="218"/>
      <c r="G50" s="218"/>
      <c r="H50" s="218"/>
      <c r="I50" s="30"/>
      <c r="J50" s="30"/>
      <c r="K50" s="30"/>
      <c r="L50" s="84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2" customFormat="1" ht="6.9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84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spans="1:47" s="2" customFormat="1" ht="12" customHeight="1">
      <c r="A52" s="30"/>
      <c r="B52" s="31"/>
      <c r="C52" s="27" t="s">
        <v>19</v>
      </c>
      <c r="D52" s="30"/>
      <c r="E52" s="30"/>
      <c r="F52" s="25" t="str">
        <f>F12</f>
        <v>Odolov</v>
      </c>
      <c r="G52" s="30"/>
      <c r="H52" s="30"/>
      <c r="I52" s="27" t="s">
        <v>21</v>
      </c>
      <c r="J52" s="48">
        <f>IF(J12="","",J12)</f>
        <v>45919</v>
      </c>
      <c r="K52" s="30"/>
      <c r="L52" s="84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6.9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84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27" t="s">
        <v>22</v>
      </c>
      <c r="D54" s="30"/>
      <c r="E54" s="30"/>
      <c r="F54" s="25" t="str">
        <f>E15</f>
        <v>Obec Malé Svatoňovice</v>
      </c>
      <c r="G54" s="30"/>
      <c r="H54" s="30"/>
      <c r="I54" s="27" t="s">
        <v>31</v>
      </c>
      <c r="J54" s="28" t="str">
        <f>E21</f>
        <v>Ing. Vladislav Stárek</v>
      </c>
      <c r="K54" s="30"/>
      <c r="L54" s="84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15.6" customHeight="1">
      <c r="A55" s="30"/>
      <c r="B55" s="31"/>
      <c r="C55" s="27" t="s">
        <v>27</v>
      </c>
      <c r="D55" s="30"/>
      <c r="E55" s="30"/>
      <c r="F55" s="25" t="str">
        <f>IF(E18="","",E18)</f>
        <v>SORMIG stavební společnost s.r.o.</v>
      </c>
      <c r="G55" s="30"/>
      <c r="H55" s="30"/>
      <c r="I55" s="27" t="s">
        <v>35</v>
      </c>
      <c r="J55" s="28" t="str">
        <f>E24</f>
        <v>Petr Herzog</v>
      </c>
      <c r="K55" s="30"/>
      <c r="L55" s="84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0.35" customHeight="1">
      <c r="A56" s="30"/>
      <c r="B56" s="31"/>
      <c r="C56" s="30"/>
      <c r="D56" s="30"/>
      <c r="E56" s="30"/>
      <c r="F56" s="30"/>
      <c r="G56" s="30"/>
      <c r="H56" s="30"/>
      <c r="I56" s="30"/>
      <c r="J56" s="30"/>
      <c r="K56" s="30"/>
      <c r="L56" s="84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29.25" customHeight="1">
      <c r="A57" s="30"/>
      <c r="B57" s="31"/>
      <c r="C57" s="98" t="s">
        <v>88</v>
      </c>
      <c r="D57" s="92"/>
      <c r="E57" s="92"/>
      <c r="F57" s="92"/>
      <c r="G57" s="92"/>
      <c r="H57" s="92"/>
      <c r="I57" s="92"/>
      <c r="J57" s="99" t="s">
        <v>89</v>
      </c>
      <c r="K57" s="92"/>
      <c r="L57" s="84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0.35" customHeight="1">
      <c r="A58" s="30"/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84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22.8" customHeight="1">
      <c r="A59" s="30"/>
      <c r="B59" s="31"/>
      <c r="C59" s="100" t="s">
        <v>72</v>
      </c>
      <c r="D59" s="30"/>
      <c r="E59" s="30"/>
      <c r="F59" s="30"/>
      <c r="G59" s="30"/>
      <c r="H59" s="30"/>
      <c r="I59" s="30"/>
      <c r="J59" s="64">
        <f>J91</f>
        <v>378618.87</v>
      </c>
      <c r="K59" s="30"/>
      <c r="L59" s="84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U59" s="18" t="s">
        <v>90</v>
      </c>
    </row>
    <row r="60" spans="1:47" s="9" customFormat="1" ht="24.9" customHeight="1">
      <c r="B60" s="101"/>
      <c r="D60" s="102" t="s">
        <v>91</v>
      </c>
      <c r="E60" s="103"/>
      <c r="F60" s="103"/>
      <c r="G60" s="103"/>
      <c r="H60" s="103"/>
      <c r="I60" s="103"/>
      <c r="J60" s="104">
        <f>J92</f>
        <v>37422</v>
      </c>
      <c r="L60" s="101"/>
    </row>
    <row r="61" spans="1:47" s="10" customFormat="1" ht="19.95" customHeight="1">
      <c r="B61" s="105"/>
      <c r="D61" s="106" t="s">
        <v>92</v>
      </c>
      <c r="E61" s="107"/>
      <c r="F61" s="107"/>
      <c r="G61" s="107"/>
      <c r="H61" s="107"/>
      <c r="I61" s="107"/>
      <c r="J61" s="108">
        <f>J93</f>
        <v>10422</v>
      </c>
      <c r="L61" s="105"/>
    </row>
    <row r="62" spans="1:47" s="10" customFormat="1" ht="14.85" customHeight="1">
      <c r="B62" s="105"/>
      <c r="D62" s="106" t="s">
        <v>93</v>
      </c>
      <c r="E62" s="107"/>
      <c r="F62" s="107"/>
      <c r="G62" s="107"/>
      <c r="H62" s="107"/>
      <c r="I62" s="107"/>
      <c r="J62" s="108">
        <f>J98</f>
        <v>5022</v>
      </c>
      <c r="L62" s="105"/>
    </row>
    <row r="63" spans="1:47" s="10" customFormat="1" ht="19.95" customHeight="1">
      <c r="B63" s="105"/>
      <c r="D63" s="106" t="s">
        <v>94</v>
      </c>
      <c r="E63" s="107"/>
      <c r="F63" s="107"/>
      <c r="G63" s="107"/>
      <c r="H63" s="107"/>
      <c r="I63" s="107"/>
      <c r="J63" s="108">
        <f>J103</f>
        <v>27000</v>
      </c>
      <c r="L63" s="105"/>
    </row>
    <row r="64" spans="1:47" s="9" customFormat="1" ht="24.9" customHeight="1">
      <c r="B64" s="101"/>
      <c r="D64" s="102" t="s">
        <v>95</v>
      </c>
      <c r="E64" s="103"/>
      <c r="F64" s="103"/>
      <c r="G64" s="103"/>
      <c r="H64" s="103"/>
      <c r="I64" s="103"/>
      <c r="J64" s="104">
        <f>J105</f>
        <v>-223344.13</v>
      </c>
      <c r="L64" s="101"/>
    </row>
    <row r="65" spans="1:31" s="10" customFormat="1" ht="19.95" customHeight="1">
      <c r="B65" s="105"/>
      <c r="D65" s="106" t="s">
        <v>96</v>
      </c>
      <c r="E65" s="107"/>
      <c r="F65" s="107"/>
      <c r="G65" s="107"/>
      <c r="H65" s="107"/>
      <c r="I65" s="107"/>
      <c r="J65" s="108">
        <f>J106</f>
        <v>-20516.400000000001</v>
      </c>
      <c r="L65" s="105"/>
    </row>
    <row r="66" spans="1:31" s="10" customFormat="1" ht="14.85" customHeight="1">
      <c r="B66" s="105"/>
      <c r="D66" s="106" t="s">
        <v>97</v>
      </c>
      <c r="E66" s="107"/>
      <c r="F66" s="107"/>
      <c r="G66" s="107"/>
      <c r="H66" s="107"/>
      <c r="I66" s="107"/>
      <c r="J66" s="108">
        <f>J107</f>
        <v>-20516.400000000001</v>
      </c>
      <c r="L66" s="105"/>
    </row>
    <row r="67" spans="1:31" s="10" customFormat="1" ht="19.95" customHeight="1">
      <c r="B67" s="105"/>
      <c r="D67" s="106" t="s">
        <v>98</v>
      </c>
      <c r="E67" s="107"/>
      <c r="F67" s="107"/>
      <c r="G67" s="107"/>
      <c r="H67" s="107"/>
      <c r="I67" s="107"/>
      <c r="J67" s="108">
        <f>J112</f>
        <v>-124227</v>
      </c>
      <c r="L67" s="105"/>
    </row>
    <row r="68" spans="1:31" s="10" customFormat="1" ht="14.85" customHeight="1">
      <c r="B68" s="105"/>
      <c r="D68" s="106" t="s">
        <v>99</v>
      </c>
      <c r="E68" s="107"/>
      <c r="F68" s="107"/>
      <c r="G68" s="107"/>
      <c r="H68" s="107"/>
      <c r="I68" s="107"/>
      <c r="J68" s="108">
        <f>J113</f>
        <v>-124227</v>
      </c>
      <c r="L68" s="105"/>
    </row>
    <row r="69" spans="1:31" s="10" customFormat="1" ht="19.95" customHeight="1">
      <c r="B69" s="105"/>
      <c r="D69" s="106" t="s">
        <v>100</v>
      </c>
      <c r="E69" s="107"/>
      <c r="F69" s="107"/>
      <c r="G69" s="107"/>
      <c r="H69" s="107"/>
      <c r="I69" s="107"/>
      <c r="J69" s="108">
        <f>J120</f>
        <v>-78600.73000000001</v>
      </c>
      <c r="L69" s="105"/>
    </row>
    <row r="70" spans="1:31" s="10" customFormat="1" ht="14.85" customHeight="1">
      <c r="B70" s="105"/>
      <c r="D70" s="106" t="s">
        <v>101</v>
      </c>
      <c r="E70" s="107"/>
      <c r="F70" s="107"/>
      <c r="G70" s="107"/>
      <c r="H70" s="107"/>
      <c r="I70" s="107"/>
      <c r="J70" s="108">
        <f>J121</f>
        <v>-78600.73000000001</v>
      </c>
      <c r="L70" s="105"/>
    </row>
    <row r="71" spans="1:31" s="9" customFormat="1" ht="24.9" customHeight="1">
      <c r="B71" s="101"/>
      <c r="D71" s="102" t="s">
        <v>102</v>
      </c>
      <c r="E71" s="103"/>
      <c r="F71" s="103"/>
      <c r="G71" s="103"/>
      <c r="H71" s="103"/>
      <c r="I71" s="103"/>
      <c r="J71" s="104">
        <f>J127</f>
        <v>564541</v>
      </c>
      <c r="L71" s="101"/>
    </row>
    <row r="72" spans="1:31" s="2" customFormat="1" ht="21.75" customHeight="1">
      <c r="A72" s="30"/>
      <c r="B72" s="31"/>
      <c r="C72" s="30"/>
      <c r="D72" s="30"/>
      <c r="E72" s="30"/>
      <c r="F72" s="30"/>
      <c r="G72" s="30"/>
      <c r="H72" s="30"/>
      <c r="I72" s="30"/>
      <c r="J72" s="30"/>
      <c r="K72" s="30"/>
      <c r="L72" s="84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6.9" customHeight="1">
      <c r="A73" s="30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84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7" spans="1:31" s="2" customFormat="1" ht="6.9" customHeight="1">
      <c r="A77" s="30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84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24.9" customHeight="1">
      <c r="A78" s="30"/>
      <c r="B78" s="31"/>
      <c r="C78" s="22" t="s">
        <v>103</v>
      </c>
      <c r="D78" s="30"/>
      <c r="E78" s="30"/>
      <c r="F78" s="30"/>
      <c r="G78" s="30"/>
      <c r="H78" s="30"/>
      <c r="I78" s="30"/>
      <c r="J78" s="30"/>
      <c r="K78" s="30"/>
      <c r="L78" s="84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6.9" customHeight="1">
      <c r="A79" s="30"/>
      <c r="B79" s="31"/>
      <c r="C79" s="30"/>
      <c r="D79" s="30"/>
      <c r="E79" s="30"/>
      <c r="F79" s="30"/>
      <c r="G79" s="30"/>
      <c r="H79" s="30"/>
      <c r="I79" s="30"/>
      <c r="J79" s="30"/>
      <c r="K79" s="30"/>
      <c r="L79" s="84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2" customHeight="1">
      <c r="A80" s="30"/>
      <c r="B80" s="31"/>
      <c r="C80" s="27" t="s">
        <v>15</v>
      </c>
      <c r="D80" s="30"/>
      <c r="E80" s="30"/>
      <c r="F80" s="30"/>
      <c r="G80" s="30"/>
      <c r="H80" s="30"/>
      <c r="I80" s="30"/>
      <c r="J80" s="30"/>
      <c r="K80" s="30"/>
      <c r="L80" s="84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4.4" customHeight="1">
      <c r="A81" s="30"/>
      <c r="B81" s="31"/>
      <c r="C81" s="30"/>
      <c r="D81" s="30"/>
      <c r="E81" s="216" t="str">
        <f>E7</f>
        <v>Změna dokončené stavby, Odolov č.p. 35, na p. st. č. 162</v>
      </c>
      <c r="F81" s="217"/>
      <c r="G81" s="217"/>
      <c r="H81" s="217"/>
      <c r="I81" s="30"/>
      <c r="J81" s="30"/>
      <c r="K81" s="30"/>
      <c r="L81" s="84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2" customHeight="1">
      <c r="A82" s="30"/>
      <c r="B82" s="31"/>
      <c r="C82" s="27" t="s">
        <v>85</v>
      </c>
      <c r="D82" s="30"/>
      <c r="E82" s="30"/>
      <c r="F82" s="30"/>
      <c r="G82" s="30"/>
      <c r="H82" s="30"/>
      <c r="I82" s="30"/>
      <c r="J82" s="30"/>
      <c r="K82" s="30"/>
      <c r="L82" s="84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15.6" customHeight="1">
      <c r="A83" s="30"/>
      <c r="B83" s="31"/>
      <c r="C83" s="30"/>
      <c r="D83" s="30"/>
      <c r="E83" s="197" t="str">
        <f>E9</f>
        <v>ZL č.2 - Střešní konstrukce</v>
      </c>
      <c r="F83" s="218"/>
      <c r="G83" s="218"/>
      <c r="H83" s="218"/>
      <c r="I83" s="30"/>
      <c r="J83" s="30"/>
      <c r="K83" s="30"/>
      <c r="L83" s="84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6.9" customHeight="1">
      <c r="A84" s="30"/>
      <c r="B84" s="31"/>
      <c r="C84" s="30"/>
      <c r="D84" s="30"/>
      <c r="E84" s="30"/>
      <c r="F84" s="30"/>
      <c r="G84" s="30"/>
      <c r="H84" s="30"/>
      <c r="I84" s="30"/>
      <c r="J84" s="30"/>
      <c r="K84" s="30"/>
      <c r="L84" s="84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12" customHeight="1">
      <c r="A85" s="30"/>
      <c r="B85" s="31"/>
      <c r="C85" s="27" t="s">
        <v>19</v>
      </c>
      <c r="D85" s="30"/>
      <c r="E85" s="30"/>
      <c r="F85" s="25" t="str">
        <f>F12</f>
        <v>Odolov</v>
      </c>
      <c r="G85" s="30"/>
      <c r="H85" s="30"/>
      <c r="I85" s="27" t="s">
        <v>21</v>
      </c>
      <c r="J85" s="48">
        <f>IF(J12="","",J12)</f>
        <v>45919</v>
      </c>
      <c r="K85" s="30"/>
      <c r="L85" s="84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6.9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84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6" customHeight="1">
      <c r="A87" s="30"/>
      <c r="B87" s="31"/>
      <c r="C87" s="27" t="s">
        <v>22</v>
      </c>
      <c r="D87" s="30"/>
      <c r="E87" s="30"/>
      <c r="F87" s="25" t="str">
        <f>E15</f>
        <v>Obec Malé Svatoňovice</v>
      </c>
      <c r="G87" s="30"/>
      <c r="H87" s="30"/>
      <c r="I87" s="27" t="s">
        <v>31</v>
      </c>
      <c r="J87" s="28" t="str">
        <f>E21</f>
        <v>Ing. Vladislav Stárek</v>
      </c>
      <c r="K87" s="30"/>
      <c r="L87" s="84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5.6" customHeight="1">
      <c r="A88" s="30"/>
      <c r="B88" s="31"/>
      <c r="C88" s="27" t="s">
        <v>27</v>
      </c>
      <c r="D88" s="30"/>
      <c r="E88" s="30"/>
      <c r="F88" s="25" t="str">
        <f>IF(E18="","",E18)</f>
        <v>SORMIG stavební společnost s.r.o.</v>
      </c>
      <c r="G88" s="30"/>
      <c r="H88" s="30"/>
      <c r="I88" s="27" t="s">
        <v>35</v>
      </c>
      <c r="J88" s="28" t="str">
        <f>E24</f>
        <v>Petr Herzog</v>
      </c>
      <c r="K88" s="30"/>
      <c r="L88" s="84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2" customFormat="1" ht="10.35" customHeight="1">
      <c r="A89" s="30"/>
      <c r="B89" s="31"/>
      <c r="C89" s="30"/>
      <c r="D89" s="30"/>
      <c r="E89" s="30"/>
      <c r="F89" s="30"/>
      <c r="G89" s="30"/>
      <c r="H89" s="30"/>
      <c r="I89" s="30"/>
      <c r="J89" s="30"/>
      <c r="K89" s="30"/>
      <c r="L89" s="84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65" s="11" customFormat="1" ht="29.25" customHeight="1">
      <c r="A90" s="109"/>
      <c r="B90" s="110"/>
      <c r="C90" s="111" t="s">
        <v>104</v>
      </c>
      <c r="D90" s="112" t="s">
        <v>59</v>
      </c>
      <c r="E90" s="112" t="s">
        <v>55</v>
      </c>
      <c r="F90" s="112" t="s">
        <v>56</v>
      </c>
      <c r="G90" s="112" t="s">
        <v>105</v>
      </c>
      <c r="H90" s="112" t="s">
        <v>106</v>
      </c>
      <c r="I90" s="112" t="s">
        <v>107</v>
      </c>
      <c r="J90" s="113" t="s">
        <v>89</v>
      </c>
      <c r="K90" s="114" t="s">
        <v>108</v>
      </c>
      <c r="L90" s="115"/>
      <c r="M90" s="55" t="s">
        <v>3</v>
      </c>
      <c r="N90" s="56" t="s">
        <v>44</v>
      </c>
      <c r="O90" s="56" t="s">
        <v>109</v>
      </c>
      <c r="P90" s="56" t="s">
        <v>110</v>
      </c>
      <c r="Q90" s="56" t="s">
        <v>111</v>
      </c>
      <c r="R90" s="56" t="s">
        <v>112</v>
      </c>
      <c r="S90" s="56" t="s">
        <v>113</v>
      </c>
      <c r="T90" s="57" t="s">
        <v>114</v>
      </c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</row>
    <row r="91" spans="1:65" s="2" customFormat="1" ht="22.8" customHeight="1">
      <c r="A91" s="30"/>
      <c r="B91" s="31"/>
      <c r="C91" s="62" t="s">
        <v>115</v>
      </c>
      <c r="D91" s="30"/>
      <c r="E91" s="30"/>
      <c r="F91" s="30"/>
      <c r="G91" s="30"/>
      <c r="H91" s="30"/>
      <c r="I91" s="30"/>
      <c r="J91" s="116">
        <f>BK91</f>
        <v>378618.87</v>
      </c>
      <c r="K91" s="30"/>
      <c r="L91" s="31"/>
      <c r="M91" s="58"/>
      <c r="N91" s="49"/>
      <c r="O91" s="59"/>
      <c r="P91" s="117">
        <f>P92+P105+P127</f>
        <v>8.1389999999999993</v>
      </c>
      <c r="Q91" s="59"/>
      <c r="R91" s="117">
        <f>R92+R105+R127</f>
        <v>0.40945664999999998</v>
      </c>
      <c r="S91" s="59"/>
      <c r="T91" s="118">
        <f>T92+T105+T127</f>
        <v>5.4</v>
      </c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T91" s="18" t="s">
        <v>73</v>
      </c>
      <c r="AU91" s="18" t="s">
        <v>90</v>
      </c>
      <c r="BK91" s="119">
        <f>BK92+BK105+BK127</f>
        <v>378618.87</v>
      </c>
    </row>
    <row r="92" spans="1:65" s="12" customFormat="1" ht="25.95" customHeight="1">
      <c r="B92" s="120"/>
      <c r="D92" s="121" t="s">
        <v>73</v>
      </c>
      <c r="E92" s="122" t="s">
        <v>116</v>
      </c>
      <c r="F92" s="122" t="s">
        <v>117</v>
      </c>
      <c r="J92" s="123">
        <f>BK92</f>
        <v>37422</v>
      </c>
      <c r="L92" s="120"/>
      <c r="M92" s="124"/>
      <c r="N92" s="125"/>
      <c r="O92" s="125"/>
      <c r="P92" s="126">
        <f>P93+P103</f>
        <v>8.1389999999999993</v>
      </c>
      <c r="Q92" s="125"/>
      <c r="R92" s="126">
        <f>R93+R103</f>
        <v>0</v>
      </c>
      <c r="S92" s="125"/>
      <c r="T92" s="127">
        <f>T93+T103</f>
        <v>5.4</v>
      </c>
      <c r="AR92" s="121" t="s">
        <v>82</v>
      </c>
      <c r="AT92" s="128" t="s">
        <v>73</v>
      </c>
      <c r="AU92" s="128" t="s">
        <v>74</v>
      </c>
      <c r="AY92" s="121" t="s">
        <v>118</v>
      </c>
      <c r="BK92" s="129">
        <f>BK93+BK103</f>
        <v>37422</v>
      </c>
    </row>
    <row r="93" spans="1:65" s="12" customFormat="1" ht="22.8" customHeight="1">
      <c r="B93" s="120"/>
      <c r="D93" s="121" t="s">
        <v>73</v>
      </c>
      <c r="E93" s="130" t="s">
        <v>119</v>
      </c>
      <c r="F93" s="130" t="s">
        <v>120</v>
      </c>
      <c r="J93" s="131">
        <f>BK93</f>
        <v>10422</v>
      </c>
      <c r="L93" s="120"/>
      <c r="M93" s="124"/>
      <c r="N93" s="125"/>
      <c r="O93" s="125"/>
      <c r="P93" s="126">
        <f>P94+SUM(P95:P98)</f>
        <v>8.1389999999999993</v>
      </c>
      <c r="Q93" s="125"/>
      <c r="R93" s="126">
        <f>R94+SUM(R95:R98)</f>
        <v>0</v>
      </c>
      <c r="S93" s="125"/>
      <c r="T93" s="127">
        <f>T94+SUM(T95:T98)</f>
        <v>5.4</v>
      </c>
      <c r="AR93" s="121" t="s">
        <v>82</v>
      </c>
      <c r="AT93" s="128" t="s">
        <v>73</v>
      </c>
      <c r="AU93" s="128" t="s">
        <v>82</v>
      </c>
      <c r="AY93" s="121" t="s">
        <v>118</v>
      </c>
      <c r="BK93" s="129">
        <f>BK94+SUM(BK95:BK98)</f>
        <v>10422</v>
      </c>
    </row>
    <row r="94" spans="1:65" s="2" customFormat="1" ht="22.2" customHeight="1">
      <c r="A94" s="30"/>
      <c r="B94" s="132"/>
      <c r="C94" s="133" t="s">
        <v>121</v>
      </c>
      <c r="D94" s="133" t="s">
        <v>122</v>
      </c>
      <c r="E94" s="134" t="s">
        <v>123</v>
      </c>
      <c r="F94" s="135" t="s">
        <v>124</v>
      </c>
      <c r="G94" s="136" t="s">
        <v>125</v>
      </c>
      <c r="H94" s="137">
        <v>3</v>
      </c>
      <c r="I94" s="138">
        <v>1800</v>
      </c>
      <c r="J94" s="138">
        <f>ROUND(I94*H94,2)</f>
        <v>5400</v>
      </c>
      <c r="K94" s="139"/>
      <c r="L94" s="31"/>
      <c r="M94" s="140" t="s">
        <v>3</v>
      </c>
      <c r="N94" s="141" t="s">
        <v>46</v>
      </c>
      <c r="O94" s="142">
        <v>2.7130000000000001</v>
      </c>
      <c r="P94" s="142">
        <f>O94*H94</f>
        <v>8.1389999999999993</v>
      </c>
      <c r="Q94" s="142">
        <v>0</v>
      </c>
      <c r="R94" s="142">
        <f>Q94*H94</f>
        <v>0</v>
      </c>
      <c r="S94" s="142">
        <v>1.8</v>
      </c>
      <c r="T94" s="143">
        <f>S94*H94</f>
        <v>5.4</v>
      </c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R94" s="144" t="s">
        <v>126</v>
      </c>
      <c r="AT94" s="144" t="s">
        <v>122</v>
      </c>
      <c r="AU94" s="144" t="s">
        <v>127</v>
      </c>
      <c r="AY94" s="18" t="s">
        <v>118</v>
      </c>
      <c r="BE94" s="145">
        <f>IF(N94="základní",J94,0)</f>
        <v>0</v>
      </c>
      <c r="BF94" s="145">
        <f>IF(N94="snížená",J94,0)</f>
        <v>5400</v>
      </c>
      <c r="BG94" s="145">
        <f>IF(N94="zákl. přenesená",J94,0)</f>
        <v>0</v>
      </c>
      <c r="BH94" s="145">
        <f>IF(N94="sníž. přenesená",J94,0)</f>
        <v>0</v>
      </c>
      <c r="BI94" s="145">
        <f>IF(N94="nulová",J94,0)</f>
        <v>0</v>
      </c>
      <c r="BJ94" s="18" t="s">
        <v>127</v>
      </c>
      <c r="BK94" s="145">
        <f>ROUND(I94*H94,2)</f>
        <v>5400</v>
      </c>
      <c r="BL94" s="18" t="s">
        <v>126</v>
      </c>
      <c r="BM94" s="144" t="s">
        <v>128</v>
      </c>
    </row>
    <row r="95" spans="1:65" s="2" customFormat="1" ht="10.199999999999999">
      <c r="A95" s="30"/>
      <c r="B95" s="31"/>
      <c r="C95" s="30"/>
      <c r="D95" s="146" t="s">
        <v>129</v>
      </c>
      <c r="E95" s="30"/>
      <c r="F95" s="147" t="s">
        <v>130</v>
      </c>
      <c r="G95" s="30"/>
      <c r="H95" s="30"/>
      <c r="I95" s="30"/>
      <c r="J95" s="30"/>
      <c r="K95" s="30"/>
      <c r="L95" s="31"/>
      <c r="M95" s="148"/>
      <c r="N95" s="149"/>
      <c r="O95" s="51"/>
      <c r="P95" s="51"/>
      <c r="Q95" s="51"/>
      <c r="R95" s="51"/>
      <c r="S95" s="51"/>
      <c r="T95" s="52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T95" s="18" t="s">
        <v>129</v>
      </c>
      <c r="AU95" s="18" t="s">
        <v>127</v>
      </c>
    </row>
    <row r="96" spans="1:65" s="13" customFormat="1" ht="10.199999999999999">
      <c r="B96" s="150"/>
      <c r="D96" s="151" t="s">
        <v>131</v>
      </c>
      <c r="E96" s="152" t="s">
        <v>3</v>
      </c>
      <c r="F96" s="153" t="s">
        <v>132</v>
      </c>
      <c r="H96" s="152" t="s">
        <v>3</v>
      </c>
      <c r="L96" s="150"/>
      <c r="M96" s="154"/>
      <c r="N96" s="155"/>
      <c r="O96" s="155"/>
      <c r="P96" s="155"/>
      <c r="Q96" s="155"/>
      <c r="R96" s="155"/>
      <c r="S96" s="155"/>
      <c r="T96" s="156"/>
      <c r="AT96" s="152" t="s">
        <v>131</v>
      </c>
      <c r="AU96" s="152" t="s">
        <v>127</v>
      </c>
      <c r="AV96" s="13" t="s">
        <v>82</v>
      </c>
      <c r="AW96" s="13" t="s">
        <v>34</v>
      </c>
      <c r="AX96" s="13" t="s">
        <v>74</v>
      </c>
      <c r="AY96" s="152" t="s">
        <v>118</v>
      </c>
    </row>
    <row r="97" spans="1:65" s="14" customFormat="1" ht="10.199999999999999">
      <c r="B97" s="157"/>
      <c r="D97" s="151" t="s">
        <v>131</v>
      </c>
      <c r="E97" s="158" t="s">
        <v>3</v>
      </c>
      <c r="F97" s="159" t="s">
        <v>133</v>
      </c>
      <c r="H97" s="160">
        <v>3</v>
      </c>
      <c r="L97" s="157"/>
      <c r="M97" s="161"/>
      <c r="N97" s="162"/>
      <c r="O97" s="162"/>
      <c r="P97" s="162"/>
      <c r="Q97" s="162"/>
      <c r="R97" s="162"/>
      <c r="S97" s="162"/>
      <c r="T97" s="163"/>
      <c r="AT97" s="158" t="s">
        <v>131</v>
      </c>
      <c r="AU97" s="158" t="s">
        <v>127</v>
      </c>
      <c r="AV97" s="14" t="s">
        <v>127</v>
      </c>
      <c r="AW97" s="14" t="s">
        <v>34</v>
      </c>
      <c r="AX97" s="14" t="s">
        <v>82</v>
      </c>
      <c r="AY97" s="158" t="s">
        <v>118</v>
      </c>
    </row>
    <row r="98" spans="1:65" s="12" customFormat="1" ht="20.85" customHeight="1">
      <c r="B98" s="120"/>
      <c r="D98" s="121" t="s">
        <v>73</v>
      </c>
      <c r="E98" s="130" t="s">
        <v>134</v>
      </c>
      <c r="F98" s="130" t="s">
        <v>135</v>
      </c>
      <c r="J98" s="131">
        <f>BK98</f>
        <v>5022</v>
      </c>
      <c r="L98" s="120"/>
      <c r="M98" s="124"/>
      <c r="N98" s="125"/>
      <c r="O98" s="125"/>
      <c r="P98" s="126">
        <f>SUM(P99:P102)</f>
        <v>0</v>
      </c>
      <c r="Q98" s="125"/>
      <c r="R98" s="126">
        <f>SUM(R99:R102)</f>
        <v>0</v>
      </c>
      <c r="S98" s="125"/>
      <c r="T98" s="127">
        <f>SUM(T99:T102)</f>
        <v>0</v>
      </c>
      <c r="AR98" s="121" t="s">
        <v>82</v>
      </c>
      <c r="AT98" s="128" t="s">
        <v>73</v>
      </c>
      <c r="AU98" s="128" t="s">
        <v>127</v>
      </c>
      <c r="AY98" s="121" t="s">
        <v>118</v>
      </c>
      <c r="BK98" s="129">
        <f>SUM(BK99:BK102)</f>
        <v>5022</v>
      </c>
    </row>
    <row r="99" spans="1:65" s="2" customFormat="1" ht="19.8" customHeight="1">
      <c r="A99" s="30"/>
      <c r="B99" s="132"/>
      <c r="C99" s="133" t="s">
        <v>9</v>
      </c>
      <c r="D99" s="164" t="s">
        <v>122</v>
      </c>
      <c r="E99" s="134" t="s">
        <v>136</v>
      </c>
      <c r="F99" s="135" t="s">
        <v>137</v>
      </c>
      <c r="G99" s="136" t="s">
        <v>138</v>
      </c>
      <c r="H99" s="137">
        <v>5.4</v>
      </c>
      <c r="I99" s="138">
        <v>210</v>
      </c>
      <c r="J99" s="138">
        <f>ROUND(I99*H99,2)</f>
        <v>1134</v>
      </c>
      <c r="K99" s="139"/>
      <c r="L99" s="31"/>
      <c r="M99" s="140" t="s">
        <v>3</v>
      </c>
      <c r="N99" s="141" t="s">
        <v>46</v>
      </c>
      <c r="O99" s="142">
        <v>0</v>
      </c>
      <c r="P99" s="142">
        <f>O99*H99</f>
        <v>0</v>
      </c>
      <c r="Q99" s="142">
        <v>0</v>
      </c>
      <c r="R99" s="142">
        <f>Q99*H99</f>
        <v>0</v>
      </c>
      <c r="S99" s="142">
        <v>0</v>
      </c>
      <c r="T99" s="143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44" t="s">
        <v>126</v>
      </c>
      <c r="AT99" s="144" t="s">
        <v>122</v>
      </c>
      <c r="AU99" s="144" t="s">
        <v>133</v>
      </c>
      <c r="AY99" s="18" t="s">
        <v>118</v>
      </c>
      <c r="BE99" s="145">
        <f>IF(N99="základní",J99,0)</f>
        <v>0</v>
      </c>
      <c r="BF99" s="145">
        <f>IF(N99="snížená",J99,0)</f>
        <v>1134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8" t="s">
        <v>127</v>
      </c>
      <c r="BK99" s="145">
        <f>ROUND(I99*H99,2)</f>
        <v>1134</v>
      </c>
      <c r="BL99" s="18" t="s">
        <v>126</v>
      </c>
      <c r="BM99" s="144" t="s">
        <v>139</v>
      </c>
    </row>
    <row r="100" spans="1:65" s="2" customFormat="1" ht="22.2" customHeight="1">
      <c r="A100" s="30"/>
      <c r="B100" s="132"/>
      <c r="C100" s="133" t="s">
        <v>140</v>
      </c>
      <c r="D100" s="164" t="s">
        <v>122</v>
      </c>
      <c r="E100" s="134" t="s">
        <v>141</v>
      </c>
      <c r="F100" s="135" t="s">
        <v>142</v>
      </c>
      <c r="G100" s="136" t="s">
        <v>138</v>
      </c>
      <c r="H100" s="137">
        <v>108</v>
      </c>
      <c r="I100" s="138">
        <v>18</v>
      </c>
      <c r="J100" s="138">
        <f>ROUND(I100*H100,2)</f>
        <v>1944</v>
      </c>
      <c r="K100" s="139"/>
      <c r="L100" s="31"/>
      <c r="M100" s="140" t="s">
        <v>3</v>
      </c>
      <c r="N100" s="141" t="s">
        <v>46</v>
      </c>
      <c r="O100" s="142">
        <v>0</v>
      </c>
      <c r="P100" s="142">
        <f>O100*H100</f>
        <v>0</v>
      </c>
      <c r="Q100" s="142">
        <v>0</v>
      </c>
      <c r="R100" s="142">
        <f>Q100*H100</f>
        <v>0</v>
      </c>
      <c r="S100" s="142">
        <v>0</v>
      </c>
      <c r="T100" s="143">
        <f>S100*H100</f>
        <v>0</v>
      </c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R100" s="144" t="s">
        <v>126</v>
      </c>
      <c r="AT100" s="144" t="s">
        <v>122</v>
      </c>
      <c r="AU100" s="144" t="s">
        <v>133</v>
      </c>
      <c r="AY100" s="18" t="s">
        <v>118</v>
      </c>
      <c r="BE100" s="145">
        <f>IF(N100="základní",J100,0)</f>
        <v>0</v>
      </c>
      <c r="BF100" s="145">
        <f>IF(N100="snížená",J100,0)</f>
        <v>1944</v>
      </c>
      <c r="BG100" s="145">
        <f>IF(N100="zákl. přenesená",J100,0)</f>
        <v>0</v>
      </c>
      <c r="BH100" s="145">
        <f>IF(N100="sníž. přenesená",J100,0)</f>
        <v>0</v>
      </c>
      <c r="BI100" s="145">
        <f>IF(N100="nulová",J100,0)</f>
        <v>0</v>
      </c>
      <c r="BJ100" s="18" t="s">
        <v>127</v>
      </c>
      <c r="BK100" s="145">
        <f>ROUND(I100*H100,2)</f>
        <v>1944</v>
      </c>
      <c r="BL100" s="18" t="s">
        <v>126</v>
      </c>
      <c r="BM100" s="144" t="s">
        <v>143</v>
      </c>
    </row>
    <row r="101" spans="1:65" s="14" customFormat="1" ht="10.199999999999999">
      <c r="B101" s="157"/>
      <c r="D101" s="151" t="s">
        <v>131</v>
      </c>
      <c r="F101" s="159" t="s">
        <v>144</v>
      </c>
      <c r="H101" s="160">
        <v>108</v>
      </c>
      <c r="L101" s="157"/>
      <c r="M101" s="161"/>
      <c r="N101" s="162"/>
      <c r="O101" s="162"/>
      <c r="P101" s="162"/>
      <c r="Q101" s="162"/>
      <c r="R101" s="162"/>
      <c r="S101" s="162"/>
      <c r="T101" s="163"/>
      <c r="AT101" s="158" t="s">
        <v>131</v>
      </c>
      <c r="AU101" s="158" t="s">
        <v>133</v>
      </c>
      <c r="AV101" s="14" t="s">
        <v>127</v>
      </c>
      <c r="AW101" s="14" t="s">
        <v>4</v>
      </c>
      <c r="AX101" s="14" t="s">
        <v>82</v>
      </c>
      <c r="AY101" s="158" t="s">
        <v>118</v>
      </c>
    </row>
    <row r="102" spans="1:65" s="2" customFormat="1" ht="22.2" customHeight="1">
      <c r="A102" s="30"/>
      <c r="B102" s="132"/>
      <c r="C102" s="133" t="s">
        <v>145</v>
      </c>
      <c r="D102" s="164" t="s">
        <v>122</v>
      </c>
      <c r="E102" s="134" t="s">
        <v>146</v>
      </c>
      <c r="F102" s="135" t="s">
        <v>147</v>
      </c>
      <c r="G102" s="136" t="s">
        <v>138</v>
      </c>
      <c r="H102" s="137">
        <v>5.4</v>
      </c>
      <c r="I102" s="138">
        <v>360</v>
      </c>
      <c r="J102" s="138">
        <f>ROUND(I102*H102,2)</f>
        <v>1944</v>
      </c>
      <c r="K102" s="139"/>
      <c r="L102" s="31"/>
      <c r="M102" s="140" t="s">
        <v>3</v>
      </c>
      <c r="N102" s="141" t="s">
        <v>46</v>
      </c>
      <c r="O102" s="142">
        <v>0</v>
      </c>
      <c r="P102" s="142">
        <f>O102*H102</f>
        <v>0</v>
      </c>
      <c r="Q102" s="142">
        <v>0</v>
      </c>
      <c r="R102" s="142">
        <f>Q102*H102</f>
        <v>0</v>
      </c>
      <c r="S102" s="142">
        <v>0</v>
      </c>
      <c r="T102" s="143">
        <f>S102*H102</f>
        <v>0</v>
      </c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R102" s="144" t="s">
        <v>126</v>
      </c>
      <c r="AT102" s="144" t="s">
        <v>122</v>
      </c>
      <c r="AU102" s="144" t="s">
        <v>133</v>
      </c>
      <c r="AY102" s="18" t="s">
        <v>118</v>
      </c>
      <c r="BE102" s="145">
        <f>IF(N102="základní",J102,0)</f>
        <v>0</v>
      </c>
      <c r="BF102" s="145">
        <f>IF(N102="snížená",J102,0)</f>
        <v>1944</v>
      </c>
      <c r="BG102" s="145">
        <f>IF(N102="zákl. přenesená",J102,0)</f>
        <v>0</v>
      </c>
      <c r="BH102" s="145">
        <f>IF(N102="sníž. přenesená",J102,0)</f>
        <v>0</v>
      </c>
      <c r="BI102" s="145">
        <f>IF(N102="nulová",J102,0)</f>
        <v>0</v>
      </c>
      <c r="BJ102" s="18" t="s">
        <v>127</v>
      </c>
      <c r="BK102" s="145">
        <f>ROUND(I102*H102,2)</f>
        <v>1944</v>
      </c>
      <c r="BL102" s="18" t="s">
        <v>126</v>
      </c>
      <c r="BM102" s="144" t="s">
        <v>148</v>
      </c>
    </row>
    <row r="103" spans="1:65" s="12" customFormat="1" ht="22.8" customHeight="1">
      <c r="B103" s="120"/>
      <c r="D103" s="121" t="s">
        <v>73</v>
      </c>
      <c r="E103" s="130" t="s">
        <v>149</v>
      </c>
      <c r="F103" s="130" t="s">
        <v>150</v>
      </c>
      <c r="J103" s="131">
        <f>BK103</f>
        <v>27000</v>
      </c>
      <c r="L103" s="120"/>
      <c r="M103" s="124"/>
      <c r="N103" s="125"/>
      <c r="O103" s="125"/>
      <c r="P103" s="126">
        <f>P104</f>
        <v>0</v>
      </c>
      <c r="Q103" s="125"/>
      <c r="R103" s="126">
        <f>R104</f>
        <v>0</v>
      </c>
      <c r="S103" s="125"/>
      <c r="T103" s="127">
        <f>T104</f>
        <v>0</v>
      </c>
      <c r="AR103" s="121" t="s">
        <v>82</v>
      </c>
      <c r="AT103" s="128" t="s">
        <v>73</v>
      </c>
      <c r="AU103" s="128" t="s">
        <v>82</v>
      </c>
      <c r="AY103" s="121" t="s">
        <v>118</v>
      </c>
      <c r="BK103" s="129">
        <f>BK104</f>
        <v>27000</v>
      </c>
    </row>
    <row r="104" spans="1:65" s="2" customFormat="1" ht="30" customHeight="1">
      <c r="A104" s="30"/>
      <c r="B104" s="132"/>
      <c r="C104" s="133" t="s">
        <v>8</v>
      </c>
      <c r="D104" s="164" t="s">
        <v>122</v>
      </c>
      <c r="E104" s="134" t="s">
        <v>151</v>
      </c>
      <c r="F104" s="135" t="s">
        <v>152</v>
      </c>
      <c r="G104" s="136" t="s">
        <v>138</v>
      </c>
      <c r="H104" s="137">
        <v>5.4</v>
      </c>
      <c r="I104" s="138">
        <v>5000</v>
      </c>
      <c r="J104" s="138">
        <f>ROUND(I104*H104,2)</f>
        <v>27000</v>
      </c>
      <c r="K104" s="139"/>
      <c r="L104" s="31"/>
      <c r="M104" s="140" t="s">
        <v>3</v>
      </c>
      <c r="N104" s="141" t="s">
        <v>46</v>
      </c>
      <c r="O104" s="142">
        <v>0</v>
      </c>
      <c r="P104" s="142">
        <f>O104*H104</f>
        <v>0</v>
      </c>
      <c r="Q104" s="142">
        <v>0</v>
      </c>
      <c r="R104" s="142">
        <f>Q104*H104</f>
        <v>0</v>
      </c>
      <c r="S104" s="142">
        <v>0</v>
      </c>
      <c r="T104" s="143">
        <f>S104*H104</f>
        <v>0</v>
      </c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R104" s="144" t="s">
        <v>126</v>
      </c>
      <c r="AT104" s="144" t="s">
        <v>122</v>
      </c>
      <c r="AU104" s="144" t="s">
        <v>127</v>
      </c>
      <c r="AY104" s="18" t="s">
        <v>118</v>
      </c>
      <c r="BE104" s="145">
        <f>IF(N104="základní",J104,0)</f>
        <v>0</v>
      </c>
      <c r="BF104" s="145">
        <f>IF(N104="snížená",J104,0)</f>
        <v>27000</v>
      </c>
      <c r="BG104" s="145">
        <f>IF(N104="zákl. přenesená",J104,0)</f>
        <v>0</v>
      </c>
      <c r="BH104" s="145">
        <f>IF(N104="sníž. přenesená",J104,0)</f>
        <v>0</v>
      </c>
      <c r="BI104" s="145">
        <f>IF(N104="nulová",J104,0)</f>
        <v>0</v>
      </c>
      <c r="BJ104" s="18" t="s">
        <v>127</v>
      </c>
      <c r="BK104" s="145">
        <f>ROUND(I104*H104,2)</f>
        <v>27000</v>
      </c>
      <c r="BL104" s="18" t="s">
        <v>126</v>
      </c>
      <c r="BM104" s="144" t="s">
        <v>153</v>
      </c>
    </row>
    <row r="105" spans="1:65" s="12" customFormat="1" ht="25.95" customHeight="1">
      <c r="B105" s="120"/>
      <c r="D105" s="121" t="s">
        <v>73</v>
      </c>
      <c r="E105" s="122" t="s">
        <v>154</v>
      </c>
      <c r="F105" s="122" t="s">
        <v>155</v>
      </c>
      <c r="J105" s="123">
        <f>BK105</f>
        <v>-223344.13</v>
      </c>
      <c r="L105" s="120"/>
      <c r="M105" s="124"/>
      <c r="N105" s="125"/>
      <c r="O105" s="125"/>
      <c r="P105" s="126">
        <f>P106+P112+P120</f>
        <v>0</v>
      </c>
      <c r="Q105" s="125"/>
      <c r="R105" s="126">
        <f>R106+R112+R120</f>
        <v>0.40945664999999998</v>
      </c>
      <c r="S105" s="125"/>
      <c r="T105" s="127">
        <f>T106+T112+T120</f>
        <v>0</v>
      </c>
      <c r="AR105" s="121" t="s">
        <v>127</v>
      </c>
      <c r="AT105" s="128" t="s">
        <v>73</v>
      </c>
      <c r="AU105" s="128" t="s">
        <v>74</v>
      </c>
      <c r="AY105" s="121" t="s">
        <v>118</v>
      </c>
      <c r="BK105" s="129">
        <f>BK106+BK112+BK120</f>
        <v>-223344.13</v>
      </c>
    </row>
    <row r="106" spans="1:65" s="12" customFormat="1" ht="22.8" customHeight="1">
      <c r="B106" s="120"/>
      <c r="D106" s="121" t="s">
        <v>73</v>
      </c>
      <c r="E106" s="130" t="s">
        <v>156</v>
      </c>
      <c r="F106" s="130" t="s">
        <v>157</v>
      </c>
      <c r="J106" s="131">
        <f>BK106</f>
        <v>-20516.400000000001</v>
      </c>
      <c r="L106" s="120"/>
      <c r="M106" s="124"/>
      <c r="N106" s="125"/>
      <c r="O106" s="125"/>
      <c r="P106" s="126">
        <f>P107</f>
        <v>0</v>
      </c>
      <c r="Q106" s="125"/>
      <c r="R106" s="126">
        <f>R107</f>
        <v>9.0036000000000005E-2</v>
      </c>
      <c r="S106" s="125"/>
      <c r="T106" s="127">
        <f>T107</f>
        <v>0</v>
      </c>
      <c r="AR106" s="121" t="s">
        <v>127</v>
      </c>
      <c r="AT106" s="128" t="s">
        <v>73</v>
      </c>
      <c r="AU106" s="128" t="s">
        <v>82</v>
      </c>
      <c r="AY106" s="121" t="s">
        <v>118</v>
      </c>
      <c r="BK106" s="129">
        <f>BK107</f>
        <v>-20516.400000000001</v>
      </c>
    </row>
    <row r="107" spans="1:65" s="12" customFormat="1" ht="20.85" customHeight="1">
      <c r="B107" s="120"/>
      <c r="D107" s="121" t="s">
        <v>73</v>
      </c>
      <c r="E107" s="130" t="s">
        <v>158</v>
      </c>
      <c r="F107" s="130" t="s">
        <v>159</v>
      </c>
      <c r="J107" s="131">
        <f>BK107</f>
        <v>-20516.400000000001</v>
      </c>
      <c r="L107" s="120"/>
      <c r="M107" s="124"/>
      <c r="N107" s="125"/>
      <c r="O107" s="125"/>
      <c r="P107" s="126">
        <f>SUM(P108:P111)</f>
        <v>0</v>
      </c>
      <c r="Q107" s="125"/>
      <c r="R107" s="126">
        <f>SUM(R108:R111)</f>
        <v>9.0036000000000005E-2</v>
      </c>
      <c r="S107" s="125"/>
      <c r="T107" s="127">
        <f>SUM(T108:T111)</f>
        <v>0</v>
      </c>
      <c r="AR107" s="121" t="s">
        <v>127</v>
      </c>
      <c r="AT107" s="128" t="s">
        <v>73</v>
      </c>
      <c r="AU107" s="128" t="s">
        <v>127</v>
      </c>
      <c r="AY107" s="121" t="s">
        <v>118</v>
      </c>
      <c r="BK107" s="129">
        <f>SUM(BK108:BK111)</f>
        <v>-20516.400000000001</v>
      </c>
    </row>
    <row r="108" spans="1:65" s="2" customFormat="1" ht="14.4" customHeight="1">
      <c r="A108" s="30"/>
      <c r="B108" s="132"/>
      <c r="C108" s="133" t="s">
        <v>82</v>
      </c>
      <c r="D108" s="165" t="s">
        <v>122</v>
      </c>
      <c r="E108" s="134" t="s">
        <v>160</v>
      </c>
      <c r="F108" s="135" t="s">
        <v>161</v>
      </c>
      <c r="G108" s="136" t="s">
        <v>162</v>
      </c>
      <c r="H108" s="137">
        <v>12.3</v>
      </c>
      <c r="I108" s="138">
        <v>-1668</v>
      </c>
      <c r="J108" s="138">
        <f>ROUND(I108*H108,2)</f>
        <v>-20516.400000000001</v>
      </c>
      <c r="K108" s="139"/>
      <c r="L108" s="31"/>
      <c r="M108" s="140" t="s">
        <v>3</v>
      </c>
      <c r="N108" s="141" t="s">
        <v>46</v>
      </c>
      <c r="O108" s="142">
        <v>0</v>
      </c>
      <c r="P108" s="142">
        <f>O108*H108</f>
        <v>0</v>
      </c>
      <c r="Q108" s="142">
        <v>7.3200000000000001E-3</v>
      </c>
      <c r="R108" s="142">
        <f>Q108*H108</f>
        <v>9.0036000000000005E-2</v>
      </c>
      <c r="S108" s="142">
        <v>0</v>
      </c>
      <c r="T108" s="143">
        <f>S108*H108</f>
        <v>0</v>
      </c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R108" s="144" t="s">
        <v>163</v>
      </c>
      <c r="AT108" s="144" t="s">
        <v>122</v>
      </c>
      <c r="AU108" s="144" t="s">
        <v>133</v>
      </c>
      <c r="AY108" s="18" t="s">
        <v>118</v>
      </c>
      <c r="BE108" s="145">
        <f>IF(N108="základní",J108,0)</f>
        <v>0</v>
      </c>
      <c r="BF108" s="145">
        <f>IF(N108="snížená",J108,0)</f>
        <v>-20516.400000000001</v>
      </c>
      <c r="BG108" s="145">
        <f>IF(N108="zákl. přenesená",J108,0)</f>
        <v>0</v>
      </c>
      <c r="BH108" s="145">
        <f>IF(N108="sníž. přenesená",J108,0)</f>
        <v>0</v>
      </c>
      <c r="BI108" s="145">
        <f>IF(N108="nulová",J108,0)</f>
        <v>0</v>
      </c>
      <c r="BJ108" s="18" t="s">
        <v>127</v>
      </c>
      <c r="BK108" s="145">
        <f>ROUND(I108*H108,2)</f>
        <v>-20516.400000000001</v>
      </c>
      <c r="BL108" s="18" t="s">
        <v>163</v>
      </c>
      <c r="BM108" s="144" t="s">
        <v>164</v>
      </c>
    </row>
    <row r="109" spans="1:65" s="13" customFormat="1" ht="10.199999999999999">
      <c r="B109" s="150"/>
      <c r="D109" s="151" t="s">
        <v>131</v>
      </c>
      <c r="E109" s="152" t="s">
        <v>3</v>
      </c>
      <c r="F109" s="153" t="s">
        <v>165</v>
      </c>
      <c r="H109" s="152" t="s">
        <v>3</v>
      </c>
      <c r="L109" s="150"/>
      <c r="M109" s="154"/>
      <c r="N109" s="155"/>
      <c r="O109" s="155"/>
      <c r="P109" s="155"/>
      <c r="Q109" s="155"/>
      <c r="R109" s="155"/>
      <c r="S109" s="155"/>
      <c r="T109" s="156"/>
      <c r="AT109" s="152" t="s">
        <v>131</v>
      </c>
      <c r="AU109" s="152" t="s">
        <v>133</v>
      </c>
      <c r="AV109" s="13" t="s">
        <v>82</v>
      </c>
      <c r="AW109" s="13" t="s">
        <v>34</v>
      </c>
      <c r="AX109" s="13" t="s">
        <v>74</v>
      </c>
      <c r="AY109" s="152" t="s">
        <v>118</v>
      </c>
    </row>
    <row r="110" spans="1:65" s="14" customFormat="1" ht="10.199999999999999">
      <c r="B110" s="157"/>
      <c r="D110" s="151" t="s">
        <v>131</v>
      </c>
      <c r="E110" s="158" t="s">
        <v>3</v>
      </c>
      <c r="F110" s="159" t="s">
        <v>166</v>
      </c>
      <c r="H110" s="160">
        <v>12.3</v>
      </c>
      <c r="L110" s="157"/>
      <c r="M110" s="161"/>
      <c r="N110" s="162"/>
      <c r="O110" s="162"/>
      <c r="P110" s="162"/>
      <c r="Q110" s="162"/>
      <c r="R110" s="162"/>
      <c r="S110" s="162"/>
      <c r="T110" s="163"/>
      <c r="AT110" s="158" t="s">
        <v>131</v>
      </c>
      <c r="AU110" s="158" t="s">
        <v>133</v>
      </c>
      <c r="AV110" s="14" t="s">
        <v>127</v>
      </c>
      <c r="AW110" s="14" t="s">
        <v>34</v>
      </c>
      <c r="AX110" s="14" t="s">
        <v>74</v>
      </c>
      <c r="AY110" s="158" t="s">
        <v>118</v>
      </c>
    </row>
    <row r="111" spans="1:65" s="15" customFormat="1" ht="10.199999999999999">
      <c r="B111" s="166"/>
      <c r="D111" s="151" t="s">
        <v>131</v>
      </c>
      <c r="E111" s="167" t="s">
        <v>3</v>
      </c>
      <c r="F111" s="168" t="s">
        <v>167</v>
      </c>
      <c r="H111" s="169">
        <v>12.3</v>
      </c>
      <c r="L111" s="166"/>
      <c r="M111" s="170"/>
      <c r="N111" s="171"/>
      <c r="O111" s="171"/>
      <c r="P111" s="171"/>
      <c r="Q111" s="171"/>
      <c r="R111" s="171"/>
      <c r="S111" s="171"/>
      <c r="T111" s="172"/>
      <c r="AT111" s="167" t="s">
        <v>131</v>
      </c>
      <c r="AU111" s="167" t="s">
        <v>133</v>
      </c>
      <c r="AV111" s="15" t="s">
        <v>126</v>
      </c>
      <c r="AW111" s="15" t="s">
        <v>34</v>
      </c>
      <c r="AX111" s="15" t="s">
        <v>82</v>
      </c>
      <c r="AY111" s="167" t="s">
        <v>118</v>
      </c>
    </row>
    <row r="112" spans="1:65" s="12" customFormat="1" ht="22.8" customHeight="1">
      <c r="B112" s="120"/>
      <c r="D112" s="121" t="s">
        <v>73</v>
      </c>
      <c r="E112" s="130" t="s">
        <v>168</v>
      </c>
      <c r="F112" s="130" t="s">
        <v>169</v>
      </c>
      <c r="J112" s="131">
        <f>BK112</f>
        <v>-124227</v>
      </c>
      <c r="L112" s="120"/>
      <c r="M112" s="124"/>
      <c r="N112" s="125"/>
      <c r="O112" s="125"/>
      <c r="P112" s="126">
        <f>P113</f>
        <v>0</v>
      </c>
      <c r="Q112" s="125"/>
      <c r="R112" s="126">
        <f>R113</f>
        <v>0.20479459999999999</v>
      </c>
      <c r="S112" s="125"/>
      <c r="T112" s="127">
        <f>T113</f>
        <v>0</v>
      </c>
      <c r="AR112" s="121" t="s">
        <v>127</v>
      </c>
      <c r="AT112" s="128" t="s">
        <v>73</v>
      </c>
      <c r="AU112" s="128" t="s">
        <v>82</v>
      </c>
      <c r="AY112" s="121" t="s">
        <v>118</v>
      </c>
      <c r="BK112" s="129">
        <f>BK113</f>
        <v>-124227</v>
      </c>
    </row>
    <row r="113" spans="1:65" s="12" customFormat="1" ht="20.85" customHeight="1">
      <c r="B113" s="120"/>
      <c r="D113" s="121" t="s">
        <v>73</v>
      </c>
      <c r="E113" s="130" t="s">
        <v>170</v>
      </c>
      <c r="F113" s="130" t="s">
        <v>171</v>
      </c>
      <c r="J113" s="131">
        <f>BK113</f>
        <v>-124227</v>
      </c>
      <c r="L113" s="120"/>
      <c r="M113" s="124"/>
      <c r="N113" s="125"/>
      <c r="O113" s="125"/>
      <c r="P113" s="126">
        <f>SUM(P114:P119)</f>
        <v>0</v>
      </c>
      <c r="Q113" s="125"/>
      <c r="R113" s="126">
        <f>SUM(R114:R119)</f>
        <v>0.20479459999999999</v>
      </c>
      <c r="S113" s="125"/>
      <c r="T113" s="127">
        <f>SUM(T114:T119)</f>
        <v>0</v>
      </c>
      <c r="AR113" s="121" t="s">
        <v>127</v>
      </c>
      <c r="AT113" s="128" t="s">
        <v>73</v>
      </c>
      <c r="AU113" s="128" t="s">
        <v>127</v>
      </c>
      <c r="AY113" s="121" t="s">
        <v>118</v>
      </c>
      <c r="BK113" s="129">
        <f>SUM(BK114:BK119)</f>
        <v>-124227</v>
      </c>
    </row>
    <row r="114" spans="1:65" s="2" customFormat="1" ht="14.4" customHeight="1">
      <c r="A114" s="30"/>
      <c r="B114" s="132"/>
      <c r="C114" s="133" t="s">
        <v>127</v>
      </c>
      <c r="D114" s="165" t="s">
        <v>122</v>
      </c>
      <c r="E114" s="134" t="s">
        <v>172</v>
      </c>
      <c r="F114" s="135" t="s">
        <v>173</v>
      </c>
      <c r="G114" s="136" t="s">
        <v>162</v>
      </c>
      <c r="H114" s="137">
        <v>51.5</v>
      </c>
      <c r="I114" s="138">
        <v>-1120</v>
      </c>
      <c r="J114" s="138">
        <f>ROUND(I114*H114,2)</f>
        <v>-57680</v>
      </c>
      <c r="K114" s="139"/>
      <c r="L114" s="31"/>
      <c r="M114" s="140" t="s">
        <v>3</v>
      </c>
      <c r="N114" s="141" t="s">
        <v>46</v>
      </c>
      <c r="O114" s="142">
        <v>0</v>
      </c>
      <c r="P114" s="142">
        <f>O114*H114</f>
        <v>0</v>
      </c>
      <c r="Q114" s="142">
        <v>1.72E-3</v>
      </c>
      <c r="R114" s="142">
        <f>Q114*H114</f>
        <v>8.8579999999999992E-2</v>
      </c>
      <c r="S114" s="142">
        <v>0</v>
      </c>
      <c r="T114" s="143">
        <f>S114*H114</f>
        <v>0</v>
      </c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R114" s="144" t="s">
        <v>163</v>
      </c>
      <c r="AT114" s="144" t="s">
        <v>122</v>
      </c>
      <c r="AU114" s="144" t="s">
        <v>133</v>
      </c>
      <c r="AY114" s="18" t="s">
        <v>118</v>
      </c>
      <c r="BE114" s="145">
        <f>IF(N114="základní",J114,0)</f>
        <v>0</v>
      </c>
      <c r="BF114" s="145">
        <f>IF(N114="snížená",J114,0)</f>
        <v>-57680</v>
      </c>
      <c r="BG114" s="145">
        <f>IF(N114="zákl. přenesená",J114,0)</f>
        <v>0</v>
      </c>
      <c r="BH114" s="145">
        <f>IF(N114="sníž. přenesená",J114,0)</f>
        <v>0</v>
      </c>
      <c r="BI114" s="145">
        <f>IF(N114="nulová",J114,0)</f>
        <v>0</v>
      </c>
      <c r="BJ114" s="18" t="s">
        <v>127</v>
      </c>
      <c r="BK114" s="145">
        <f>ROUND(I114*H114,2)</f>
        <v>-57680</v>
      </c>
      <c r="BL114" s="18" t="s">
        <v>163</v>
      </c>
      <c r="BM114" s="144" t="s">
        <v>174</v>
      </c>
    </row>
    <row r="115" spans="1:65" s="2" customFormat="1" ht="14.4" customHeight="1">
      <c r="A115" s="30"/>
      <c r="B115" s="132"/>
      <c r="C115" s="133" t="s">
        <v>133</v>
      </c>
      <c r="D115" s="165" t="s">
        <v>122</v>
      </c>
      <c r="E115" s="134" t="s">
        <v>175</v>
      </c>
      <c r="F115" s="135" t="s">
        <v>176</v>
      </c>
      <c r="G115" s="136" t="s">
        <v>177</v>
      </c>
      <c r="H115" s="137">
        <v>4</v>
      </c>
      <c r="I115" s="138">
        <v>-1150</v>
      </c>
      <c r="J115" s="138">
        <f>ROUND(I115*H115,2)</f>
        <v>-4600</v>
      </c>
      <c r="K115" s="139"/>
      <c r="L115" s="31"/>
      <c r="M115" s="140" t="s">
        <v>3</v>
      </c>
      <c r="N115" s="141" t="s">
        <v>46</v>
      </c>
      <c r="O115" s="142">
        <v>0</v>
      </c>
      <c r="P115" s="142">
        <f>O115*H115</f>
        <v>0</v>
      </c>
      <c r="Q115" s="142">
        <v>1.9000000000000001E-4</v>
      </c>
      <c r="R115" s="142">
        <f>Q115*H115</f>
        <v>7.6000000000000004E-4</v>
      </c>
      <c r="S115" s="142">
        <v>0</v>
      </c>
      <c r="T115" s="143">
        <f>S115*H115</f>
        <v>0</v>
      </c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R115" s="144" t="s">
        <v>163</v>
      </c>
      <c r="AT115" s="144" t="s">
        <v>122</v>
      </c>
      <c r="AU115" s="144" t="s">
        <v>133</v>
      </c>
      <c r="AY115" s="18" t="s">
        <v>118</v>
      </c>
      <c r="BE115" s="145">
        <f>IF(N115="základní",J115,0)</f>
        <v>0</v>
      </c>
      <c r="BF115" s="145">
        <f>IF(N115="snížená",J115,0)</f>
        <v>-4600</v>
      </c>
      <c r="BG115" s="145">
        <f>IF(N115="zákl. přenesená",J115,0)</f>
        <v>0</v>
      </c>
      <c r="BH115" s="145">
        <f>IF(N115="sníž. přenesená",J115,0)</f>
        <v>0</v>
      </c>
      <c r="BI115" s="145">
        <f>IF(N115="nulová",J115,0)</f>
        <v>0</v>
      </c>
      <c r="BJ115" s="18" t="s">
        <v>127</v>
      </c>
      <c r="BK115" s="145">
        <f>ROUND(I115*H115,2)</f>
        <v>-4600</v>
      </c>
      <c r="BL115" s="18" t="s">
        <v>163</v>
      </c>
      <c r="BM115" s="144" t="s">
        <v>178</v>
      </c>
    </row>
    <row r="116" spans="1:65" s="2" customFormat="1" ht="14.4" customHeight="1">
      <c r="A116" s="30"/>
      <c r="B116" s="132"/>
      <c r="C116" s="133" t="s">
        <v>126</v>
      </c>
      <c r="D116" s="165" t="s">
        <v>122</v>
      </c>
      <c r="E116" s="134" t="s">
        <v>179</v>
      </c>
      <c r="F116" s="135" t="s">
        <v>180</v>
      </c>
      <c r="G116" s="136" t="s">
        <v>162</v>
      </c>
      <c r="H116" s="137">
        <v>39.22</v>
      </c>
      <c r="I116" s="138">
        <v>-1350</v>
      </c>
      <c r="J116" s="138">
        <f>ROUND(I116*H116,2)</f>
        <v>-52947</v>
      </c>
      <c r="K116" s="139"/>
      <c r="L116" s="31"/>
      <c r="M116" s="140" t="s">
        <v>3</v>
      </c>
      <c r="N116" s="141" t="s">
        <v>46</v>
      </c>
      <c r="O116" s="142">
        <v>0</v>
      </c>
      <c r="P116" s="142">
        <f>O116*H116</f>
        <v>0</v>
      </c>
      <c r="Q116" s="142">
        <v>2.9299999999999999E-3</v>
      </c>
      <c r="R116" s="142">
        <f>Q116*H116</f>
        <v>0.11491459999999999</v>
      </c>
      <c r="S116" s="142">
        <v>0</v>
      </c>
      <c r="T116" s="143">
        <f>S116*H116</f>
        <v>0</v>
      </c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R116" s="144" t="s">
        <v>163</v>
      </c>
      <c r="AT116" s="144" t="s">
        <v>122</v>
      </c>
      <c r="AU116" s="144" t="s">
        <v>133</v>
      </c>
      <c r="AY116" s="18" t="s">
        <v>118</v>
      </c>
      <c r="BE116" s="145">
        <f>IF(N116="základní",J116,0)</f>
        <v>0</v>
      </c>
      <c r="BF116" s="145">
        <f>IF(N116="snížená",J116,0)</f>
        <v>-52947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8" t="s">
        <v>127</v>
      </c>
      <c r="BK116" s="145">
        <f>ROUND(I116*H116,2)</f>
        <v>-52947</v>
      </c>
      <c r="BL116" s="18" t="s">
        <v>163</v>
      </c>
      <c r="BM116" s="144" t="s">
        <v>181</v>
      </c>
    </row>
    <row r="117" spans="1:65" s="14" customFormat="1" ht="10.199999999999999">
      <c r="B117" s="157"/>
      <c r="D117" s="151" t="s">
        <v>131</v>
      </c>
      <c r="E117" s="158" t="s">
        <v>3</v>
      </c>
      <c r="F117" s="159" t="s">
        <v>182</v>
      </c>
      <c r="H117" s="160">
        <v>39.22</v>
      </c>
      <c r="L117" s="157"/>
      <c r="M117" s="161"/>
      <c r="N117" s="162"/>
      <c r="O117" s="162"/>
      <c r="P117" s="162"/>
      <c r="Q117" s="162"/>
      <c r="R117" s="162"/>
      <c r="S117" s="162"/>
      <c r="T117" s="163"/>
      <c r="AT117" s="158" t="s">
        <v>131</v>
      </c>
      <c r="AU117" s="158" t="s">
        <v>133</v>
      </c>
      <c r="AV117" s="14" t="s">
        <v>127</v>
      </c>
      <c r="AW117" s="14" t="s">
        <v>34</v>
      </c>
      <c r="AX117" s="14" t="s">
        <v>74</v>
      </c>
      <c r="AY117" s="158" t="s">
        <v>118</v>
      </c>
    </row>
    <row r="118" spans="1:65" s="15" customFormat="1" ht="10.199999999999999">
      <c r="B118" s="166"/>
      <c r="D118" s="151" t="s">
        <v>131</v>
      </c>
      <c r="E118" s="167" t="s">
        <v>3</v>
      </c>
      <c r="F118" s="168" t="s">
        <v>167</v>
      </c>
      <c r="H118" s="169">
        <v>39.22</v>
      </c>
      <c r="L118" s="166"/>
      <c r="M118" s="170"/>
      <c r="N118" s="171"/>
      <c r="O118" s="171"/>
      <c r="P118" s="171"/>
      <c r="Q118" s="171"/>
      <c r="R118" s="171"/>
      <c r="S118" s="171"/>
      <c r="T118" s="172"/>
      <c r="AT118" s="167" t="s">
        <v>131</v>
      </c>
      <c r="AU118" s="167" t="s">
        <v>133</v>
      </c>
      <c r="AV118" s="15" t="s">
        <v>126</v>
      </c>
      <c r="AW118" s="15" t="s">
        <v>34</v>
      </c>
      <c r="AX118" s="15" t="s">
        <v>82</v>
      </c>
      <c r="AY118" s="167" t="s">
        <v>118</v>
      </c>
    </row>
    <row r="119" spans="1:65" s="2" customFormat="1" ht="22.2" customHeight="1">
      <c r="A119" s="30"/>
      <c r="B119" s="132"/>
      <c r="C119" s="133" t="s">
        <v>183</v>
      </c>
      <c r="D119" s="165" t="s">
        <v>122</v>
      </c>
      <c r="E119" s="134" t="s">
        <v>184</v>
      </c>
      <c r="F119" s="135" t="s">
        <v>185</v>
      </c>
      <c r="G119" s="136" t="s">
        <v>177</v>
      </c>
      <c r="H119" s="137">
        <v>6</v>
      </c>
      <c r="I119" s="138">
        <v>-1500</v>
      </c>
      <c r="J119" s="138">
        <f>ROUND(I119*H119,2)</f>
        <v>-9000</v>
      </c>
      <c r="K119" s="139"/>
      <c r="L119" s="31"/>
      <c r="M119" s="140" t="s">
        <v>3</v>
      </c>
      <c r="N119" s="141" t="s">
        <v>46</v>
      </c>
      <c r="O119" s="142">
        <v>0</v>
      </c>
      <c r="P119" s="142">
        <f>O119*H119</f>
        <v>0</v>
      </c>
      <c r="Q119" s="142">
        <v>9.0000000000000006E-5</v>
      </c>
      <c r="R119" s="142">
        <f>Q119*H119</f>
        <v>5.4000000000000001E-4</v>
      </c>
      <c r="S119" s="142">
        <v>0</v>
      </c>
      <c r="T119" s="143">
        <f>S119*H119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R119" s="144" t="s">
        <v>163</v>
      </c>
      <c r="AT119" s="144" t="s">
        <v>122</v>
      </c>
      <c r="AU119" s="144" t="s">
        <v>133</v>
      </c>
      <c r="AY119" s="18" t="s">
        <v>118</v>
      </c>
      <c r="BE119" s="145">
        <f>IF(N119="základní",J119,0)</f>
        <v>0</v>
      </c>
      <c r="BF119" s="145">
        <f>IF(N119="snížená",J119,0)</f>
        <v>-9000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8" t="s">
        <v>127</v>
      </c>
      <c r="BK119" s="145">
        <f>ROUND(I119*H119,2)</f>
        <v>-9000</v>
      </c>
      <c r="BL119" s="18" t="s">
        <v>163</v>
      </c>
      <c r="BM119" s="144" t="s">
        <v>186</v>
      </c>
    </row>
    <row r="120" spans="1:65" s="12" customFormat="1" ht="22.8" customHeight="1">
      <c r="B120" s="120"/>
      <c r="D120" s="121" t="s">
        <v>73</v>
      </c>
      <c r="E120" s="130" t="s">
        <v>187</v>
      </c>
      <c r="F120" s="130" t="s">
        <v>188</v>
      </c>
      <c r="J120" s="131">
        <f>BK120</f>
        <v>-78600.73000000001</v>
      </c>
      <c r="L120" s="120"/>
      <c r="M120" s="124"/>
      <c r="N120" s="125"/>
      <c r="O120" s="125"/>
      <c r="P120" s="126">
        <f>P121</f>
        <v>0</v>
      </c>
      <c r="Q120" s="125"/>
      <c r="R120" s="126">
        <f>R121</f>
        <v>0.11462604999999998</v>
      </c>
      <c r="S120" s="125"/>
      <c r="T120" s="127">
        <f>T121</f>
        <v>0</v>
      </c>
      <c r="AR120" s="121" t="s">
        <v>127</v>
      </c>
      <c r="AT120" s="128" t="s">
        <v>73</v>
      </c>
      <c r="AU120" s="128" t="s">
        <v>82</v>
      </c>
      <c r="AY120" s="121" t="s">
        <v>118</v>
      </c>
      <c r="BK120" s="129">
        <f>BK121</f>
        <v>-78600.73000000001</v>
      </c>
    </row>
    <row r="121" spans="1:65" s="12" customFormat="1" ht="20.85" customHeight="1">
      <c r="B121" s="120"/>
      <c r="D121" s="121" t="s">
        <v>73</v>
      </c>
      <c r="E121" s="130" t="s">
        <v>189</v>
      </c>
      <c r="F121" s="130" t="s">
        <v>190</v>
      </c>
      <c r="J121" s="131">
        <f>BK121</f>
        <v>-78600.73000000001</v>
      </c>
      <c r="L121" s="120"/>
      <c r="M121" s="124"/>
      <c r="N121" s="125"/>
      <c r="O121" s="125"/>
      <c r="P121" s="126">
        <f>SUM(P122:P126)</f>
        <v>0</v>
      </c>
      <c r="Q121" s="125"/>
      <c r="R121" s="126">
        <f>SUM(R122:R126)</f>
        <v>0.11462604999999998</v>
      </c>
      <c r="S121" s="125"/>
      <c r="T121" s="127">
        <f>SUM(T122:T126)</f>
        <v>0</v>
      </c>
      <c r="AR121" s="121" t="s">
        <v>127</v>
      </c>
      <c r="AT121" s="128" t="s">
        <v>73</v>
      </c>
      <c r="AU121" s="128" t="s">
        <v>127</v>
      </c>
      <c r="AY121" s="121" t="s">
        <v>118</v>
      </c>
      <c r="BK121" s="129">
        <f>SUM(BK122:BK126)</f>
        <v>-78600.73000000001</v>
      </c>
    </row>
    <row r="122" spans="1:65" s="2" customFormat="1" ht="19.8" customHeight="1">
      <c r="A122" s="30"/>
      <c r="B122" s="132"/>
      <c r="C122" s="133" t="s">
        <v>191</v>
      </c>
      <c r="D122" s="165" t="s">
        <v>122</v>
      </c>
      <c r="E122" s="134" t="s">
        <v>192</v>
      </c>
      <c r="F122" s="135" t="s">
        <v>193</v>
      </c>
      <c r="G122" s="136" t="s">
        <v>194</v>
      </c>
      <c r="H122" s="137">
        <v>327.50299999999999</v>
      </c>
      <c r="I122" s="138">
        <v>-45</v>
      </c>
      <c r="J122" s="138">
        <f>ROUND(I122*H122,2)</f>
        <v>-14737.64</v>
      </c>
      <c r="K122" s="139"/>
      <c r="L122" s="31"/>
      <c r="M122" s="140" t="s">
        <v>3</v>
      </c>
      <c r="N122" s="141" t="s">
        <v>46</v>
      </c>
      <c r="O122" s="142">
        <v>0</v>
      </c>
      <c r="P122" s="142">
        <f>O122*H122</f>
        <v>0</v>
      </c>
      <c r="Q122" s="142">
        <v>8.0000000000000007E-5</v>
      </c>
      <c r="R122" s="142">
        <f>Q122*H122</f>
        <v>2.620024E-2</v>
      </c>
      <c r="S122" s="142">
        <v>0</v>
      </c>
      <c r="T122" s="143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44" t="s">
        <v>163</v>
      </c>
      <c r="AT122" s="144" t="s">
        <v>122</v>
      </c>
      <c r="AU122" s="144" t="s">
        <v>133</v>
      </c>
      <c r="AY122" s="18" t="s">
        <v>118</v>
      </c>
      <c r="BE122" s="145">
        <f>IF(N122="základní",J122,0)</f>
        <v>0</v>
      </c>
      <c r="BF122" s="145">
        <f>IF(N122="snížená",J122,0)</f>
        <v>-14737.64</v>
      </c>
      <c r="BG122" s="145">
        <f>IF(N122="zákl. přenesená",J122,0)</f>
        <v>0</v>
      </c>
      <c r="BH122" s="145">
        <f>IF(N122="sníž. přenesená",J122,0)</f>
        <v>0</v>
      </c>
      <c r="BI122" s="145">
        <f>IF(N122="nulová",J122,0)</f>
        <v>0</v>
      </c>
      <c r="BJ122" s="18" t="s">
        <v>127</v>
      </c>
      <c r="BK122" s="145">
        <f>ROUND(I122*H122,2)</f>
        <v>-14737.64</v>
      </c>
      <c r="BL122" s="18" t="s">
        <v>163</v>
      </c>
      <c r="BM122" s="144" t="s">
        <v>195</v>
      </c>
    </row>
    <row r="123" spans="1:65" s="2" customFormat="1" ht="14.4" customHeight="1">
      <c r="A123" s="30"/>
      <c r="B123" s="132"/>
      <c r="C123" s="133" t="s">
        <v>196</v>
      </c>
      <c r="D123" s="165" t="s">
        <v>122</v>
      </c>
      <c r="E123" s="134" t="s">
        <v>197</v>
      </c>
      <c r="F123" s="135" t="s">
        <v>198</v>
      </c>
      <c r="G123" s="136" t="s">
        <v>194</v>
      </c>
      <c r="H123" s="137">
        <v>327.50299999999999</v>
      </c>
      <c r="I123" s="138">
        <v>-10</v>
      </c>
      <c r="J123" s="138">
        <f>ROUND(I123*H123,2)</f>
        <v>-3275.03</v>
      </c>
      <c r="K123" s="139"/>
      <c r="L123" s="31"/>
      <c r="M123" s="140" t="s">
        <v>3</v>
      </c>
      <c r="N123" s="141" t="s">
        <v>46</v>
      </c>
      <c r="O123" s="142">
        <v>0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44" t="s">
        <v>163</v>
      </c>
      <c r="AT123" s="144" t="s">
        <v>122</v>
      </c>
      <c r="AU123" s="144" t="s">
        <v>133</v>
      </c>
      <c r="AY123" s="18" t="s">
        <v>118</v>
      </c>
      <c r="BE123" s="145">
        <f>IF(N123="základní",J123,0)</f>
        <v>0</v>
      </c>
      <c r="BF123" s="145">
        <f>IF(N123="snížená",J123,0)</f>
        <v>-3275.03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8" t="s">
        <v>127</v>
      </c>
      <c r="BK123" s="145">
        <f>ROUND(I123*H123,2)</f>
        <v>-3275.03</v>
      </c>
      <c r="BL123" s="18" t="s">
        <v>163</v>
      </c>
      <c r="BM123" s="144" t="s">
        <v>199</v>
      </c>
    </row>
    <row r="124" spans="1:65" s="2" customFormat="1" ht="14.4" customHeight="1">
      <c r="A124" s="30"/>
      <c r="B124" s="132"/>
      <c r="C124" s="133" t="s">
        <v>200</v>
      </c>
      <c r="D124" s="165" t="s">
        <v>122</v>
      </c>
      <c r="E124" s="134" t="s">
        <v>201</v>
      </c>
      <c r="F124" s="135" t="s">
        <v>202</v>
      </c>
      <c r="G124" s="136" t="s">
        <v>194</v>
      </c>
      <c r="H124" s="137">
        <v>327.50299999999999</v>
      </c>
      <c r="I124" s="138">
        <v>-80</v>
      </c>
      <c r="J124" s="138">
        <f>ROUND(I124*H124,2)</f>
        <v>-26200.240000000002</v>
      </c>
      <c r="K124" s="139"/>
      <c r="L124" s="31"/>
      <c r="M124" s="140" t="s">
        <v>3</v>
      </c>
      <c r="N124" s="141" t="s">
        <v>46</v>
      </c>
      <c r="O124" s="142">
        <v>0</v>
      </c>
      <c r="P124" s="142">
        <f>O124*H124</f>
        <v>0</v>
      </c>
      <c r="Q124" s="142">
        <v>1.3999999999999999E-4</v>
      </c>
      <c r="R124" s="142">
        <f>Q124*H124</f>
        <v>4.5850419999999996E-2</v>
      </c>
      <c r="S124" s="142">
        <v>0</v>
      </c>
      <c r="T124" s="143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44" t="s">
        <v>163</v>
      </c>
      <c r="AT124" s="144" t="s">
        <v>122</v>
      </c>
      <c r="AU124" s="144" t="s">
        <v>133</v>
      </c>
      <c r="AY124" s="18" t="s">
        <v>118</v>
      </c>
      <c r="BE124" s="145">
        <f>IF(N124="základní",J124,0)</f>
        <v>0</v>
      </c>
      <c r="BF124" s="145">
        <f>IF(N124="snížená",J124,0)</f>
        <v>-26200.240000000002</v>
      </c>
      <c r="BG124" s="145">
        <f>IF(N124="zákl. přenesená",J124,0)</f>
        <v>0</v>
      </c>
      <c r="BH124" s="145">
        <f>IF(N124="sníž. přenesená",J124,0)</f>
        <v>0</v>
      </c>
      <c r="BI124" s="145">
        <f>IF(N124="nulová",J124,0)</f>
        <v>0</v>
      </c>
      <c r="BJ124" s="18" t="s">
        <v>127</v>
      </c>
      <c r="BK124" s="145">
        <f>ROUND(I124*H124,2)</f>
        <v>-26200.240000000002</v>
      </c>
      <c r="BL124" s="18" t="s">
        <v>163</v>
      </c>
      <c r="BM124" s="144" t="s">
        <v>203</v>
      </c>
    </row>
    <row r="125" spans="1:65" s="2" customFormat="1" ht="14.4" customHeight="1">
      <c r="A125" s="30"/>
      <c r="B125" s="132"/>
      <c r="C125" s="133" t="s">
        <v>119</v>
      </c>
      <c r="D125" s="165" t="s">
        <v>122</v>
      </c>
      <c r="E125" s="134" t="s">
        <v>204</v>
      </c>
      <c r="F125" s="135" t="s">
        <v>205</v>
      </c>
      <c r="G125" s="136" t="s">
        <v>194</v>
      </c>
      <c r="H125" s="137">
        <v>327.50299999999999</v>
      </c>
      <c r="I125" s="138">
        <v>-80</v>
      </c>
      <c r="J125" s="138">
        <f>ROUND(I125*H125,2)</f>
        <v>-26200.240000000002</v>
      </c>
      <c r="K125" s="139"/>
      <c r="L125" s="31"/>
      <c r="M125" s="140" t="s">
        <v>3</v>
      </c>
      <c r="N125" s="141" t="s">
        <v>46</v>
      </c>
      <c r="O125" s="142">
        <v>0</v>
      </c>
      <c r="P125" s="142">
        <f>O125*H125</f>
        <v>0</v>
      </c>
      <c r="Q125" s="142">
        <v>1.2999999999999999E-4</v>
      </c>
      <c r="R125" s="142">
        <f>Q125*H125</f>
        <v>4.2575389999999998E-2</v>
      </c>
      <c r="S125" s="142">
        <v>0</v>
      </c>
      <c r="T125" s="14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44" t="s">
        <v>163</v>
      </c>
      <c r="AT125" s="144" t="s">
        <v>122</v>
      </c>
      <c r="AU125" s="144" t="s">
        <v>133</v>
      </c>
      <c r="AY125" s="18" t="s">
        <v>118</v>
      </c>
      <c r="BE125" s="145">
        <f>IF(N125="základní",J125,0)</f>
        <v>0</v>
      </c>
      <c r="BF125" s="145">
        <f>IF(N125="snížená",J125,0)</f>
        <v>-26200.240000000002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8" t="s">
        <v>127</v>
      </c>
      <c r="BK125" s="145">
        <f>ROUND(I125*H125,2)</f>
        <v>-26200.240000000002</v>
      </c>
      <c r="BL125" s="18" t="s">
        <v>163</v>
      </c>
      <c r="BM125" s="144" t="s">
        <v>206</v>
      </c>
    </row>
    <row r="126" spans="1:65" s="2" customFormat="1" ht="19.8" customHeight="1">
      <c r="A126" s="30"/>
      <c r="B126" s="132"/>
      <c r="C126" s="133" t="s">
        <v>207</v>
      </c>
      <c r="D126" s="165" t="s">
        <v>122</v>
      </c>
      <c r="E126" s="134" t="s">
        <v>208</v>
      </c>
      <c r="F126" s="135" t="s">
        <v>209</v>
      </c>
      <c r="G126" s="136" t="s">
        <v>194</v>
      </c>
      <c r="H126" s="137">
        <v>327.50299999999999</v>
      </c>
      <c r="I126" s="138">
        <v>-25</v>
      </c>
      <c r="J126" s="138">
        <f>ROUND(I126*H126,2)</f>
        <v>-8187.58</v>
      </c>
      <c r="K126" s="139"/>
      <c r="L126" s="31"/>
      <c r="M126" s="140" t="s">
        <v>3</v>
      </c>
      <c r="N126" s="141" t="s">
        <v>46</v>
      </c>
      <c r="O126" s="142">
        <v>0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44" t="s">
        <v>163</v>
      </c>
      <c r="AT126" s="144" t="s">
        <v>122</v>
      </c>
      <c r="AU126" s="144" t="s">
        <v>133</v>
      </c>
      <c r="AY126" s="18" t="s">
        <v>118</v>
      </c>
      <c r="BE126" s="145">
        <f>IF(N126="základní",J126,0)</f>
        <v>0</v>
      </c>
      <c r="BF126" s="145">
        <f>IF(N126="snížená",J126,0)</f>
        <v>-8187.58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8" t="s">
        <v>127</v>
      </c>
      <c r="BK126" s="145">
        <f>ROUND(I126*H126,2)</f>
        <v>-8187.58</v>
      </c>
      <c r="BL126" s="18" t="s">
        <v>163</v>
      </c>
      <c r="BM126" s="144" t="s">
        <v>210</v>
      </c>
    </row>
    <row r="127" spans="1:65" s="12" customFormat="1" ht="25.95" customHeight="1">
      <c r="B127" s="120"/>
      <c r="D127" s="121" t="s">
        <v>73</v>
      </c>
      <c r="E127" s="122" t="s">
        <v>211</v>
      </c>
      <c r="F127" s="122" t="s">
        <v>212</v>
      </c>
      <c r="J127" s="123">
        <f>BK127</f>
        <v>564541</v>
      </c>
      <c r="L127" s="120"/>
      <c r="M127" s="124"/>
      <c r="N127" s="125"/>
      <c r="O127" s="125"/>
      <c r="P127" s="126">
        <f>SUM(P128:P132)</f>
        <v>0</v>
      </c>
      <c r="Q127" s="125"/>
      <c r="R127" s="126">
        <f>SUM(R128:R132)</f>
        <v>0</v>
      </c>
      <c r="S127" s="125"/>
      <c r="T127" s="127">
        <f>SUM(T128:T132)</f>
        <v>0</v>
      </c>
      <c r="AR127" s="121" t="s">
        <v>126</v>
      </c>
      <c r="AT127" s="128" t="s">
        <v>73</v>
      </c>
      <c r="AU127" s="128" t="s">
        <v>74</v>
      </c>
      <c r="AY127" s="121" t="s">
        <v>118</v>
      </c>
      <c r="BK127" s="129">
        <f>SUM(BK128:BK132)</f>
        <v>564541</v>
      </c>
    </row>
    <row r="128" spans="1:65" s="2" customFormat="1" ht="14.4" customHeight="1">
      <c r="A128" s="30"/>
      <c r="B128" s="132"/>
      <c r="C128" s="133" t="s">
        <v>213</v>
      </c>
      <c r="D128" s="164" t="s">
        <v>122</v>
      </c>
      <c r="E128" s="134" t="s">
        <v>214</v>
      </c>
      <c r="F128" s="135" t="s">
        <v>215</v>
      </c>
      <c r="G128" s="136" t="s">
        <v>216</v>
      </c>
      <c r="H128" s="137">
        <v>564541</v>
      </c>
      <c r="I128" s="138">
        <v>1</v>
      </c>
      <c r="J128" s="138">
        <f>ROUND(I128*H128,2)</f>
        <v>564541</v>
      </c>
      <c r="K128" s="139"/>
      <c r="L128" s="31"/>
      <c r="M128" s="140" t="s">
        <v>3</v>
      </c>
      <c r="N128" s="141" t="s">
        <v>46</v>
      </c>
      <c r="O128" s="142">
        <v>0</v>
      </c>
      <c r="P128" s="142">
        <f>O128*H128</f>
        <v>0</v>
      </c>
      <c r="Q128" s="142">
        <v>0</v>
      </c>
      <c r="R128" s="142">
        <f>Q128*H128</f>
        <v>0</v>
      </c>
      <c r="S128" s="142">
        <v>0</v>
      </c>
      <c r="T128" s="14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44" t="s">
        <v>217</v>
      </c>
      <c r="AT128" s="144" t="s">
        <v>122</v>
      </c>
      <c r="AU128" s="144" t="s">
        <v>82</v>
      </c>
      <c r="AY128" s="18" t="s">
        <v>118</v>
      </c>
      <c r="BE128" s="145">
        <f>IF(N128="základní",J128,0)</f>
        <v>0</v>
      </c>
      <c r="BF128" s="145">
        <f>IF(N128="snížená",J128,0)</f>
        <v>564541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8" t="s">
        <v>127</v>
      </c>
      <c r="BK128" s="145">
        <f>ROUND(I128*H128,2)</f>
        <v>564541</v>
      </c>
      <c r="BL128" s="18" t="s">
        <v>217</v>
      </c>
      <c r="BM128" s="144" t="s">
        <v>218</v>
      </c>
    </row>
    <row r="129" spans="1:51" s="13" customFormat="1" ht="10.199999999999999">
      <c r="B129" s="150"/>
      <c r="D129" s="151" t="s">
        <v>131</v>
      </c>
      <c r="E129" s="152" t="s">
        <v>3</v>
      </c>
      <c r="F129" s="153" t="s">
        <v>219</v>
      </c>
      <c r="H129" s="152" t="s">
        <v>3</v>
      </c>
      <c r="L129" s="150"/>
      <c r="M129" s="154"/>
      <c r="N129" s="155"/>
      <c r="O129" s="155"/>
      <c r="P129" s="155"/>
      <c r="Q129" s="155"/>
      <c r="R129" s="155"/>
      <c r="S129" s="155"/>
      <c r="T129" s="156"/>
      <c r="AT129" s="152" t="s">
        <v>131</v>
      </c>
      <c r="AU129" s="152" t="s">
        <v>82</v>
      </c>
      <c r="AV129" s="13" t="s">
        <v>82</v>
      </c>
      <c r="AW129" s="13" t="s">
        <v>34</v>
      </c>
      <c r="AX129" s="13" t="s">
        <v>74</v>
      </c>
      <c r="AY129" s="152" t="s">
        <v>118</v>
      </c>
    </row>
    <row r="130" spans="1:51" s="14" customFormat="1" ht="10.199999999999999">
      <c r="B130" s="157"/>
      <c r="D130" s="151" t="s">
        <v>131</v>
      </c>
      <c r="E130" s="158" t="s">
        <v>3</v>
      </c>
      <c r="F130" s="159" t="s">
        <v>220</v>
      </c>
      <c r="H130" s="160">
        <v>564541</v>
      </c>
      <c r="L130" s="157"/>
      <c r="M130" s="161"/>
      <c r="N130" s="162"/>
      <c r="O130" s="162"/>
      <c r="P130" s="162"/>
      <c r="Q130" s="162"/>
      <c r="R130" s="162"/>
      <c r="S130" s="162"/>
      <c r="T130" s="163"/>
      <c r="AT130" s="158" t="s">
        <v>131</v>
      </c>
      <c r="AU130" s="158" t="s">
        <v>82</v>
      </c>
      <c r="AV130" s="14" t="s">
        <v>127</v>
      </c>
      <c r="AW130" s="14" t="s">
        <v>34</v>
      </c>
      <c r="AX130" s="14" t="s">
        <v>74</v>
      </c>
      <c r="AY130" s="158" t="s">
        <v>118</v>
      </c>
    </row>
    <row r="131" spans="1:51" s="16" customFormat="1" ht="10.199999999999999">
      <c r="B131" s="173"/>
      <c r="D131" s="151" t="s">
        <v>131</v>
      </c>
      <c r="E131" s="174" t="s">
        <v>3</v>
      </c>
      <c r="F131" s="175" t="s">
        <v>221</v>
      </c>
      <c r="H131" s="176">
        <v>564541</v>
      </c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131</v>
      </c>
      <c r="AU131" s="174" t="s">
        <v>82</v>
      </c>
      <c r="AV131" s="16" t="s">
        <v>133</v>
      </c>
      <c r="AW131" s="16" t="s">
        <v>34</v>
      </c>
      <c r="AX131" s="16" t="s">
        <v>74</v>
      </c>
      <c r="AY131" s="174" t="s">
        <v>118</v>
      </c>
    </row>
    <row r="132" spans="1:51" s="15" customFormat="1" ht="10.199999999999999">
      <c r="B132" s="166"/>
      <c r="D132" s="151" t="s">
        <v>131</v>
      </c>
      <c r="E132" s="167" t="s">
        <v>3</v>
      </c>
      <c r="F132" s="168" t="s">
        <v>167</v>
      </c>
      <c r="H132" s="169">
        <v>564541</v>
      </c>
      <c r="L132" s="166"/>
      <c r="M132" s="180"/>
      <c r="N132" s="181"/>
      <c r="O132" s="181"/>
      <c r="P132" s="181"/>
      <c r="Q132" s="181"/>
      <c r="R132" s="181"/>
      <c r="S132" s="181"/>
      <c r="T132" s="182"/>
      <c r="AT132" s="167" t="s">
        <v>131</v>
      </c>
      <c r="AU132" s="167" t="s">
        <v>82</v>
      </c>
      <c r="AV132" s="15" t="s">
        <v>126</v>
      </c>
      <c r="AW132" s="15" t="s">
        <v>34</v>
      </c>
      <c r="AX132" s="15" t="s">
        <v>82</v>
      </c>
      <c r="AY132" s="167" t="s">
        <v>118</v>
      </c>
    </row>
    <row r="133" spans="1:51" s="2" customFormat="1" ht="6.9" customHeight="1">
      <c r="A133" s="30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31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</sheetData>
  <autoFilter ref="C90:K132" xr:uid="{00000000-0009-0000-0000-000001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01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ZL č.2 - Střešní konstrukce</vt:lpstr>
      <vt:lpstr>'Rekapitulace stavby'!Názvy_tisku</vt:lpstr>
      <vt:lpstr>'ZL č.2 - Střešní konstrukce'!Názvy_tisku</vt:lpstr>
      <vt:lpstr>'Rekapitulace stavby'!Oblast_tisku</vt:lpstr>
      <vt:lpstr>'ZL č.2 - Střešní konstrukce'!Oblast_tisku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LAPTOP-U47AUUI2\SORMig</dc:creator>
  <cp:lastModifiedBy>SORMig</cp:lastModifiedBy>
  <dcterms:created xsi:type="dcterms:W3CDTF">2025-09-19T13:23:14Z</dcterms:created>
  <dcterms:modified xsi:type="dcterms:W3CDTF">2025-09-19T13:26:08Z</dcterms:modified>
</cp:coreProperties>
</file>