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70" windowWidth="17895" windowHeight="13230"/>
  </bookViews>
  <sheets>
    <sheet name="Rekapitulace stavby" sheetId="1" r:id="rId1"/>
    <sheet name="01 - Oddělení A+C" sheetId="2" r:id="rId2"/>
    <sheet name="02 - Oddělení B+D" sheetId="3" r:id="rId3"/>
    <sheet name="03 - Vedlejší a ostatní n..." sheetId="4" r:id="rId4"/>
    <sheet name="Pokyny pro vyplnění" sheetId="5" r:id="rId5"/>
  </sheets>
  <definedNames>
    <definedName name="_xlnm._FilterDatabase" localSheetId="1" hidden="1">'01 - Oddělení A+C'!$C$97:$K$97</definedName>
    <definedName name="_xlnm._FilterDatabase" localSheetId="2" hidden="1">'02 - Oddělení B+D'!$C$97:$K$97</definedName>
    <definedName name="_xlnm._FilterDatabase" localSheetId="3" hidden="1">'03 - Vedlejší a ostatní n...'!$C$78:$K$78</definedName>
    <definedName name="_xlnm.Print_Titles" localSheetId="1">'01 - Oddělení A+C'!$97:$97</definedName>
    <definedName name="_xlnm.Print_Titles" localSheetId="2">'02 - Oddělení B+D'!$97:$97</definedName>
    <definedName name="_xlnm.Print_Titles" localSheetId="3">'03 - Vedlejší a ostatní n...'!$78:$78</definedName>
    <definedName name="_xlnm.Print_Titles" localSheetId="0">'Rekapitulace stavby'!$49:$49</definedName>
    <definedName name="_xlnm.Print_Area" localSheetId="1">'01 - Oddělení A+C'!$C$4:$J$36,'01 - Oddělení A+C'!$C$42:$J$79,'01 - Oddělení A+C'!$C$85:$K$478</definedName>
    <definedName name="_xlnm.Print_Area" localSheetId="2">'02 - Oddělení B+D'!$C$4:$J$36,'02 - Oddělení B+D'!$C$42:$J$79,'02 - Oddělení B+D'!$C$85:$K$484</definedName>
    <definedName name="_xlnm.Print_Area" localSheetId="3">'03 - Vedlejší a ostatní n...'!$C$4:$J$36,'03 - Vedlejší a ostatní n...'!$C$42:$J$60,'03 - Vedlejší a ostatní n...'!$C$66:$K$85</definedName>
    <definedName name="_xlnm.Print_Area" localSheetId="4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stavby'!$C$39:$AQ$55</definedName>
  </definedNames>
  <calcPr calcId="145621"/>
</workbook>
</file>

<file path=xl/calcChain.xml><?xml version="1.0" encoding="utf-8"?>
<calcChain xmlns="http://schemas.openxmlformats.org/spreadsheetml/2006/main">
  <c r="AY54" i="1" l="1"/>
  <c r="AX54" i="1"/>
  <c r="BI85" i="4"/>
  <c r="BH85" i="4"/>
  <c r="BG85" i="4"/>
  <c r="BF85" i="4"/>
  <c r="BE85" i="4"/>
  <c r="T85" i="4"/>
  <c r="T84" i="4" s="1"/>
  <c r="R85" i="4"/>
  <c r="R84" i="4" s="1"/>
  <c r="P85" i="4"/>
  <c r="P84" i="4" s="1"/>
  <c r="BK85" i="4"/>
  <c r="BK84" i="4" s="1"/>
  <c r="J84" i="4" s="1"/>
  <c r="J59" i="4" s="1"/>
  <c r="J85" i="4"/>
  <c r="BI83" i="4"/>
  <c r="BH83" i="4"/>
  <c r="BG83" i="4"/>
  <c r="BF83" i="4"/>
  <c r="T83" i="4"/>
  <c r="R83" i="4"/>
  <c r="P83" i="4"/>
  <c r="BK83" i="4"/>
  <c r="J83" i="4"/>
  <c r="BE83" i="4" s="1"/>
  <c r="BI82" i="4"/>
  <c r="F34" i="4" s="1"/>
  <c r="BD54" i="1" s="1"/>
  <c r="BH82" i="4"/>
  <c r="F33" i="4" s="1"/>
  <c r="BC54" i="1" s="1"/>
  <c r="BG82" i="4"/>
  <c r="F32" i="4" s="1"/>
  <c r="BB54" i="1" s="1"/>
  <c r="BF82" i="4"/>
  <c r="J31" i="4" s="1"/>
  <c r="AW54" i="1" s="1"/>
  <c r="T82" i="4"/>
  <c r="T81" i="4" s="1"/>
  <c r="T80" i="4" s="1"/>
  <c r="T79" i="4" s="1"/>
  <c r="R82" i="4"/>
  <c r="R81" i="4" s="1"/>
  <c r="R80" i="4" s="1"/>
  <c r="R79" i="4" s="1"/>
  <c r="P82" i="4"/>
  <c r="P81" i="4" s="1"/>
  <c r="P80" i="4" s="1"/>
  <c r="P79" i="4" s="1"/>
  <c r="AU54" i="1" s="1"/>
  <c r="BK82" i="4"/>
  <c r="BK81" i="4" s="1"/>
  <c r="J82" i="4"/>
  <c r="BE82" i="4" s="1"/>
  <c r="F75" i="4"/>
  <c r="F73" i="4"/>
  <c r="E71" i="4"/>
  <c r="F51" i="4"/>
  <c r="F49" i="4"/>
  <c r="E47" i="4"/>
  <c r="J21" i="4"/>
  <c r="E21" i="4"/>
  <c r="J75" i="4" s="1"/>
  <c r="J20" i="4"/>
  <c r="J18" i="4"/>
  <c r="E18" i="4"/>
  <c r="F52" i="4" s="1"/>
  <c r="J17" i="4"/>
  <c r="J12" i="4"/>
  <c r="J73" i="4" s="1"/>
  <c r="E7" i="4"/>
  <c r="E45" i="4" s="1"/>
  <c r="AY53" i="1"/>
  <c r="AX53" i="1"/>
  <c r="BI480" i="3"/>
  <c r="BH480" i="3"/>
  <c r="BG480" i="3"/>
  <c r="BF480" i="3"/>
  <c r="T480" i="3"/>
  <c r="R480" i="3"/>
  <c r="P480" i="3"/>
  <c r="BK480" i="3"/>
  <c r="J480" i="3"/>
  <c r="BE480" i="3" s="1"/>
  <c r="BI478" i="3"/>
  <c r="BH478" i="3"/>
  <c r="BG478" i="3"/>
  <c r="BF478" i="3"/>
  <c r="T478" i="3"/>
  <c r="R478" i="3"/>
  <c r="P478" i="3"/>
  <c r="BK478" i="3"/>
  <c r="J478" i="3"/>
  <c r="BE478" i="3" s="1"/>
  <c r="BI473" i="3"/>
  <c r="BH473" i="3"/>
  <c r="BG473" i="3"/>
  <c r="BF473" i="3"/>
  <c r="BE473" i="3"/>
  <c r="T473" i="3"/>
  <c r="R473" i="3"/>
  <c r="P473" i="3"/>
  <c r="BK473" i="3"/>
  <c r="J473" i="3"/>
  <c r="BI468" i="3"/>
  <c r="BH468" i="3"/>
  <c r="BG468" i="3"/>
  <c r="BF468" i="3"/>
  <c r="BE468" i="3"/>
  <c r="T468" i="3"/>
  <c r="T467" i="3" s="1"/>
  <c r="R468" i="3"/>
  <c r="R467" i="3" s="1"/>
  <c r="P468" i="3"/>
  <c r="P467" i="3" s="1"/>
  <c r="BK468" i="3"/>
  <c r="BK467" i="3" s="1"/>
  <c r="J467" i="3" s="1"/>
  <c r="J468" i="3"/>
  <c r="J78" i="3"/>
  <c r="BI465" i="3"/>
  <c r="BH465" i="3"/>
  <c r="BG465" i="3"/>
  <c r="BF465" i="3"/>
  <c r="T465" i="3"/>
  <c r="R465" i="3"/>
  <c r="P465" i="3"/>
  <c r="BK465" i="3"/>
  <c r="J465" i="3"/>
  <c r="BE465" i="3" s="1"/>
  <c r="BI461" i="3"/>
  <c r="BH461" i="3"/>
  <c r="BG461" i="3"/>
  <c r="BF461" i="3"/>
  <c r="T461" i="3"/>
  <c r="R461" i="3"/>
  <c r="P461" i="3"/>
  <c r="BK461" i="3"/>
  <c r="J461" i="3"/>
  <c r="BE461" i="3" s="1"/>
  <c r="BI457" i="3"/>
  <c r="BH457" i="3"/>
  <c r="BG457" i="3"/>
  <c r="BF457" i="3"/>
  <c r="BE457" i="3"/>
  <c r="T457" i="3"/>
  <c r="R457" i="3"/>
  <c r="P457" i="3"/>
  <c r="BK457" i="3"/>
  <c r="J457" i="3"/>
  <c r="BI455" i="3"/>
  <c r="BH455" i="3"/>
  <c r="BG455" i="3"/>
  <c r="BF455" i="3"/>
  <c r="BE455" i="3"/>
  <c r="T455" i="3"/>
  <c r="R455" i="3"/>
  <c r="P455" i="3"/>
  <c r="BK455" i="3"/>
  <c r="J455" i="3"/>
  <c r="BI453" i="3"/>
  <c r="BH453" i="3"/>
  <c r="BG453" i="3"/>
  <c r="BF453" i="3"/>
  <c r="BE453" i="3"/>
  <c r="T453" i="3"/>
  <c r="R453" i="3"/>
  <c r="P453" i="3"/>
  <c r="BK453" i="3"/>
  <c r="J453" i="3"/>
  <c r="BI451" i="3"/>
  <c r="BH451" i="3"/>
  <c r="BG451" i="3"/>
  <c r="BF451" i="3"/>
  <c r="BE451" i="3"/>
  <c r="T451" i="3"/>
  <c r="R451" i="3"/>
  <c r="P451" i="3"/>
  <c r="BK451" i="3"/>
  <c r="J451" i="3"/>
  <c r="BI449" i="3"/>
  <c r="BH449" i="3"/>
  <c r="BG449" i="3"/>
  <c r="BF449" i="3"/>
  <c r="BE449" i="3"/>
  <c r="T449" i="3"/>
  <c r="R449" i="3"/>
  <c r="P449" i="3"/>
  <c r="BK449" i="3"/>
  <c r="J449" i="3"/>
  <c r="BI447" i="3"/>
  <c r="BH447" i="3"/>
  <c r="BG447" i="3"/>
  <c r="BF447" i="3"/>
  <c r="BE447" i="3"/>
  <c r="T447" i="3"/>
  <c r="T446" i="3" s="1"/>
  <c r="R447" i="3"/>
  <c r="R446" i="3" s="1"/>
  <c r="P447" i="3"/>
  <c r="P446" i="3" s="1"/>
  <c r="BK447" i="3"/>
  <c r="BK446" i="3" s="1"/>
  <c r="J446" i="3" s="1"/>
  <c r="J447" i="3"/>
  <c r="J77" i="3"/>
  <c r="BI445" i="3"/>
  <c r="BH445" i="3"/>
  <c r="BG445" i="3"/>
  <c r="BF445" i="3"/>
  <c r="T445" i="3"/>
  <c r="R445" i="3"/>
  <c r="P445" i="3"/>
  <c r="BK445" i="3"/>
  <c r="J445" i="3"/>
  <c r="BE445" i="3" s="1"/>
  <c r="BI443" i="3"/>
  <c r="BH443" i="3"/>
  <c r="BG443" i="3"/>
  <c r="BF443" i="3"/>
  <c r="T443" i="3"/>
  <c r="R443" i="3"/>
  <c r="P443" i="3"/>
  <c r="BK443" i="3"/>
  <c r="J443" i="3"/>
  <c r="BE443" i="3" s="1"/>
  <c r="BI437" i="3"/>
  <c r="BH437" i="3"/>
  <c r="BG437" i="3"/>
  <c r="BF437" i="3"/>
  <c r="T437" i="3"/>
  <c r="R437" i="3"/>
  <c r="P437" i="3"/>
  <c r="BK437" i="3"/>
  <c r="J437" i="3"/>
  <c r="BE437" i="3" s="1"/>
  <c r="BI432" i="3"/>
  <c r="BH432" i="3"/>
  <c r="BG432" i="3"/>
  <c r="BF432" i="3"/>
  <c r="T432" i="3"/>
  <c r="R432" i="3"/>
  <c r="P432" i="3"/>
  <c r="BK432" i="3"/>
  <c r="J432" i="3"/>
  <c r="BE432" i="3" s="1"/>
  <c r="BI430" i="3"/>
  <c r="BH430" i="3"/>
  <c r="BG430" i="3"/>
  <c r="BF430" i="3"/>
  <c r="T430" i="3"/>
  <c r="R430" i="3"/>
  <c r="P430" i="3"/>
  <c r="BK430" i="3"/>
  <c r="J430" i="3"/>
  <c r="BE430" i="3" s="1"/>
  <c r="BI428" i="3"/>
  <c r="BH428" i="3"/>
  <c r="BG428" i="3"/>
  <c r="BF428" i="3"/>
  <c r="T428" i="3"/>
  <c r="R428" i="3"/>
  <c r="P428" i="3"/>
  <c r="BK428" i="3"/>
  <c r="J428" i="3"/>
  <c r="BE428" i="3" s="1"/>
  <c r="BI426" i="3"/>
  <c r="BH426" i="3"/>
  <c r="BG426" i="3"/>
  <c r="BF426" i="3"/>
  <c r="BE426" i="3"/>
  <c r="T426" i="3"/>
  <c r="R426" i="3"/>
  <c r="P426" i="3"/>
  <c r="BK426" i="3"/>
  <c r="J426" i="3"/>
  <c r="BI424" i="3"/>
  <c r="BH424" i="3"/>
  <c r="BG424" i="3"/>
  <c r="BF424" i="3"/>
  <c r="T424" i="3"/>
  <c r="R424" i="3"/>
  <c r="P424" i="3"/>
  <c r="BK424" i="3"/>
  <c r="J424" i="3"/>
  <c r="BE424" i="3" s="1"/>
  <c r="BI422" i="3"/>
  <c r="BH422" i="3"/>
  <c r="BG422" i="3"/>
  <c r="BF422" i="3"/>
  <c r="BE422" i="3"/>
  <c r="T422" i="3"/>
  <c r="R422" i="3"/>
  <c r="P422" i="3"/>
  <c r="BK422" i="3"/>
  <c r="J422" i="3"/>
  <c r="BI418" i="3"/>
  <c r="BH418" i="3"/>
  <c r="BG418" i="3"/>
  <c r="BF418" i="3"/>
  <c r="BE418" i="3"/>
  <c r="T418" i="3"/>
  <c r="T417" i="3" s="1"/>
  <c r="R418" i="3"/>
  <c r="R417" i="3" s="1"/>
  <c r="P418" i="3"/>
  <c r="P417" i="3" s="1"/>
  <c r="BK418" i="3"/>
  <c r="BK417" i="3" s="1"/>
  <c r="J417" i="3" s="1"/>
  <c r="J418" i="3"/>
  <c r="J76" i="3"/>
  <c r="BI415" i="3"/>
  <c r="BH415" i="3"/>
  <c r="BG415" i="3"/>
  <c r="BF415" i="3"/>
  <c r="T415" i="3"/>
  <c r="R415" i="3"/>
  <c r="P415" i="3"/>
  <c r="BK415" i="3"/>
  <c r="J415" i="3"/>
  <c r="BE415" i="3" s="1"/>
  <c r="BI413" i="3"/>
  <c r="BH413" i="3"/>
  <c r="BG413" i="3"/>
  <c r="BF413" i="3"/>
  <c r="T413" i="3"/>
  <c r="T412" i="3" s="1"/>
  <c r="R413" i="3"/>
  <c r="R412" i="3" s="1"/>
  <c r="P413" i="3"/>
  <c r="P412" i="3" s="1"/>
  <c r="BK413" i="3"/>
  <c r="BK412" i="3" s="1"/>
  <c r="J412" i="3" s="1"/>
  <c r="J413" i="3"/>
  <c r="BE413" i="3" s="1"/>
  <c r="J75" i="3"/>
  <c r="BI411" i="3"/>
  <c r="BH411" i="3"/>
  <c r="BG411" i="3"/>
  <c r="BF411" i="3"/>
  <c r="BE411" i="3"/>
  <c r="T411" i="3"/>
  <c r="R411" i="3"/>
  <c r="P411" i="3"/>
  <c r="BK411" i="3"/>
  <c r="J411" i="3"/>
  <c r="BI409" i="3"/>
  <c r="BH409" i="3"/>
  <c r="BG409" i="3"/>
  <c r="BF409" i="3"/>
  <c r="BE409" i="3"/>
  <c r="T409" i="3"/>
  <c r="R409" i="3"/>
  <c r="P409" i="3"/>
  <c r="BK409" i="3"/>
  <c r="J409" i="3"/>
  <c r="BI404" i="3"/>
  <c r="BH404" i="3"/>
  <c r="BG404" i="3"/>
  <c r="BF404" i="3"/>
  <c r="BE404" i="3"/>
  <c r="T404" i="3"/>
  <c r="R404" i="3"/>
  <c r="P404" i="3"/>
  <c r="BK404" i="3"/>
  <c r="J404" i="3"/>
  <c r="BI402" i="3"/>
  <c r="BH402" i="3"/>
  <c r="BG402" i="3"/>
  <c r="BF402" i="3"/>
  <c r="BE402" i="3"/>
  <c r="T402" i="3"/>
  <c r="R402" i="3"/>
  <c r="P402" i="3"/>
  <c r="BK402" i="3"/>
  <c r="J402" i="3"/>
  <c r="BI400" i="3"/>
  <c r="BH400" i="3"/>
  <c r="BG400" i="3"/>
  <c r="BF400" i="3"/>
  <c r="T400" i="3"/>
  <c r="R400" i="3"/>
  <c r="P400" i="3"/>
  <c r="BK400" i="3"/>
  <c r="J400" i="3"/>
  <c r="BE400" i="3" s="1"/>
  <c r="BI398" i="3"/>
  <c r="BH398" i="3"/>
  <c r="BG398" i="3"/>
  <c r="BF398" i="3"/>
  <c r="BE398" i="3"/>
  <c r="T398" i="3"/>
  <c r="R398" i="3"/>
  <c r="P398" i="3"/>
  <c r="BK398" i="3"/>
  <c r="J398" i="3"/>
  <c r="BI393" i="3"/>
  <c r="BH393" i="3"/>
  <c r="BG393" i="3"/>
  <c r="BF393" i="3"/>
  <c r="BE393" i="3"/>
  <c r="T393" i="3"/>
  <c r="R393" i="3"/>
  <c r="P393" i="3"/>
  <c r="BK393" i="3"/>
  <c r="J393" i="3"/>
  <c r="BI391" i="3"/>
  <c r="BH391" i="3"/>
  <c r="BG391" i="3"/>
  <c r="BF391" i="3"/>
  <c r="T391" i="3"/>
  <c r="T390" i="3" s="1"/>
  <c r="R391" i="3"/>
  <c r="R390" i="3" s="1"/>
  <c r="P391" i="3"/>
  <c r="P390" i="3" s="1"/>
  <c r="BK391" i="3"/>
  <c r="BK390" i="3" s="1"/>
  <c r="J390" i="3" s="1"/>
  <c r="J391" i="3"/>
  <c r="BE391" i="3" s="1"/>
  <c r="J74" i="3"/>
  <c r="BI388" i="3"/>
  <c r="BH388" i="3"/>
  <c r="BG388" i="3"/>
  <c r="BF388" i="3"/>
  <c r="BE388" i="3"/>
  <c r="T388" i="3"/>
  <c r="R388" i="3"/>
  <c r="P388" i="3"/>
  <c r="BK388" i="3"/>
  <c r="J388" i="3"/>
  <c r="BI386" i="3"/>
  <c r="BH386" i="3"/>
  <c r="BG386" i="3"/>
  <c r="BF386" i="3"/>
  <c r="BE386" i="3"/>
  <c r="T386" i="3"/>
  <c r="R386" i="3"/>
  <c r="P386" i="3"/>
  <c r="BK386" i="3"/>
  <c r="J386" i="3"/>
  <c r="BI385" i="3"/>
  <c r="BH385" i="3"/>
  <c r="BG385" i="3"/>
  <c r="BF385" i="3"/>
  <c r="BE385" i="3"/>
  <c r="T385" i="3"/>
  <c r="R385" i="3"/>
  <c r="P385" i="3"/>
  <c r="BK385" i="3"/>
  <c r="J385" i="3"/>
  <c r="BI383" i="3"/>
  <c r="BH383" i="3"/>
  <c r="BG383" i="3"/>
  <c r="BF383" i="3"/>
  <c r="BE383" i="3"/>
  <c r="T383" i="3"/>
  <c r="R383" i="3"/>
  <c r="P383" i="3"/>
  <c r="BK383" i="3"/>
  <c r="J383" i="3"/>
  <c r="BI382" i="3"/>
  <c r="BH382" i="3"/>
  <c r="BG382" i="3"/>
  <c r="BF382" i="3"/>
  <c r="BE382" i="3"/>
  <c r="T382" i="3"/>
  <c r="R382" i="3"/>
  <c r="P382" i="3"/>
  <c r="BK382" i="3"/>
  <c r="J382" i="3"/>
  <c r="BI381" i="3"/>
  <c r="BH381" i="3"/>
  <c r="BG381" i="3"/>
  <c r="BF381" i="3"/>
  <c r="BE381" i="3"/>
  <c r="T381" i="3"/>
  <c r="R381" i="3"/>
  <c r="P381" i="3"/>
  <c r="BK381" i="3"/>
  <c r="J381" i="3"/>
  <c r="BI380" i="3"/>
  <c r="BH380" i="3"/>
  <c r="BG380" i="3"/>
  <c r="BF380" i="3"/>
  <c r="BE380" i="3"/>
  <c r="T380" i="3"/>
  <c r="R380" i="3"/>
  <c r="P380" i="3"/>
  <c r="BK380" i="3"/>
  <c r="J380" i="3"/>
  <c r="BI375" i="3"/>
  <c r="BH375" i="3"/>
  <c r="BG375" i="3"/>
  <c r="BF375" i="3"/>
  <c r="BE375" i="3"/>
  <c r="T375" i="3"/>
  <c r="R375" i="3"/>
  <c r="P375" i="3"/>
  <c r="BK375" i="3"/>
  <c r="J375" i="3"/>
  <c r="BI369" i="3"/>
  <c r="BH369" i="3"/>
  <c r="BG369" i="3"/>
  <c r="BF369" i="3"/>
  <c r="BE369" i="3"/>
  <c r="T369" i="3"/>
  <c r="R369" i="3"/>
  <c r="P369" i="3"/>
  <c r="BK369" i="3"/>
  <c r="J369" i="3"/>
  <c r="BI367" i="3"/>
  <c r="BH367" i="3"/>
  <c r="BG367" i="3"/>
  <c r="BF367" i="3"/>
  <c r="BE367" i="3"/>
  <c r="T367" i="3"/>
  <c r="R367" i="3"/>
  <c r="P367" i="3"/>
  <c r="BK367" i="3"/>
  <c r="J367" i="3"/>
  <c r="BI365" i="3"/>
  <c r="BH365" i="3"/>
  <c r="BG365" i="3"/>
  <c r="BF365" i="3"/>
  <c r="BE365" i="3"/>
  <c r="T365" i="3"/>
  <c r="R365" i="3"/>
  <c r="P365" i="3"/>
  <c r="BK365" i="3"/>
  <c r="J365" i="3"/>
  <c r="BI364" i="3"/>
  <c r="BH364" i="3"/>
  <c r="BG364" i="3"/>
  <c r="BF364" i="3"/>
  <c r="BE364" i="3"/>
  <c r="T364" i="3"/>
  <c r="T363" i="3" s="1"/>
  <c r="R364" i="3"/>
  <c r="R363" i="3" s="1"/>
  <c r="P364" i="3"/>
  <c r="P363" i="3" s="1"/>
  <c r="BK364" i="3"/>
  <c r="BK363" i="3" s="1"/>
  <c r="J363" i="3" s="1"/>
  <c r="J364" i="3"/>
  <c r="J73" i="3"/>
  <c r="BI361" i="3"/>
  <c r="BH361" i="3"/>
  <c r="BG361" i="3"/>
  <c r="BF361" i="3"/>
  <c r="T361" i="3"/>
  <c r="T360" i="3" s="1"/>
  <c r="R361" i="3"/>
  <c r="R360" i="3" s="1"/>
  <c r="P361" i="3"/>
  <c r="P360" i="3" s="1"/>
  <c r="BK361" i="3"/>
  <c r="BK360" i="3" s="1"/>
  <c r="J360" i="3" s="1"/>
  <c r="J361" i="3"/>
  <c r="BE361" i="3" s="1"/>
  <c r="J72" i="3"/>
  <c r="BI359" i="3"/>
  <c r="BH359" i="3"/>
  <c r="BG359" i="3"/>
  <c r="BF359" i="3"/>
  <c r="BE359" i="3"/>
  <c r="T359" i="3"/>
  <c r="R359" i="3"/>
  <c r="P359" i="3"/>
  <c r="BK359" i="3"/>
  <c r="J359" i="3"/>
  <c r="BI358" i="3"/>
  <c r="BH358" i="3"/>
  <c r="BG358" i="3"/>
  <c r="BF358" i="3"/>
  <c r="BE358" i="3"/>
  <c r="T358" i="3"/>
  <c r="R358" i="3"/>
  <c r="P358" i="3"/>
  <c r="BK358" i="3"/>
  <c r="J358" i="3"/>
  <c r="BI353" i="3"/>
  <c r="BH353" i="3"/>
  <c r="BG353" i="3"/>
  <c r="BF353" i="3"/>
  <c r="BE353" i="3"/>
  <c r="T353" i="3"/>
  <c r="R353" i="3"/>
  <c r="P353" i="3"/>
  <c r="BK353" i="3"/>
  <c r="J353" i="3"/>
  <c r="BI351" i="3"/>
  <c r="BH351" i="3"/>
  <c r="BG351" i="3"/>
  <c r="BF351" i="3"/>
  <c r="BE351" i="3"/>
  <c r="T351" i="3"/>
  <c r="R351" i="3"/>
  <c r="P351" i="3"/>
  <c r="BK351" i="3"/>
  <c r="J351" i="3"/>
  <c r="BI350" i="3"/>
  <c r="BH350" i="3"/>
  <c r="BG350" i="3"/>
  <c r="BF350" i="3"/>
  <c r="BE350" i="3"/>
  <c r="T350" i="3"/>
  <c r="R350" i="3"/>
  <c r="P350" i="3"/>
  <c r="BK350" i="3"/>
  <c r="J350" i="3"/>
  <c r="BI349" i="3"/>
  <c r="BH349" i="3"/>
  <c r="BG349" i="3"/>
  <c r="BF349" i="3"/>
  <c r="BE349" i="3"/>
  <c r="T349" i="3"/>
  <c r="R349" i="3"/>
  <c r="P349" i="3"/>
  <c r="BK349" i="3"/>
  <c r="J349" i="3"/>
  <c r="BI348" i="3"/>
  <c r="BH348" i="3"/>
  <c r="BG348" i="3"/>
  <c r="BF348" i="3"/>
  <c r="BE348" i="3"/>
  <c r="T348" i="3"/>
  <c r="R348" i="3"/>
  <c r="P348" i="3"/>
  <c r="BK348" i="3"/>
  <c r="J348" i="3"/>
  <c r="BI347" i="3"/>
  <c r="BH347" i="3"/>
  <c r="BG347" i="3"/>
  <c r="BF347" i="3"/>
  <c r="BE347" i="3"/>
  <c r="T347" i="3"/>
  <c r="R347" i="3"/>
  <c r="P347" i="3"/>
  <c r="BK347" i="3"/>
  <c r="J347" i="3"/>
  <c r="BI342" i="3"/>
  <c r="BH342" i="3"/>
  <c r="BG342" i="3"/>
  <c r="BF342" i="3"/>
  <c r="BE342" i="3"/>
  <c r="T342" i="3"/>
  <c r="T341" i="3" s="1"/>
  <c r="R342" i="3"/>
  <c r="R341" i="3" s="1"/>
  <c r="P342" i="3"/>
  <c r="P341" i="3" s="1"/>
  <c r="BK342" i="3"/>
  <c r="BK341" i="3" s="1"/>
  <c r="J341" i="3" s="1"/>
  <c r="J342" i="3"/>
  <c r="J71" i="3"/>
  <c r="BI340" i="3"/>
  <c r="BH340" i="3"/>
  <c r="BG340" i="3"/>
  <c r="BF340" i="3"/>
  <c r="T340" i="3"/>
  <c r="R340" i="3"/>
  <c r="P340" i="3"/>
  <c r="BK340" i="3"/>
  <c r="J340" i="3"/>
  <c r="BE340" i="3" s="1"/>
  <c r="BI339" i="3"/>
  <c r="BH339" i="3"/>
  <c r="BG339" i="3"/>
  <c r="BF339" i="3"/>
  <c r="T339" i="3"/>
  <c r="R339" i="3"/>
  <c r="P339" i="3"/>
  <c r="BK339" i="3"/>
  <c r="J339" i="3"/>
  <c r="BE339" i="3" s="1"/>
  <c r="BI338" i="3"/>
  <c r="BH338" i="3"/>
  <c r="BG338" i="3"/>
  <c r="BF338" i="3"/>
  <c r="T338" i="3"/>
  <c r="T337" i="3" s="1"/>
  <c r="R338" i="3"/>
  <c r="R337" i="3" s="1"/>
  <c r="P338" i="3"/>
  <c r="P337" i="3" s="1"/>
  <c r="BK338" i="3"/>
  <c r="BK337" i="3" s="1"/>
  <c r="J337" i="3" s="1"/>
  <c r="J338" i="3"/>
  <c r="BE338" i="3" s="1"/>
  <c r="J70" i="3"/>
  <c r="BI336" i="3"/>
  <c r="BH336" i="3"/>
  <c r="BG336" i="3"/>
  <c r="BF336" i="3"/>
  <c r="BE336" i="3"/>
  <c r="T336" i="3"/>
  <c r="R336" i="3"/>
  <c r="P336" i="3"/>
  <c r="BK336" i="3"/>
  <c r="J336" i="3"/>
  <c r="BI335" i="3"/>
  <c r="BH335" i="3"/>
  <c r="BG335" i="3"/>
  <c r="BF335" i="3"/>
  <c r="BE335" i="3"/>
  <c r="T335" i="3"/>
  <c r="R335" i="3"/>
  <c r="P335" i="3"/>
  <c r="BK335" i="3"/>
  <c r="J335" i="3"/>
  <c r="BI333" i="3"/>
  <c r="BH333" i="3"/>
  <c r="BG333" i="3"/>
  <c r="BF333" i="3"/>
  <c r="BE333" i="3"/>
  <c r="T333" i="3"/>
  <c r="R333" i="3"/>
  <c r="P333" i="3"/>
  <c r="BK333" i="3"/>
  <c r="J333" i="3"/>
  <c r="BI331" i="3"/>
  <c r="BH331" i="3"/>
  <c r="BG331" i="3"/>
  <c r="BF331" i="3"/>
  <c r="BE331" i="3"/>
  <c r="T331" i="3"/>
  <c r="R331" i="3"/>
  <c r="P331" i="3"/>
  <c r="BK331" i="3"/>
  <c r="J331" i="3"/>
  <c r="BI327" i="3"/>
  <c r="BH327" i="3"/>
  <c r="BG327" i="3"/>
  <c r="BF327" i="3"/>
  <c r="BE327" i="3"/>
  <c r="T327" i="3"/>
  <c r="T326" i="3" s="1"/>
  <c r="R327" i="3"/>
  <c r="R326" i="3" s="1"/>
  <c r="P327" i="3"/>
  <c r="P326" i="3" s="1"/>
  <c r="BK327" i="3"/>
  <c r="BK326" i="3" s="1"/>
  <c r="J326" i="3" s="1"/>
  <c r="J327" i="3"/>
  <c r="J69" i="3"/>
  <c r="BI325" i="3"/>
  <c r="BH325" i="3"/>
  <c r="BG325" i="3"/>
  <c r="BF325" i="3"/>
  <c r="T325" i="3"/>
  <c r="R325" i="3"/>
  <c r="P325" i="3"/>
  <c r="BK325" i="3"/>
  <c r="J325" i="3"/>
  <c r="BE325" i="3" s="1"/>
  <c r="BI323" i="3"/>
  <c r="BH323" i="3"/>
  <c r="BG323" i="3"/>
  <c r="BF323" i="3"/>
  <c r="T323" i="3"/>
  <c r="R323" i="3"/>
  <c r="P323" i="3"/>
  <c r="BK323" i="3"/>
  <c r="J323" i="3"/>
  <c r="BE323" i="3" s="1"/>
  <c r="BI322" i="3"/>
  <c r="BH322" i="3"/>
  <c r="BG322" i="3"/>
  <c r="BF322" i="3"/>
  <c r="T322" i="3"/>
  <c r="R322" i="3"/>
  <c r="P322" i="3"/>
  <c r="BK322" i="3"/>
  <c r="J322" i="3"/>
  <c r="BE322" i="3" s="1"/>
  <c r="BI321" i="3"/>
  <c r="BH321" i="3"/>
  <c r="BG321" i="3"/>
  <c r="BF321" i="3"/>
  <c r="T321" i="3"/>
  <c r="R321" i="3"/>
  <c r="P321" i="3"/>
  <c r="BK321" i="3"/>
  <c r="J321" i="3"/>
  <c r="BE321" i="3" s="1"/>
  <c r="BI319" i="3"/>
  <c r="BH319" i="3"/>
  <c r="BG319" i="3"/>
  <c r="BF319" i="3"/>
  <c r="T319" i="3"/>
  <c r="R319" i="3"/>
  <c r="P319" i="3"/>
  <c r="BK319" i="3"/>
  <c r="J319" i="3"/>
  <c r="BE319" i="3" s="1"/>
  <c r="BI317" i="3"/>
  <c r="BH317" i="3"/>
  <c r="BG317" i="3"/>
  <c r="BF317" i="3"/>
  <c r="T317" i="3"/>
  <c r="R317" i="3"/>
  <c r="P317" i="3"/>
  <c r="BK317" i="3"/>
  <c r="J317" i="3"/>
  <c r="BE317" i="3" s="1"/>
  <c r="BI315" i="3"/>
  <c r="BH315" i="3"/>
  <c r="BG315" i="3"/>
  <c r="BF315" i="3"/>
  <c r="T315" i="3"/>
  <c r="R315" i="3"/>
  <c r="P315" i="3"/>
  <c r="BK315" i="3"/>
  <c r="J315" i="3"/>
  <c r="BE315" i="3" s="1"/>
  <c r="BI313" i="3"/>
  <c r="BH313" i="3"/>
  <c r="BG313" i="3"/>
  <c r="BF313" i="3"/>
  <c r="T313" i="3"/>
  <c r="R313" i="3"/>
  <c r="P313" i="3"/>
  <c r="BK313" i="3"/>
  <c r="J313" i="3"/>
  <c r="BE313" i="3" s="1"/>
  <c r="BI312" i="3"/>
  <c r="BH312" i="3"/>
  <c r="BG312" i="3"/>
  <c r="BF312" i="3"/>
  <c r="T312" i="3"/>
  <c r="R312" i="3"/>
  <c r="P312" i="3"/>
  <c r="BK312" i="3"/>
  <c r="J312" i="3"/>
  <c r="BE312" i="3" s="1"/>
  <c r="BI311" i="3"/>
  <c r="BH311" i="3"/>
  <c r="BG311" i="3"/>
  <c r="BF311" i="3"/>
  <c r="T311" i="3"/>
  <c r="R311" i="3"/>
  <c r="P311" i="3"/>
  <c r="BK311" i="3"/>
  <c r="J311" i="3"/>
  <c r="BE311" i="3" s="1"/>
  <c r="BI310" i="3"/>
  <c r="BH310" i="3"/>
  <c r="BG310" i="3"/>
  <c r="BF310" i="3"/>
  <c r="T310" i="3"/>
  <c r="R310" i="3"/>
  <c r="P310" i="3"/>
  <c r="BK310" i="3"/>
  <c r="J310" i="3"/>
  <c r="BE310" i="3" s="1"/>
  <c r="BI306" i="3"/>
  <c r="BH306" i="3"/>
  <c r="BG306" i="3"/>
  <c r="BF306" i="3"/>
  <c r="T306" i="3"/>
  <c r="R306" i="3"/>
  <c r="P306" i="3"/>
  <c r="BK306" i="3"/>
  <c r="J306" i="3"/>
  <c r="BE306" i="3" s="1"/>
  <c r="BI305" i="3"/>
  <c r="BH305" i="3"/>
  <c r="BG305" i="3"/>
  <c r="BF305" i="3"/>
  <c r="T305" i="3"/>
  <c r="R305" i="3"/>
  <c r="P305" i="3"/>
  <c r="BK305" i="3"/>
  <c r="J305" i="3"/>
  <c r="BE305" i="3" s="1"/>
  <c r="BI303" i="3"/>
  <c r="BH303" i="3"/>
  <c r="BG303" i="3"/>
  <c r="BF303" i="3"/>
  <c r="T303" i="3"/>
  <c r="R303" i="3"/>
  <c r="P303" i="3"/>
  <c r="BK303" i="3"/>
  <c r="J303" i="3"/>
  <c r="BE303" i="3" s="1"/>
  <c r="BI301" i="3"/>
  <c r="BH301" i="3"/>
  <c r="BG301" i="3"/>
  <c r="BF301" i="3"/>
  <c r="T301" i="3"/>
  <c r="R301" i="3"/>
  <c r="P301" i="3"/>
  <c r="BK301" i="3"/>
  <c r="J301" i="3"/>
  <c r="BE301" i="3" s="1"/>
  <c r="BI299" i="3"/>
  <c r="BH299" i="3"/>
  <c r="BG299" i="3"/>
  <c r="BF299" i="3"/>
  <c r="T299" i="3"/>
  <c r="R299" i="3"/>
  <c r="P299" i="3"/>
  <c r="BK299" i="3"/>
  <c r="J299" i="3"/>
  <c r="BE299" i="3" s="1"/>
  <c r="BI298" i="3"/>
  <c r="BH298" i="3"/>
  <c r="BG298" i="3"/>
  <c r="BF298" i="3"/>
  <c r="T298" i="3"/>
  <c r="R298" i="3"/>
  <c r="P298" i="3"/>
  <c r="BK298" i="3"/>
  <c r="J298" i="3"/>
  <c r="BE298" i="3" s="1"/>
  <c r="BI297" i="3"/>
  <c r="BH297" i="3"/>
  <c r="BG297" i="3"/>
  <c r="BF297" i="3"/>
  <c r="T297" i="3"/>
  <c r="R297" i="3"/>
  <c r="P297" i="3"/>
  <c r="BK297" i="3"/>
  <c r="J297" i="3"/>
  <c r="BE297" i="3" s="1"/>
  <c r="BI296" i="3"/>
  <c r="BH296" i="3"/>
  <c r="BG296" i="3"/>
  <c r="BF296" i="3"/>
  <c r="T296" i="3"/>
  <c r="R296" i="3"/>
  <c r="P296" i="3"/>
  <c r="BK296" i="3"/>
  <c r="J296" i="3"/>
  <c r="BE296" i="3" s="1"/>
  <c r="BI294" i="3"/>
  <c r="BH294" i="3"/>
  <c r="BG294" i="3"/>
  <c r="BF294" i="3"/>
  <c r="T294" i="3"/>
  <c r="R294" i="3"/>
  <c r="P294" i="3"/>
  <c r="BK294" i="3"/>
  <c r="J294" i="3"/>
  <c r="BE294" i="3" s="1"/>
  <c r="BI293" i="3"/>
  <c r="BH293" i="3"/>
  <c r="BG293" i="3"/>
  <c r="BF293" i="3"/>
  <c r="T293" i="3"/>
  <c r="R293" i="3"/>
  <c r="P293" i="3"/>
  <c r="BK293" i="3"/>
  <c r="J293" i="3"/>
  <c r="BE293" i="3" s="1"/>
  <c r="BI292" i="3"/>
  <c r="BH292" i="3"/>
  <c r="BG292" i="3"/>
  <c r="BF292" i="3"/>
  <c r="T292" i="3"/>
  <c r="R292" i="3"/>
  <c r="P292" i="3"/>
  <c r="BK292" i="3"/>
  <c r="J292" i="3"/>
  <c r="BE292" i="3" s="1"/>
  <c r="BI290" i="3"/>
  <c r="BH290" i="3"/>
  <c r="BG290" i="3"/>
  <c r="BF290" i="3"/>
  <c r="T290" i="3"/>
  <c r="R290" i="3"/>
  <c r="P290" i="3"/>
  <c r="BK290" i="3"/>
  <c r="J290" i="3"/>
  <c r="BE290" i="3" s="1"/>
  <c r="BI289" i="3"/>
  <c r="BH289" i="3"/>
  <c r="BG289" i="3"/>
  <c r="BF289" i="3"/>
  <c r="T289" i="3"/>
  <c r="R289" i="3"/>
  <c r="P289" i="3"/>
  <c r="BK289" i="3"/>
  <c r="J289" i="3"/>
  <c r="BE289" i="3" s="1"/>
  <c r="BI287" i="3"/>
  <c r="BH287" i="3"/>
  <c r="BG287" i="3"/>
  <c r="BF287" i="3"/>
  <c r="T287" i="3"/>
  <c r="R287" i="3"/>
  <c r="P287" i="3"/>
  <c r="BK287" i="3"/>
  <c r="J287" i="3"/>
  <c r="BE287" i="3" s="1"/>
  <c r="BI285" i="3"/>
  <c r="BH285" i="3"/>
  <c r="BG285" i="3"/>
  <c r="BF285" i="3"/>
  <c r="T285" i="3"/>
  <c r="R285" i="3"/>
  <c r="P285" i="3"/>
  <c r="BK285" i="3"/>
  <c r="J285" i="3"/>
  <c r="BE285" i="3" s="1"/>
  <c r="BI284" i="3"/>
  <c r="BH284" i="3"/>
  <c r="BG284" i="3"/>
  <c r="BF284" i="3"/>
  <c r="T284" i="3"/>
  <c r="T283" i="3" s="1"/>
  <c r="R284" i="3"/>
  <c r="R283" i="3" s="1"/>
  <c r="P284" i="3"/>
  <c r="P283" i="3" s="1"/>
  <c r="BK284" i="3"/>
  <c r="BK283" i="3" s="1"/>
  <c r="J283" i="3" s="1"/>
  <c r="J284" i="3"/>
  <c r="BE284" i="3" s="1"/>
  <c r="J68" i="3"/>
  <c r="BI282" i="3"/>
  <c r="BH282" i="3"/>
  <c r="BG282" i="3"/>
  <c r="BF282" i="3"/>
  <c r="BE282" i="3"/>
  <c r="T282" i="3"/>
  <c r="R282" i="3"/>
  <c r="P282" i="3"/>
  <c r="BK282" i="3"/>
  <c r="J282" i="3"/>
  <c r="BI281" i="3"/>
  <c r="BH281" i="3"/>
  <c r="BG281" i="3"/>
  <c r="BF281" i="3"/>
  <c r="BE281" i="3"/>
  <c r="T281" i="3"/>
  <c r="R281" i="3"/>
  <c r="P281" i="3"/>
  <c r="BK281" i="3"/>
  <c r="J281" i="3"/>
  <c r="BI280" i="3"/>
  <c r="BH280" i="3"/>
  <c r="BG280" i="3"/>
  <c r="BF280" i="3"/>
  <c r="BE280" i="3"/>
  <c r="T280" i="3"/>
  <c r="R280" i="3"/>
  <c r="P280" i="3"/>
  <c r="BK280" i="3"/>
  <c r="J280" i="3"/>
  <c r="BI279" i="3"/>
  <c r="BH279" i="3"/>
  <c r="BG279" i="3"/>
  <c r="BF279" i="3"/>
  <c r="BE279" i="3"/>
  <c r="T279" i="3"/>
  <c r="R279" i="3"/>
  <c r="P279" i="3"/>
  <c r="BK279" i="3"/>
  <c r="J279" i="3"/>
  <c r="BI278" i="3"/>
  <c r="BH278" i="3"/>
  <c r="BG278" i="3"/>
  <c r="BF278" i="3"/>
  <c r="BE278" i="3"/>
  <c r="T278" i="3"/>
  <c r="R278" i="3"/>
  <c r="P278" i="3"/>
  <c r="BK278" i="3"/>
  <c r="J278" i="3"/>
  <c r="BI274" i="3"/>
  <c r="BH274" i="3"/>
  <c r="BG274" i="3"/>
  <c r="BF274" i="3"/>
  <c r="BE274" i="3"/>
  <c r="T274" i="3"/>
  <c r="R274" i="3"/>
  <c r="P274" i="3"/>
  <c r="BK274" i="3"/>
  <c r="J274" i="3"/>
  <c r="BI273" i="3"/>
  <c r="BH273" i="3"/>
  <c r="BG273" i="3"/>
  <c r="BF273" i="3"/>
  <c r="BE273" i="3"/>
  <c r="T273" i="3"/>
  <c r="R273" i="3"/>
  <c r="P273" i="3"/>
  <c r="BK273" i="3"/>
  <c r="J273" i="3"/>
  <c r="BI272" i="3"/>
  <c r="BH272" i="3"/>
  <c r="BG272" i="3"/>
  <c r="BF272" i="3"/>
  <c r="BE272" i="3"/>
  <c r="T272" i="3"/>
  <c r="R272" i="3"/>
  <c r="P272" i="3"/>
  <c r="BK272" i="3"/>
  <c r="J272" i="3"/>
  <c r="BI266" i="3"/>
  <c r="BH266" i="3"/>
  <c r="BG266" i="3"/>
  <c r="BF266" i="3"/>
  <c r="BE266" i="3"/>
  <c r="T266" i="3"/>
  <c r="R266" i="3"/>
  <c r="P266" i="3"/>
  <c r="BK266" i="3"/>
  <c r="J266" i="3"/>
  <c r="BI261" i="3"/>
  <c r="BH261" i="3"/>
  <c r="BG261" i="3"/>
  <c r="BF261" i="3"/>
  <c r="BE261" i="3"/>
  <c r="T261" i="3"/>
  <c r="R261" i="3"/>
  <c r="P261" i="3"/>
  <c r="BK261" i="3"/>
  <c r="J261" i="3"/>
  <c r="BI257" i="3"/>
  <c r="BH257" i="3"/>
  <c r="BG257" i="3"/>
  <c r="BF257" i="3"/>
  <c r="BE257" i="3"/>
  <c r="T257" i="3"/>
  <c r="T256" i="3" s="1"/>
  <c r="R257" i="3"/>
  <c r="R256" i="3" s="1"/>
  <c r="P257" i="3"/>
  <c r="P256" i="3" s="1"/>
  <c r="BK257" i="3"/>
  <c r="BK256" i="3" s="1"/>
  <c r="J256" i="3" s="1"/>
  <c r="J257" i="3"/>
  <c r="J67" i="3"/>
  <c r="BI255" i="3"/>
  <c r="BH255" i="3"/>
  <c r="BG255" i="3"/>
  <c r="BF255" i="3"/>
  <c r="T255" i="3"/>
  <c r="R255" i="3"/>
  <c r="P255" i="3"/>
  <c r="BK255" i="3"/>
  <c r="J255" i="3"/>
  <c r="BE255" i="3" s="1"/>
  <c r="BI253" i="3"/>
  <c r="BH253" i="3"/>
  <c r="BG253" i="3"/>
  <c r="BF253" i="3"/>
  <c r="T253" i="3"/>
  <c r="R253" i="3"/>
  <c r="P253" i="3"/>
  <c r="BK253" i="3"/>
  <c r="J253" i="3"/>
  <c r="BE253" i="3" s="1"/>
  <c r="BI251" i="3"/>
  <c r="BH251" i="3"/>
  <c r="BG251" i="3"/>
  <c r="BF251" i="3"/>
  <c r="T251" i="3"/>
  <c r="R251" i="3"/>
  <c r="P251" i="3"/>
  <c r="BK251" i="3"/>
  <c r="J251" i="3"/>
  <c r="BE251" i="3" s="1"/>
  <c r="BI249" i="3"/>
  <c r="BH249" i="3"/>
  <c r="BG249" i="3"/>
  <c r="BF249" i="3"/>
  <c r="T249" i="3"/>
  <c r="R249" i="3"/>
  <c r="P249" i="3"/>
  <c r="BK249" i="3"/>
  <c r="J249" i="3"/>
  <c r="BE249" i="3" s="1"/>
  <c r="BI247" i="3"/>
  <c r="BH247" i="3"/>
  <c r="BG247" i="3"/>
  <c r="BF247" i="3"/>
  <c r="T247" i="3"/>
  <c r="R247" i="3"/>
  <c r="P247" i="3"/>
  <c r="BK247" i="3"/>
  <c r="J247" i="3"/>
  <c r="BE247" i="3" s="1"/>
  <c r="BI245" i="3"/>
  <c r="BH245" i="3"/>
  <c r="BG245" i="3"/>
  <c r="BF245" i="3"/>
  <c r="T245" i="3"/>
  <c r="R245" i="3"/>
  <c r="P245" i="3"/>
  <c r="BK245" i="3"/>
  <c r="J245" i="3"/>
  <c r="BE245" i="3" s="1"/>
  <c r="BI243" i="3"/>
  <c r="BH243" i="3"/>
  <c r="BG243" i="3"/>
  <c r="BF243" i="3"/>
  <c r="T243" i="3"/>
  <c r="R243" i="3"/>
  <c r="P243" i="3"/>
  <c r="BK243" i="3"/>
  <c r="J243" i="3"/>
  <c r="BE243" i="3" s="1"/>
  <c r="BI241" i="3"/>
  <c r="BH241" i="3"/>
  <c r="BG241" i="3"/>
  <c r="BF241" i="3"/>
  <c r="T241" i="3"/>
  <c r="R241" i="3"/>
  <c r="P241" i="3"/>
  <c r="BK241" i="3"/>
  <c r="J241" i="3"/>
  <c r="BE241" i="3" s="1"/>
  <c r="BI239" i="3"/>
  <c r="BH239" i="3"/>
  <c r="BG239" i="3"/>
  <c r="BF239" i="3"/>
  <c r="T239" i="3"/>
  <c r="R239" i="3"/>
  <c r="P239" i="3"/>
  <c r="BK239" i="3"/>
  <c r="J239" i="3"/>
  <c r="BE239" i="3" s="1"/>
  <c r="BI237" i="3"/>
  <c r="BH237" i="3"/>
  <c r="BG237" i="3"/>
  <c r="BF237" i="3"/>
  <c r="T237" i="3"/>
  <c r="R237" i="3"/>
  <c r="P237" i="3"/>
  <c r="BK237" i="3"/>
  <c r="J237" i="3"/>
  <c r="BE237" i="3" s="1"/>
  <c r="BI235" i="3"/>
  <c r="BH235" i="3"/>
  <c r="BG235" i="3"/>
  <c r="BF235" i="3"/>
  <c r="T235" i="3"/>
  <c r="R235" i="3"/>
  <c r="P235" i="3"/>
  <c r="BK235" i="3"/>
  <c r="J235" i="3"/>
  <c r="BE235" i="3" s="1"/>
  <c r="BI233" i="3"/>
  <c r="BH233" i="3"/>
  <c r="BG233" i="3"/>
  <c r="BF233" i="3"/>
  <c r="T233" i="3"/>
  <c r="R233" i="3"/>
  <c r="P233" i="3"/>
  <c r="BK233" i="3"/>
  <c r="J233" i="3"/>
  <c r="BE233" i="3" s="1"/>
  <c r="BI231" i="3"/>
  <c r="BH231" i="3"/>
  <c r="BG231" i="3"/>
  <c r="BF231" i="3"/>
  <c r="T231" i="3"/>
  <c r="R231" i="3"/>
  <c r="P231" i="3"/>
  <c r="BK231" i="3"/>
  <c r="J231" i="3"/>
  <c r="BE231" i="3" s="1"/>
  <c r="BI229" i="3"/>
  <c r="BH229" i="3"/>
  <c r="BG229" i="3"/>
  <c r="BF229" i="3"/>
  <c r="T229" i="3"/>
  <c r="R229" i="3"/>
  <c r="P229" i="3"/>
  <c r="BK229" i="3"/>
  <c r="J229" i="3"/>
  <c r="BE229" i="3" s="1"/>
  <c r="BI225" i="3"/>
  <c r="BH225" i="3"/>
  <c r="BG225" i="3"/>
  <c r="BF225" i="3"/>
  <c r="T225" i="3"/>
  <c r="T224" i="3" s="1"/>
  <c r="R225" i="3"/>
  <c r="R224" i="3" s="1"/>
  <c r="P225" i="3"/>
  <c r="P224" i="3" s="1"/>
  <c r="BK225" i="3"/>
  <c r="BK224" i="3" s="1"/>
  <c r="J224" i="3" s="1"/>
  <c r="J225" i="3"/>
  <c r="BE225" i="3" s="1"/>
  <c r="J66" i="3"/>
  <c r="BI223" i="3"/>
  <c r="BH223" i="3"/>
  <c r="BG223" i="3"/>
  <c r="BF223" i="3"/>
  <c r="BE223" i="3"/>
  <c r="T223" i="3"/>
  <c r="R223" i="3"/>
  <c r="P223" i="3"/>
  <c r="BK223" i="3"/>
  <c r="J223" i="3"/>
  <c r="BI218" i="3"/>
  <c r="BH218" i="3"/>
  <c r="BG218" i="3"/>
  <c r="BF218" i="3"/>
  <c r="BE218" i="3"/>
  <c r="T218" i="3"/>
  <c r="R218" i="3"/>
  <c r="P218" i="3"/>
  <c r="BK218" i="3"/>
  <c r="J218" i="3"/>
  <c r="BI216" i="3"/>
  <c r="BH216" i="3"/>
  <c r="BG216" i="3"/>
  <c r="BF216" i="3"/>
  <c r="BE216" i="3"/>
  <c r="T216" i="3"/>
  <c r="R216" i="3"/>
  <c r="P216" i="3"/>
  <c r="BK216" i="3"/>
  <c r="J216" i="3"/>
  <c r="BI208" i="3"/>
  <c r="BH208" i="3"/>
  <c r="BG208" i="3"/>
  <c r="BF208" i="3"/>
  <c r="BE208" i="3"/>
  <c r="T208" i="3"/>
  <c r="R208" i="3"/>
  <c r="P208" i="3"/>
  <c r="BK208" i="3"/>
  <c r="J208" i="3"/>
  <c r="BI206" i="3"/>
  <c r="BH206" i="3"/>
  <c r="BG206" i="3"/>
  <c r="BF206" i="3"/>
  <c r="BE206" i="3"/>
  <c r="T206" i="3"/>
  <c r="R206" i="3"/>
  <c r="P206" i="3"/>
  <c r="BK206" i="3"/>
  <c r="J206" i="3"/>
  <c r="BI204" i="3"/>
  <c r="BH204" i="3"/>
  <c r="BG204" i="3"/>
  <c r="BF204" i="3"/>
  <c r="BE204" i="3"/>
  <c r="T204" i="3"/>
  <c r="T203" i="3" s="1"/>
  <c r="T202" i="3" s="1"/>
  <c r="R204" i="3"/>
  <c r="R203" i="3" s="1"/>
  <c r="R202" i="3" s="1"/>
  <c r="P204" i="3"/>
  <c r="P203" i="3" s="1"/>
  <c r="P202" i="3" s="1"/>
  <c r="BK204" i="3"/>
  <c r="BK203" i="3" s="1"/>
  <c r="J204" i="3"/>
  <c r="BI201" i="3"/>
  <c r="BH201" i="3"/>
  <c r="BG201" i="3"/>
  <c r="BF201" i="3"/>
  <c r="BE201" i="3"/>
  <c r="T201" i="3"/>
  <c r="T200" i="3" s="1"/>
  <c r="R201" i="3"/>
  <c r="R200" i="3" s="1"/>
  <c r="P201" i="3"/>
  <c r="P200" i="3" s="1"/>
  <c r="BK201" i="3"/>
  <c r="BK200" i="3" s="1"/>
  <c r="J200" i="3" s="1"/>
  <c r="J201" i="3"/>
  <c r="J63" i="3"/>
  <c r="BI199" i="3"/>
  <c r="BH199" i="3"/>
  <c r="BG199" i="3"/>
  <c r="BF199" i="3"/>
  <c r="T199" i="3"/>
  <c r="R199" i="3"/>
  <c r="P199" i="3"/>
  <c r="BK199" i="3"/>
  <c r="J199" i="3"/>
  <c r="BE199" i="3" s="1"/>
  <c r="BI197" i="3"/>
  <c r="BH197" i="3"/>
  <c r="BG197" i="3"/>
  <c r="BF197" i="3"/>
  <c r="T197" i="3"/>
  <c r="R197" i="3"/>
  <c r="P197" i="3"/>
  <c r="BK197" i="3"/>
  <c r="J197" i="3"/>
  <c r="BE197" i="3" s="1"/>
  <c r="BI196" i="3"/>
  <c r="BH196" i="3"/>
  <c r="BG196" i="3"/>
  <c r="BF196" i="3"/>
  <c r="T196" i="3"/>
  <c r="R196" i="3"/>
  <c r="P196" i="3"/>
  <c r="BK196" i="3"/>
  <c r="J196" i="3"/>
  <c r="BE196" i="3" s="1"/>
  <c r="BI195" i="3"/>
  <c r="BH195" i="3"/>
  <c r="BG195" i="3"/>
  <c r="BF195" i="3"/>
  <c r="T195" i="3"/>
  <c r="T194" i="3" s="1"/>
  <c r="R195" i="3"/>
  <c r="R194" i="3" s="1"/>
  <c r="P195" i="3"/>
  <c r="P194" i="3" s="1"/>
  <c r="BK195" i="3"/>
  <c r="BK194" i="3" s="1"/>
  <c r="J194" i="3" s="1"/>
  <c r="J195" i="3"/>
  <c r="BE195" i="3" s="1"/>
  <c r="J62" i="3"/>
  <c r="BI190" i="3"/>
  <c r="BH190" i="3"/>
  <c r="BG190" i="3"/>
  <c r="BF190" i="3"/>
  <c r="BE190" i="3"/>
  <c r="T190" i="3"/>
  <c r="R190" i="3"/>
  <c r="P190" i="3"/>
  <c r="BK190" i="3"/>
  <c r="J190" i="3"/>
  <c r="BI183" i="3"/>
  <c r="BH183" i="3"/>
  <c r="BG183" i="3"/>
  <c r="BF183" i="3"/>
  <c r="BE183" i="3"/>
  <c r="T183" i="3"/>
  <c r="R183" i="3"/>
  <c r="P183" i="3"/>
  <c r="BK183" i="3"/>
  <c r="J183" i="3"/>
  <c r="BI181" i="3"/>
  <c r="BH181" i="3"/>
  <c r="BG181" i="3"/>
  <c r="BF181" i="3"/>
  <c r="BE181" i="3"/>
  <c r="T181" i="3"/>
  <c r="R181" i="3"/>
  <c r="P181" i="3"/>
  <c r="BK181" i="3"/>
  <c r="J181" i="3"/>
  <c r="BI179" i="3"/>
  <c r="BH179" i="3"/>
  <c r="BG179" i="3"/>
  <c r="BF179" i="3"/>
  <c r="BE179" i="3"/>
  <c r="T179" i="3"/>
  <c r="R179" i="3"/>
  <c r="P179" i="3"/>
  <c r="BK179" i="3"/>
  <c r="J179" i="3"/>
  <c r="BI175" i="3"/>
  <c r="BH175" i="3"/>
  <c r="BG175" i="3"/>
  <c r="BF175" i="3"/>
  <c r="BE175" i="3"/>
  <c r="T175" i="3"/>
  <c r="R175" i="3"/>
  <c r="P175" i="3"/>
  <c r="BK175" i="3"/>
  <c r="J175" i="3"/>
  <c r="BI173" i="3"/>
  <c r="BH173" i="3"/>
  <c r="BG173" i="3"/>
  <c r="BF173" i="3"/>
  <c r="BE173" i="3"/>
  <c r="T173" i="3"/>
  <c r="R173" i="3"/>
  <c r="P173" i="3"/>
  <c r="BK173" i="3"/>
  <c r="J173" i="3"/>
  <c r="BI168" i="3"/>
  <c r="BH168" i="3"/>
  <c r="BG168" i="3"/>
  <c r="BF168" i="3"/>
  <c r="BE168" i="3"/>
  <c r="T168" i="3"/>
  <c r="R168" i="3"/>
  <c r="P168" i="3"/>
  <c r="BK168" i="3"/>
  <c r="J168" i="3"/>
  <c r="BI166" i="3"/>
  <c r="BH166" i="3"/>
  <c r="BG166" i="3"/>
  <c r="BF166" i="3"/>
  <c r="BE166" i="3"/>
  <c r="T166" i="3"/>
  <c r="R166" i="3"/>
  <c r="P166" i="3"/>
  <c r="BK166" i="3"/>
  <c r="J166" i="3"/>
  <c r="BI162" i="3"/>
  <c r="BH162" i="3"/>
  <c r="BG162" i="3"/>
  <c r="BF162" i="3"/>
  <c r="BE162" i="3"/>
  <c r="T162" i="3"/>
  <c r="R162" i="3"/>
  <c r="P162" i="3"/>
  <c r="BK162" i="3"/>
  <c r="J162" i="3"/>
  <c r="BI160" i="3"/>
  <c r="BH160" i="3"/>
  <c r="BG160" i="3"/>
  <c r="BF160" i="3"/>
  <c r="BE160" i="3"/>
  <c r="T160" i="3"/>
  <c r="R160" i="3"/>
  <c r="P160" i="3"/>
  <c r="BK160" i="3"/>
  <c r="J160" i="3"/>
  <c r="BI158" i="3"/>
  <c r="BH158" i="3"/>
  <c r="BG158" i="3"/>
  <c r="BF158" i="3"/>
  <c r="BE158" i="3"/>
  <c r="T158" i="3"/>
  <c r="T157" i="3" s="1"/>
  <c r="R158" i="3"/>
  <c r="R157" i="3" s="1"/>
  <c r="P158" i="3"/>
  <c r="P157" i="3" s="1"/>
  <c r="BK158" i="3"/>
  <c r="BK157" i="3" s="1"/>
  <c r="J157" i="3" s="1"/>
  <c r="J158" i="3"/>
  <c r="J61" i="3"/>
  <c r="BI156" i="3"/>
  <c r="BH156" i="3"/>
  <c r="BG156" i="3"/>
  <c r="BF156" i="3"/>
  <c r="T156" i="3"/>
  <c r="R156" i="3"/>
  <c r="P156" i="3"/>
  <c r="BK156" i="3"/>
  <c r="J156" i="3"/>
  <c r="BE156" i="3" s="1"/>
  <c r="BI154" i="3"/>
  <c r="BH154" i="3"/>
  <c r="BG154" i="3"/>
  <c r="BF154" i="3"/>
  <c r="T154" i="3"/>
  <c r="R154" i="3"/>
  <c r="P154" i="3"/>
  <c r="BK154" i="3"/>
  <c r="J154" i="3"/>
  <c r="BE154" i="3" s="1"/>
  <c r="BI150" i="3"/>
  <c r="BH150" i="3"/>
  <c r="BG150" i="3"/>
  <c r="BF150" i="3"/>
  <c r="T150" i="3"/>
  <c r="R150" i="3"/>
  <c r="P150" i="3"/>
  <c r="BK150" i="3"/>
  <c r="J150" i="3"/>
  <c r="BE150" i="3" s="1"/>
  <c r="BI148" i="3"/>
  <c r="BH148" i="3"/>
  <c r="BG148" i="3"/>
  <c r="BF148" i="3"/>
  <c r="T148" i="3"/>
  <c r="R148" i="3"/>
  <c r="P148" i="3"/>
  <c r="BK148" i="3"/>
  <c r="J148" i="3"/>
  <c r="BE148" i="3" s="1"/>
  <c r="BI146" i="3"/>
  <c r="BH146" i="3"/>
  <c r="BG146" i="3"/>
  <c r="BF146" i="3"/>
  <c r="T146" i="3"/>
  <c r="R146" i="3"/>
  <c r="P146" i="3"/>
  <c r="BK146" i="3"/>
  <c r="J146" i="3"/>
  <c r="BE146" i="3" s="1"/>
  <c r="BI141" i="3"/>
  <c r="BH141" i="3"/>
  <c r="BG141" i="3"/>
  <c r="BF141" i="3"/>
  <c r="T141" i="3"/>
  <c r="R141" i="3"/>
  <c r="P141" i="3"/>
  <c r="BK141" i="3"/>
  <c r="J141" i="3"/>
  <c r="BE141" i="3" s="1"/>
  <c r="BI139" i="3"/>
  <c r="BH139" i="3"/>
  <c r="BG139" i="3"/>
  <c r="BF139" i="3"/>
  <c r="T139" i="3"/>
  <c r="R139" i="3"/>
  <c r="P139" i="3"/>
  <c r="BK139" i="3"/>
  <c r="J139" i="3"/>
  <c r="BE139" i="3" s="1"/>
  <c r="BI127" i="3"/>
  <c r="BH127" i="3"/>
  <c r="BG127" i="3"/>
  <c r="BF127" i="3"/>
  <c r="T127" i="3"/>
  <c r="R127" i="3"/>
  <c r="P127" i="3"/>
  <c r="BK127" i="3"/>
  <c r="J127" i="3"/>
  <c r="BE127" i="3" s="1"/>
  <c r="BI122" i="3"/>
  <c r="BH122" i="3"/>
  <c r="BG122" i="3"/>
  <c r="BF122" i="3"/>
  <c r="T122" i="3"/>
  <c r="T121" i="3" s="1"/>
  <c r="R122" i="3"/>
  <c r="R121" i="3" s="1"/>
  <c r="P122" i="3"/>
  <c r="P121" i="3" s="1"/>
  <c r="BK122" i="3"/>
  <c r="BK121" i="3" s="1"/>
  <c r="J121" i="3" s="1"/>
  <c r="J122" i="3"/>
  <c r="BE122" i="3" s="1"/>
  <c r="J60" i="3"/>
  <c r="BI119" i="3"/>
  <c r="BH119" i="3"/>
  <c r="BG119" i="3"/>
  <c r="BF119" i="3"/>
  <c r="T119" i="3"/>
  <c r="T118" i="3" s="1"/>
  <c r="R119" i="3"/>
  <c r="R118" i="3" s="1"/>
  <c r="P119" i="3"/>
  <c r="P118" i="3" s="1"/>
  <c r="BK119" i="3"/>
  <c r="BK118" i="3" s="1"/>
  <c r="J118" i="3" s="1"/>
  <c r="J119" i="3"/>
  <c r="BE119" i="3" s="1"/>
  <c r="J59" i="3"/>
  <c r="BI114" i="3"/>
  <c r="BH114" i="3"/>
  <c r="BG114" i="3"/>
  <c r="BF114" i="3"/>
  <c r="BE114" i="3"/>
  <c r="T114" i="3"/>
  <c r="R114" i="3"/>
  <c r="P114" i="3"/>
  <c r="BK114" i="3"/>
  <c r="J114" i="3"/>
  <c r="BI112" i="3"/>
  <c r="BH112" i="3"/>
  <c r="BG112" i="3"/>
  <c r="BF112" i="3"/>
  <c r="BE112" i="3"/>
  <c r="T112" i="3"/>
  <c r="R112" i="3"/>
  <c r="P112" i="3"/>
  <c r="BK112" i="3"/>
  <c r="J112" i="3"/>
  <c r="BI110" i="3"/>
  <c r="BH110" i="3"/>
  <c r="BG110" i="3"/>
  <c r="BF110" i="3"/>
  <c r="BE110" i="3"/>
  <c r="T110" i="3"/>
  <c r="R110" i="3"/>
  <c r="P110" i="3"/>
  <c r="BK110" i="3"/>
  <c r="J110" i="3"/>
  <c r="BI108" i="3"/>
  <c r="BH108" i="3"/>
  <c r="BG108" i="3"/>
  <c r="BF108" i="3"/>
  <c r="BE108" i="3"/>
  <c r="T108" i="3"/>
  <c r="R108" i="3"/>
  <c r="P108" i="3"/>
  <c r="BK108" i="3"/>
  <c r="J108" i="3"/>
  <c r="BI106" i="3"/>
  <c r="BH106" i="3"/>
  <c r="BG106" i="3"/>
  <c r="BF106" i="3"/>
  <c r="BE106" i="3"/>
  <c r="T106" i="3"/>
  <c r="R106" i="3"/>
  <c r="P106" i="3"/>
  <c r="BK106" i="3"/>
  <c r="J106" i="3"/>
  <c r="BI101" i="3"/>
  <c r="F34" i="3" s="1"/>
  <c r="BD53" i="1" s="1"/>
  <c r="BH101" i="3"/>
  <c r="BG101" i="3"/>
  <c r="F32" i="3" s="1"/>
  <c r="BB53" i="1" s="1"/>
  <c r="BF101" i="3"/>
  <c r="BE101" i="3"/>
  <c r="T101" i="3"/>
  <c r="T100" i="3" s="1"/>
  <c r="T99" i="3" s="1"/>
  <c r="T98" i="3" s="1"/>
  <c r="R101" i="3"/>
  <c r="R100" i="3" s="1"/>
  <c r="R99" i="3" s="1"/>
  <c r="R98" i="3" s="1"/>
  <c r="P101" i="3"/>
  <c r="P100" i="3" s="1"/>
  <c r="P99" i="3" s="1"/>
  <c r="P98" i="3" s="1"/>
  <c r="AU53" i="1" s="1"/>
  <c r="BK101" i="3"/>
  <c r="BK100" i="3" s="1"/>
  <c r="J100" i="3" s="1"/>
  <c r="J101" i="3"/>
  <c r="J58" i="3"/>
  <c r="F95" i="3"/>
  <c r="F94" i="3"/>
  <c r="F92" i="3"/>
  <c r="E90" i="3"/>
  <c r="F51" i="3"/>
  <c r="J49" i="3"/>
  <c r="F49" i="3"/>
  <c r="E47" i="3"/>
  <c r="J21" i="3"/>
  <c r="E21" i="3"/>
  <c r="J94" i="3" s="1"/>
  <c r="J20" i="3"/>
  <c r="J18" i="3"/>
  <c r="E18" i="3"/>
  <c r="F52" i="3" s="1"/>
  <c r="J17" i="3"/>
  <c r="J12" i="3"/>
  <c r="J92" i="3" s="1"/>
  <c r="E7" i="3"/>
  <c r="E45" i="3" s="1"/>
  <c r="AY52" i="1"/>
  <c r="AX52" i="1"/>
  <c r="BI474" i="2"/>
  <c r="BH474" i="2"/>
  <c r="BG474" i="2"/>
  <c r="BF474" i="2"/>
  <c r="T474" i="2"/>
  <c r="R474" i="2"/>
  <c r="P474" i="2"/>
  <c r="BK474" i="2"/>
  <c r="J474" i="2"/>
  <c r="BE474" i="2" s="1"/>
  <c r="BI472" i="2"/>
  <c r="BH472" i="2"/>
  <c r="BG472" i="2"/>
  <c r="BF472" i="2"/>
  <c r="T472" i="2"/>
  <c r="R472" i="2"/>
  <c r="P472" i="2"/>
  <c r="BK472" i="2"/>
  <c r="J472" i="2"/>
  <c r="BE472" i="2" s="1"/>
  <c r="BI467" i="2"/>
  <c r="BH467" i="2"/>
  <c r="BG467" i="2"/>
  <c r="BF467" i="2"/>
  <c r="T467" i="2"/>
  <c r="R467" i="2"/>
  <c r="P467" i="2"/>
  <c r="BK467" i="2"/>
  <c r="J467" i="2"/>
  <c r="BE467" i="2" s="1"/>
  <c r="BI462" i="2"/>
  <c r="BH462" i="2"/>
  <c r="BG462" i="2"/>
  <c r="BF462" i="2"/>
  <c r="T462" i="2"/>
  <c r="T461" i="2" s="1"/>
  <c r="R462" i="2"/>
  <c r="R461" i="2" s="1"/>
  <c r="P462" i="2"/>
  <c r="P461" i="2" s="1"/>
  <c r="BK462" i="2"/>
  <c r="BK461" i="2" s="1"/>
  <c r="J461" i="2" s="1"/>
  <c r="J462" i="2"/>
  <c r="BE462" i="2" s="1"/>
  <c r="J78" i="2"/>
  <c r="BI459" i="2"/>
  <c r="BH459" i="2"/>
  <c r="BG459" i="2"/>
  <c r="BF459" i="2"/>
  <c r="BE459" i="2"/>
  <c r="T459" i="2"/>
  <c r="R459" i="2"/>
  <c r="P459" i="2"/>
  <c r="BK459" i="2"/>
  <c r="J459" i="2"/>
  <c r="BI457" i="2"/>
  <c r="BH457" i="2"/>
  <c r="BG457" i="2"/>
  <c r="BF457" i="2"/>
  <c r="BE457" i="2"/>
  <c r="T457" i="2"/>
  <c r="R457" i="2"/>
  <c r="P457" i="2"/>
  <c r="BK457" i="2"/>
  <c r="J457" i="2"/>
  <c r="BI455" i="2"/>
  <c r="BH455" i="2"/>
  <c r="BG455" i="2"/>
  <c r="BF455" i="2"/>
  <c r="BE455" i="2"/>
  <c r="T455" i="2"/>
  <c r="R455" i="2"/>
  <c r="P455" i="2"/>
  <c r="BK455" i="2"/>
  <c r="J455" i="2"/>
  <c r="BI453" i="2"/>
  <c r="BH453" i="2"/>
  <c r="BG453" i="2"/>
  <c r="BF453" i="2"/>
  <c r="BE453" i="2"/>
  <c r="T453" i="2"/>
  <c r="R453" i="2"/>
  <c r="P453" i="2"/>
  <c r="BK453" i="2"/>
  <c r="J453" i="2"/>
  <c r="BI451" i="2"/>
  <c r="BH451" i="2"/>
  <c r="BG451" i="2"/>
  <c r="BF451" i="2"/>
  <c r="BE451" i="2"/>
  <c r="T451" i="2"/>
  <c r="R451" i="2"/>
  <c r="P451" i="2"/>
  <c r="BK451" i="2"/>
  <c r="J451" i="2"/>
  <c r="BI449" i="2"/>
  <c r="BH449" i="2"/>
  <c r="BG449" i="2"/>
  <c r="BF449" i="2"/>
  <c r="BE449" i="2"/>
  <c r="T449" i="2"/>
  <c r="R449" i="2"/>
  <c r="P449" i="2"/>
  <c r="BK449" i="2"/>
  <c r="J449" i="2"/>
  <c r="BI447" i="2"/>
  <c r="BH447" i="2"/>
  <c r="BG447" i="2"/>
  <c r="BF447" i="2"/>
  <c r="BE447" i="2"/>
  <c r="T447" i="2"/>
  <c r="R447" i="2"/>
  <c r="P447" i="2"/>
  <c r="BK447" i="2"/>
  <c r="J447" i="2"/>
  <c r="BI445" i="2"/>
  <c r="BH445" i="2"/>
  <c r="BG445" i="2"/>
  <c r="BF445" i="2"/>
  <c r="BE445" i="2"/>
  <c r="T445" i="2"/>
  <c r="T444" i="2" s="1"/>
  <c r="R445" i="2"/>
  <c r="R444" i="2" s="1"/>
  <c r="P445" i="2"/>
  <c r="P444" i="2" s="1"/>
  <c r="BK445" i="2"/>
  <c r="BK444" i="2" s="1"/>
  <c r="J444" i="2" s="1"/>
  <c r="J77" i="2" s="1"/>
  <c r="J445" i="2"/>
  <c r="BI443" i="2"/>
  <c r="BH443" i="2"/>
  <c r="BG443" i="2"/>
  <c r="BF443" i="2"/>
  <c r="T443" i="2"/>
  <c r="R443" i="2"/>
  <c r="P443" i="2"/>
  <c r="BK443" i="2"/>
  <c r="J443" i="2"/>
  <c r="BE443" i="2" s="1"/>
  <c r="BI441" i="2"/>
  <c r="BH441" i="2"/>
  <c r="BG441" i="2"/>
  <c r="BF441" i="2"/>
  <c r="T441" i="2"/>
  <c r="R441" i="2"/>
  <c r="P441" i="2"/>
  <c r="BK441" i="2"/>
  <c r="J441" i="2"/>
  <c r="BE441" i="2" s="1"/>
  <c r="BI435" i="2"/>
  <c r="BH435" i="2"/>
  <c r="BG435" i="2"/>
  <c r="BF435" i="2"/>
  <c r="T435" i="2"/>
  <c r="R435" i="2"/>
  <c r="P435" i="2"/>
  <c r="BK435" i="2"/>
  <c r="J435" i="2"/>
  <c r="BE435" i="2" s="1"/>
  <c r="BI430" i="2"/>
  <c r="BH430" i="2"/>
  <c r="BG430" i="2"/>
  <c r="BF430" i="2"/>
  <c r="T430" i="2"/>
  <c r="R430" i="2"/>
  <c r="P430" i="2"/>
  <c r="BK430" i="2"/>
  <c r="J430" i="2"/>
  <c r="BE430" i="2" s="1"/>
  <c r="BI428" i="2"/>
  <c r="BH428" i="2"/>
  <c r="BG428" i="2"/>
  <c r="BF428" i="2"/>
  <c r="T428" i="2"/>
  <c r="R428" i="2"/>
  <c r="P428" i="2"/>
  <c r="BK428" i="2"/>
  <c r="J428" i="2"/>
  <c r="BE428" i="2" s="1"/>
  <c r="BI426" i="2"/>
  <c r="BH426" i="2"/>
  <c r="BG426" i="2"/>
  <c r="BF426" i="2"/>
  <c r="T426" i="2"/>
  <c r="R426" i="2"/>
  <c r="P426" i="2"/>
  <c r="BK426" i="2"/>
  <c r="J426" i="2"/>
  <c r="BE426" i="2" s="1"/>
  <c r="BI424" i="2"/>
  <c r="BH424" i="2"/>
  <c r="BG424" i="2"/>
  <c r="BF424" i="2"/>
  <c r="BE424" i="2"/>
  <c r="T424" i="2"/>
  <c r="R424" i="2"/>
  <c r="P424" i="2"/>
  <c r="BK424" i="2"/>
  <c r="J424" i="2"/>
  <c r="BI422" i="2"/>
  <c r="BH422" i="2"/>
  <c r="BG422" i="2"/>
  <c r="BF422" i="2"/>
  <c r="BE422" i="2"/>
  <c r="T422" i="2"/>
  <c r="R422" i="2"/>
  <c r="P422" i="2"/>
  <c r="BK422" i="2"/>
  <c r="J422" i="2"/>
  <c r="BI420" i="2"/>
  <c r="BH420" i="2"/>
  <c r="BG420" i="2"/>
  <c r="BF420" i="2"/>
  <c r="BE420" i="2"/>
  <c r="T420" i="2"/>
  <c r="R420" i="2"/>
  <c r="P420" i="2"/>
  <c r="BK420" i="2"/>
  <c r="J420" i="2"/>
  <c r="BI416" i="2"/>
  <c r="BH416" i="2"/>
  <c r="BG416" i="2"/>
  <c r="BF416" i="2"/>
  <c r="BE416" i="2"/>
  <c r="T416" i="2"/>
  <c r="T415" i="2" s="1"/>
  <c r="R416" i="2"/>
  <c r="R415" i="2" s="1"/>
  <c r="P416" i="2"/>
  <c r="P415" i="2" s="1"/>
  <c r="BK416" i="2"/>
  <c r="BK415" i="2" s="1"/>
  <c r="J415" i="2" s="1"/>
  <c r="J76" i="2" s="1"/>
  <c r="J416" i="2"/>
  <c r="BI413" i="2"/>
  <c r="BH413" i="2"/>
  <c r="BG413" i="2"/>
  <c r="BF413" i="2"/>
  <c r="T413" i="2"/>
  <c r="R413" i="2"/>
  <c r="P413" i="2"/>
  <c r="BK413" i="2"/>
  <c r="J413" i="2"/>
  <c r="BE413" i="2" s="1"/>
  <c r="BI411" i="2"/>
  <c r="BH411" i="2"/>
  <c r="BG411" i="2"/>
  <c r="BF411" i="2"/>
  <c r="T411" i="2"/>
  <c r="T410" i="2" s="1"/>
  <c r="R411" i="2"/>
  <c r="R410" i="2" s="1"/>
  <c r="P411" i="2"/>
  <c r="P410" i="2" s="1"/>
  <c r="BK411" i="2"/>
  <c r="BK410" i="2" s="1"/>
  <c r="J410" i="2" s="1"/>
  <c r="J75" i="2" s="1"/>
  <c r="J411" i="2"/>
  <c r="BE411" i="2" s="1"/>
  <c r="BI409" i="2"/>
  <c r="BH409" i="2"/>
  <c r="BG409" i="2"/>
  <c r="BF409" i="2"/>
  <c r="BE409" i="2"/>
  <c r="T409" i="2"/>
  <c r="R409" i="2"/>
  <c r="P409" i="2"/>
  <c r="BK409" i="2"/>
  <c r="J409" i="2"/>
  <c r="BI407" i="2"/>
  <c r="BH407" i="2"/>
  <c r="BG407" i="2"/>
  <c r="BF407" i="2"/>
  <c r="BE407" i="2"/>
  <c r="T407" i="2"/>
  <c r="R407" i="2"/>
  <c r="P407" i="2"/>
  <c r="BK407" i="2"/>
  <c r="J407" i="2"/>
  <c r="BI402" i="2"/>
  <c r="BH402" i="2"/>
  <c r="BG402" i="2"/>
  <c r="BF402" i="2"/>
  <c r="BE402" i="2"/>
  <c r="T402" i="2"/>
  <c r="R402" i="2"/>
  <c r="P402" i="2"/>
  <c r="BK402" i="2"/>
  <c r="J402" i="2"/>
  <c r="BI400" i="2"/>
  <c r="BH400" i="2"/>
  <c r="BG400" i="2"/>
  <c r="BF400" i="2"/>
  <c r="BE400" i="2"/>
  <c r="T400" i="2"/>
  <c r="R400" i="2"/>
  <c r="P400" i="2"/>
  <c r="BK400" i="2"/>
  <c r="J400" i="2"/>
  <c r="BI398" i="2"/>
  <c r="BH398" i="2"/>
  <c r="BG398" i="2"/>
  <c r="BF398" i="2"/>
  <c r="BE398" i="2"/>
  <c r="T398" i="2"/>
  <c r="R398" i="2"/>
  <c r="P398" i="2"/>
  <c r="BK398" i="2"/>
  <c r="J398" i="2"/>
  <c r="BI396" i="2"/>
  <c r="BH396" i="2"/>
  <c r="BG396" i="2"/>
  <c r="BF396" i="2"/>
  <c r="BE396" i="2"/>
  <c r="T396" i="2"/>
  <c r="R396" i="2"/>
  <c r="P396" i="2"/>
  <c r="BK396" i="2"/>
  <c r="J396" i="2"/>
  <c r="BI391" i="2"/>
  <c r="BH391" i="2"/>
  <c r="BG391" i="2"/>
  <c r="BF391" i="2"/>
  <c r="BE391" i="2"/>
  <c r="T391" i="2"/>
  <c r="R391" i="2"/>
  <c r="P391" i="2"/>
  <c r="BK391" i="2"/>
  <c r="J391" i="2"/>
  <c r="BI389" i="2"/>
  <c r="BH389" i="2"/>
  <c r="BG389" i="2"/>
  <c r="BF389" i="2"/>
  <c r="BE389" i="2"/>
  <c r="T389" i="2"/>
  <c r="T388" i="2" s="1"/>
  <c r="R389" i="2"/>
  <c r="R388" i="2" s="1"/>
  <c r="P389" i="2"/>
  <c r="P388" i="2" s="1"/>
  <c r="BK389" i="2"/>
  <c r="BK388" i="2" s="1"/>
  <c r="J388" i="2" s="1"/>
  <c r="J74" i="2" s="1"/>
  <c r="J389" i="2"/>
  <c r="BI386" i="2"/>
  <c r="BH386" i="2"/>
  <c r="BG386" i="2"/>
  <c r="BF386" i="2"/>
  <c r="T386" i="2"/>
  <c r="R386" i="2"/>
  <c r="P386" i="2"/>
  <c r="BK386" i="2"/>
  <c r="J386" i="2"/>
  <c r="BE386" i="2" s="1"/>
  <c r="BI384" i="2"/>
  <c r="BH384" i="2"/>
  <c r="BG384" i="2"/>
  <c r="BF384" i="2"/>
  <c r="T384" i="2"/>
  <c r="R384" i="2"/>
  <c r="P384" i="2"/>
  <c r="BK384" i="2"/>
  <c r="J384" i="2"/>
  <c r="BE384" i="2" s="1"/>
  <c r="BI383" i="2"/>
  <c r="BH383" i="2"/>
  <c r="BG383" i="2"/>
  <c r="BF383" i="2"/>
  <c r="T383" i="2"/>
  <c r="R383" i="2"/>
  <c r="P383" i="2"/>
  <c r="BK383" i="2"/>
  <c r="J383" i="2"/>
  <c r="BE383" i="2" s="1"/>
  <c r="BI381" i="2"/>
  <c r="BH381" i="2"/>
  <c r="BG381" i="2"/>
  <c r="BF381" i="2"/>
  <c r="T381" i="2"/>
  <c r="R381" i="2"/>
  <c r="P381" i="2"/>
  <c r="BK381" i="2"/>
  <c r="J381" i="2"/>
  <c r="BE381" i="2" s="1"/>
  <c r="BI376" i="2"/>
  <c r="BH376" i="2"/>
  <c r="BG376" i="2"/>
  <c r="BF376" i="2"/>
  <c r="T376" i="2"/>
  <c r="R376" i="2"/>
  <c r="P376" i="2"/>
  <c r="BK376" i="2"/>
  <c r="J376" i="2"/>
  <c r="BE376" i="2" s="1"/>
  <c r="BI370" i="2"/>
  <c r="BH370" i="2"/>
  <c r="BG370" i="2"/>
  <c r="BF370" i="2"/>
  <c r="T370" i="2"/>
  <c r="R370" i="2"/>
  <c r="P370" i="2"/>
  <c r="BK370" i="2"/>
  <c r="J370" i="2"/>
  <c r="BE370" i="2" s="1"/>
  <c r="BI368" i="2"/>
  <c r="BH368" i="2"/>
  <c r="BG368" i="2"/>
  <c r="BF368" i="2"/>
  <c r="BE368" i="2"/>
  <c r="T368" i="2"/>
  <c r="R368" i="2"/>
  <c r="P368" i="2"/>
  <c r="BK368" i="2"/>
  <c r="J368" i="2"/>
  <c r="BI366" i="2"/>
  <c r="BH366" i="2"/>
  <c r="BG366" i="2"/>
  <c r="BF366" i="2"/>
  <c r="BE366" i="2"/>
  <c r="T366" i="2"/>
  <c r="R366" i="2"/>
  <c r="P366" i="2"/>
  <c r="BK366" i="2"/>
  <c r="J366" i="2"/>
  <c r="BI365" i="2"/>
  <c r="BH365" i="2"/>
  <c r="BG365" i="2"/>
  <c r="BF365" i="2"/>
  <c r="BE365" i="2"/>
  <c r="T365" i="2"/>
  <c r="T364" i="2" s="1"/>
  <c r="R365" i="2"/>
  <c r="R364" i="2" s="1"/>
  <c r="P365" i="2"/>
  <c r="P364" i="2" s="1"/>
  <c r="BK365" i="2"/>
  <c r="BK364" i="2" s="1"/>
  <c r="J364" i="2" s="1"/>
  <c r="J73" i="2" s="1"/>
  <c r="J365" i="2"/>
  <c r="BI362" i="2"/>
  <c r="BH362" i="2"/>
  <c r="BG362" i="2"/>
  <c r="BF362" i="2"/>
  <c r="T362" i="2"/>
  <c r="T361" i="2" s="1"/>
  <c r="R362" i="2"/>
  <c r="R361" i="2" s="1"/>
  <c r="P362" i="2"/>
  <c r="P361" i="2" s="1"/>
  <c r="BK362" i="2"/>
  <c r="BK361" i="2" s="1"/>
  <c r="J361" i="2" s="1"/>
  <c r="J72" i="2" s="1"/>
  <c r="J362" i="2"/>
  <c r="BE362" i="2" s="1"/>
  <c r="BI360" i="2"/>
  <c r="BH360" i="2"/>
  <c r="BG360" i="2"/>
  <c r="BF360" i="2"/>
  <c r="BE360" i="2"/>
  <c r="T360" i="2"/>
  <c r="R360" i="2"/>
  <c r="P360" i="2"/>
  <c r="BK360" i="2"/>
  <c r="J360" i="2"/>
  <c r="BI359" i="2"/>
  <c r="BH359" i="2"/>
  <c r="BG359" i="2"/>
  <c r="BF359" i="2"/>
  <c r="BE359" i="2"/>
  <c r="T359" i="2"/>
  <c r="R359" i="2"/>
  <c r="P359" i="2"/>
  <c r="BK359" i="2"/>
  <c r="J359" i="2"/>
  <c r="BI354" i="2"/>
  <c r="BH354" i="2"/>
  <c r="BG354" i="2"/>
  <c r="BF354" i="2"/>
  <c r="BE354" i="2"/>
  <c r="T354" i="2"/>
  <c r="R354" i="2"/>
  <c r="P354" i="2"/>
  <c r="BK354" i="2"/>
  <c r="J354" i="2"/>
  <c r="BI352" i="2"/>
  <c r="BH352" i="2"/>
  <c r="BG352" i="2"/>
  <c r="BF352" i="2"/>
  <c r="BE352" i="2"/>
  <c r="T352" i="2"/>
  <c r="R352" i="2"/>
  <c r="P352" i="2"/>
  <c r="BK352" i="2"/>
  <c r="J352" i="2"/>
  <c r="BI351" i="2"/>
  <c r="BH351" i="2"/>
  <c r="BG351" i="2"/>
  <c r="BF351" i="2"/>
  <c r="BE351" i="2"/>
  <c r="T351" i="2"/>
  <c r="R351" i="2"/>
  <c r="P351" i="2"/>
  <c r="BK351" i="2"/>
  <c r="J351" i="2"/>
  <c r="BI350" i="2"/>
  <c r="BH350" i="2"/>
  <c r="BG350" i="2"/>
  <c r="BF350" i="2"/>
  <c r="BE350" i="2"/>
  <c r="T350" i="2"/>
  <c r="R350" i="2"/>
  <c r="P350" i="2"/>
  <c r="BK350" i="2"/>
  <c r="J350" i="2"/>
  <c r="BI349" i="2"/>
  <c r="BH349" i="2"/>
  <c r="BG349" i="2"/>
  <c r="BF349" i="2"/>
  <c r="BE349" i="2"/>
  <c r="T349" i="2"/>
  <c r="R349" i="2"/>
  <c r="P349" i="2"/>
  <c r="BK349" i="2"/>
  <c r="J349" i="2"/>
  <c r="BI348" i="2"/>
  <c r="BH348" i="2"/>
  <c r="BG348" i="2"/>
  <c r="BF348" i="2"/>
  <c r="BE348" i="2"/>
  <c r="T348" i="2"/>
  <c r="R348" i="2"/>
  <c r="P348" i="2"/>
  <c r="BK348" i="2"/>
  <c r="J348" i="2"/>
  <c r="BI343" i="2"/>
  <c r="BH343" i="2"/>
  <c r="BG343" i="2"/>
  <c r="BF343" i="2"/>
  <c r="BE343" i="2"/>
  <c r="T343" i="2"/>
  <c r="T342" i="2" s="1"/>
  <c r="R343" i="2"/>
  <c r="R342" i="2" s="1"/>
  <c r="P343" i="2"/>
  <c r="P342" i="2" s="1"/>
  <c r="BK343" i="2"/>
  <c r="BK342" i="2" s="1"/>
  <c r="J342" i="2" s="1"/>
  <c r="J71" i="2" s="1"/>
  <c r="J343" i="2"/>
  <c r="BI341" i="2"/>
  <c r="BH341" i="2"/>
  <c r="BG341" i="2"/>
  <c r="BF341" i="2"/>
  <c r="T341" i="2"/>
  <c r="R341" i="2"/>
  <c r="P341" i="2"/>
  <c r="BK341" i="2"/>
  <c r="J341" i="2"/>
  <c r="BE341" i="2" s="1"/>
  <c r="BI340" i="2"/>
  <c r="BH340" i="2"/>
  <c r="BG340" i="2"/>
  <c r="BF340" i="2"/>
  <c r="T340" i="2"/>
  <c r="R340" i="2"/>
  <c r="P340" i="2"/>
  <c r="BK340" i="2"/>
  <c r="J340" i="2"/>
  <c r="BE340" i="2" s="1"/>
  <c r="BI339" i="2"/>
  <c r="BH339" i="2"/>
  <c r="BG339" i="2"/>
  <c r="BF339" i="2"/>
  <c r="T339" i="2"/>
  <c r="T338" i="2" s="1"/>
  <c r="R339" i="2"/>
  <c r="R338" i="2" s="1"/>
  <c r="P339" i="2"/>
  <c r="P338" i="2" s="1"/>
  <c r="BK339" i="2"/>
  <c r="BK338" i="2" s="1"/>
  <c r="J338" i="2" s="1"/>
  <c r="J70" i="2" s="1"/>
  <c r="J339" i="2"/>
  <c r="BE339" i="2" s="1"/>
  <c r="BI337" i="2"/>
  <c r="BH337" i="2"/>
  <c r="BG337" i="2"/>
  <c r="BF337" i="2"/>
  <c r="BE337" i="2"/>
  <c r="T337" i="2"/>
  <c r="R337" i="2"/>
  <c r="P337" i="2"/>
  <c r="BK337" i="2"/>
  <c r="J337" i="2"/>
  <c r="BI336" i="2"/>
  <c r="BH336" i="2"/>
  <c r="BG336" i="2"/>
  <c r="BF336" i="2"/>
  <c r="BE336" i="2"/>
  <c r="T336" i="2"/>
  <c r="R336" i="2"/>
  <c r="P336" i="2"/>
  <c r="BK336" i="2"/>
  <c r="J336" i="2"/>
  <c r="BI334" i="2"/>
  <c r="BH334" i="2"/>
  <c r="BG334" i="2"/>
  <c r="BF334" i="2"/>
  <c r="BE334" i="2"/>
  <c r="T334" i="2"/>
  <c r="R334" i="2"/>
  <c r="P334" i="2"/>
  <c r="BK334" i="2"/>
  <c r="J334" i="2"/>
  <c r="BI332" i="2"/>
  <c r="BH332" i="2"/>
  <c r="BG332" i="2"/>
  <c r="BF332" i="2"/>
  <c r="BE332" i="2"/>
  <c r="T332" i="2"/>
  <c r="R332" i="2"/>
  <c r="P332" i="2"/>
  <c r="BK332" i="2"/>
  <c r="J332" i="2"/>
  <c r="BI328" i="2"/>
  <c r="BH328" i="2"/>
  <c r="BG328" i="2"/>
  <c r="BF328" i="2"/>
  <c r="BE328" i="2"/>
  <c r="T328" i="2"/>
  <c r="T327" i="2" s="1"/>
  <c r="R328" i="2"/>
  <c r="R327" i="2" s="1"/>
  <c r="P328" i="2"/>
  <c r="P327" i="2" s="1"/>
  <c r="BK328" i="2"/>
  <c r="BK327" i="2" s="1"/>
  <c r="J327" i="2" s="1"/>
  <c r="J69" i="2" s="1"/>
  <c r="J328" i="2"/>
  <c r="BI326" i="2"/>
  <c r="BH326" i="2"/>
  <c r="BG326" i="2"/>
  <c r="BF326" i="2"/>
  <c r="T326" i="2"/>
  <c r="R326" i="2"/>
  <c r="P326" i="2"/>
  <c r="BK326" i="2"/>
  <c r="J326" i="2"/>
  <c r="BE326" i="2" s="1"/>
  <c r="BI324" i="2"/>
  <c r="BH324" i="2"/>
  <c r="BG324" i="2"/>
  <c r="BF324" i="2"/>
  <c r="T324" i="2"/>
  <c r="R324" i="2"/>
  <c r="P324" i="2"/>
  <c r="BK324" i="2"/>
  <c r="J324" i="2"/>
  <c r="BE324" i="2" s="1"/>
  <c r="BI323" i="2"/>
  <c r="BH323" i="2"/>
  <c r="BG323" i="2"/>
  <c r="BF323" i="2"/>
  <c r="T323" i="2"/>
  <c r="R323" i="2"/>
  <c r="P323" i="2"/>
  <c r="BK323" i="2"/>
  <c r="J323" i="2"/>
  <c r="BE323" i="2" s="1"/>
  <c r="BI322" i="2"/>
  <c r="BH322" i="2"/>
  <c r="BG322" i="2"/>
  <c r="BF322" i="2"/>
  <c r="T322" i="2"/>
  <c r="R322" i="2"/>
  <c r="P322" i="2"/>
  <c r="BK322" i="2"/>
  <c r="J322" i="2"/>
  <c r="BE322" i="2" s="1"/>
  <c r="BI320" i="2"/>
  <c r="BH320" i="2"/>
  <c r="BG320" i="2"/>
  <c r="BF320" i="2"/>
  <c r="T320" i="2"/>
  <c r="R320" i="2"/>
  <c r="P320" i="2"/>
  <c r="BK320" i="2"/>
  <c r="J320" i="2"/>
  <c r="BE320" i="2" s="1"/>
  <c r="BI318" i="2"/>
  <c r="BH318" i="2"/>
  <c r="BG318" i="2"/>
  <c r="BF318" i="2"/>
  <c r="T318" i="2"/>
  <c r="R318" i="2"/>
  <c r="P318" i="2"/>
  <c r="BK318" i="2"/>
  <c r="J318" i="2"/>
  <c r="BE318" i="2" s="1"/>
  <c r="BI316" i="2"/>
  <c r="BH316" i="2"/>
  <c r="BG316" i="2"/>
  <c r="BF316" i="2"/>
  <c r="T316" i="2"/>
  <c r="R316" i="2"/>
  <c r="P316" i="2"/>
  <c r="BK316" i="2"/>
  <c r="J316" i="2"/>
  <c r="BE316" i="2" s="1"/>
  <c r="BI314" i="2"/>
  <c r="BH314" i="2"/>
  <c r="BG314" i="2"/>
  <c r="BF314" i="2"/>
  <c r="T314" i="2"/>
  <c r="R314" i="2"/>
  <c r="P314" i="2"/>
  <c r="BK314" i="2"/>
  <c r="J314" i="2"/>
  <c r="BE314" i="2" s="1"/>
  <c r="BI313" i="2"/>
  <c r="BH313" i="2"/>
  <c r="BG313" i="2"/>
  <c r="BF313" i="2"/>
  <c r="T313" i="2"/>
  <c r="R313" i="2"/>
  <c r="P313" i="2"/>
  <c r="BK313" i="2"/>
  <c r="J313" i="2"/>
  <c r="BE313" i="2" s="1"/>
  <c r="BI312" i="2"/>
  <c r="BH312" i="2"/>
  <c r="BG312" i="2"/>
  <c r="BF312" i="2"/>
  <c r="T312" i="2"/>
  <c r="R312" i="2"/>
  <c r="P312" i="2"/>
  <c r="BK312" i="2"/>
  <c r="J312" i="2"/>
  <c r="BE312" i="2" s="1"/>
  <c r="BI311" i="2"/>
  <c r="BH311" i="2"/>
  <c r="BG311" i="2"/>
  <c r="BF311" i="2"/>
  <c r="BE311" i="2"/>
  <c r="T311" i="2"/>
  <c r="R311" i="2"/>
  <c r="P311" i="2"/>
  <c r="BK311" i="2"/>
  <c r="J311" i="2"/>
  <c r="BI307" i="2"/>
  <c r="BH307" i="2"/>
  <c r="BG307" i="2"/>
  <c r="BF307" i="2"/>
  <c r="BE307" i="2"/>
  <c r="T307" i="2"/>
  <c r="R307" i="2"/>
  <c r="P307" i="2"/>
  <c r="BK307" i="2"/>
  <c r="J307" i="2"/>
  <c r="BI306" i="2"/>
  <c r="BH306" i="2"/>
  <c r="BG306" i="2"/>
  <c r="BF306" i="2"/>
  <c r="BE306" i="2"/>
  <c r="T306" i="2"/>
  <c r="R306" i="2"/>
  <c r="P306" i="2"/>
  <c r="BK306" i="2"/>
  <c r="J306" i="2"/>
  <c r="BI304" i="2"/>
  <c r="BH304" i="2"/>
  <c r="BG304" i="2"/>
  <c r="BF304" i="2"/>
  <c r="BE304" i="2"/>
  <c r="T304" i="2"/>
  <c r="R304" i="2"/>
  <c r="P304" i="2"/>
  <c r="BK304" i="2"/>
  <c r="J304" i="2"/>
  <c r="BI302" i="2"/>
  <c r="BH302" i="2"/>
  <c r="BG302" i="2"/>
  <c r="BF302" i="2"/>
  <c r="BE302" i="2"/>
  <c r="T302" i="2"/>
  <c r="R302" i="2"/>
  <c r="P302" i="2"/>
  <c r="BK302" i="2"/>
  <c r="J302" i="2"/>
  <c r="BI300" i="2"/>
  <c r="BH300" i="2"/>
  <c r="BG300" i="2"/>
  <c r="BF300" i="2"/>
  <c r="BE300" i="2"/>
  <c r="T300" i="2"/>
  <c r="R300" i="2"/>
  <c r="P300" i="2"/>
  <c r="BK300" i="2"/>
  <c r="J300" i="2"/>
  <c r="BI299" i="2"/>
  <c r="BH299" i="2"/>
  <c r="BG299" i="2"/>
  <c r="BF299" i="2"/>
  <c r="BE299" i="2"/>
  <c r="T299" i="2"/>
  <c r="R299" i="2"/>
  <c r="P299" i="2"/>
  <c r="BK299" i="2"/>
  <c r="J299" i="2"/>
  <c r="BI298" i="2"/>
  <c r="BH298" i="2"/>
  <c r="BG298" i="2"/>
  <c r="BF298" i="2"/>
  <c r="BE298" i="2"/>
  <c r="T298" i="2"/>
  <c r="R298" i="2"/>
  <c r="P298" i="2"/>
  <c r="BK298" i="2"/>
  <c r="J298" i="2"/>
  <c r="BI297" i="2"/>
  <c r="BH297" i="2"/>
  <c r="BG297" i="2"/>
  <c r="BF297" i="2"/>
  <c r="BE297" i="2"/>
  <c r="T297" i="2"/>
  <c r="R297" i="2"/>
  <c r="P297" i="2"/>
  <c r="BK297" i="2"/>
  <c r="J297" i="2"/>
  <c r="BI295" i="2"/>
  <c r="BH295" i="2"/>
  <c r="BG295" i="2"/>
  <c r="BF295" i="2"/>
  <c r="BE295" i="2"/>
  <c r="T295" i="2"/>
  <c r="R295" i="2"/>
  <c r="P295" i="2"/>
  <c r="BK295" i="2"/>
  <c r="J295" i="2"/>
  <c r="BI294" i="2"/>
  <c r="BH294" i="2"/>
  <c r="BG294" i="2"/>
  <c r="BF294" i="2"/>
  <c r="BE294" i="2"/>
  <c r="T294" i="2"/>
  <c r="R294" i="2"/>
  <c r="P294" i="2"/>
  <c r="BK294" i="2"/>
  <c r="J294" i="2"/>
  <c r="BI293" i="2"/>
  <c r="BH293" i="2"/>
  <c r="BG293" i="2"/>
  <c r="BF293" i="2"/>
  <c r="BE293" i="2"/>
  <c r="T293" i="2"/>
  <c r="R293" i="2"/>
  <c r="P293" i="2"/>
  <c r="BK293" i="2"/>
  <c r="J293" i="2"/>
  <c r="BI291" i="2"/>
  <c r="BH291" i="2"/>
  <c r="BG291" i="2"/>
  <c r="BF291" i="2"/>
  <c r="BE291" i="2"/>
  <c r="T291" i="2"/>
  <c r="R291" i="2"/>
  <c r="P291" i="2"/>
  <c r="BK291" i="2"/>
  <c r="J291" i="2"/>
  <c r="BI290" i="2"/>
  <c r="BH290" i="2"/>
  <c r="BG290" i="2"/>
  <c r="BF290" i="2"/>
  <c r="BE290" i="2"/>
  <c r="T290" i="2"/>
  <c r="R290" i="2"/>
  <c r="P290" i="2"/>
  <c r="BK290" i="2"/>
  <c r="J290" i="2"/>
  <c r="BI288" i="2"/>
  <c r="BH288" i="2"/>
  <c r="BG288" i="2"/>
  <c r="BF288" i="2"/>
  <c r="BE288" i="2"/>
  <c r="T288" i="2"/>
  <c r="R288" i="2"/>
  <c r="P288" i="2"/>
  <c r="BK288" i="2"/>
  <c r="J288" i="2"/>
  <c r="BI286" i="2"/>
  <c r="BH286" i="2"/>
  <c r="BG286" i="2"/>
  <c r="BF286" i="2"/>
  <c r="BE286" i="2"/>
  <c r="T286" i="2"/>
  <c r="R286" i="2"/>
  <c r="P286" i="2"/>
  <c r="BK286" i="2"/>
  <c r="J286" i="2"/>
  <c r="BI285" i="2"/>
  <c r="BH285" i="2"/>
  <c r="BG285" i="2"/>
  <c r="BF285" i="2"/>
  <c r="BE285" i="2"/>
  <c r="T285" i="2"/>
  <c r="T284" i="2" s="1"/>
  <c r="R285" i="2"/>
  <c r="R284" i="2" s="1"/>
  <c r="P285" i="2"/>
  <c r="P284" i="2" s="1"/>
  <c r="BK285" i="2"/>
  <c r="BK284" i="2" s="1"/>
  <c r="J284" i="2" s="1"/>
  <c r="J68" i="2" s="1"/>
  <c r="J285" i="2"/>
  <c r="BI283" i="2"/>
  <c r="BH283" i="2"/>
  <c r="BG283" i="2"/>
  <c r="BF283" i="2"/>
  <c r="T283" i="2"/>
  <c r="R283" i="2"/>
  <c r="P283" i="2"/>
  <c r="BK283" i="2"/>
  <c r="J283" i="2"/>
  <c r="BE283" i="2" s="1"/>
  <c r="BI282" i="2"/>
  <c r="BH282" i="2"/>
  <c r="BG282" i="2"/>
  <c r="BF282" i="2"/>
  <c r="T282" i="2"/>
  <c r="R282" i="2"/>
  <c r="P282" i="2"/>
  <c r="BK282" i="2"/>
  <c r="J282" i="2"/>
  <c r="BE282" i="2" s="1"/>
  <c r="BI281" i="2"/>
  <c r="BH281" i="2"/>
  <c r="BG281" i="2"/>
  <c r="BF281" i="2"/>
  <c r="T281" i="2"/>
  <c r="R281" i="2"/>
  <c r="P281" i="2"/>
  <c r="BK281" i="2"/>
  <c r="J281" i="2"/>
  <c r="BE281" i="2" s="1"/>
  <c r="BI280" i="2"/>
  <c r="BH280" i="2"/>
  <c r="BG280" i="2"/>
  <c r="BF280" i="2"/>
  <c r="T280" i="2"/>
  <c r="R280" i="2"/>
  <c r="P280" i="2"/>
  <c r="BK280" i="2"/>
  <c r="J280" i="2"/>
  <c r="BE280" i="2" s="1"/>
  <c r="BI279" i="2"/>
  <c r="BH279" i="2"/>
  <c r="BG279" i="2"/>
  <c r="BF279" i="2"/>
  <c r="T279" i="2"/>
  <c r="R279" i="2"/>
  <c r="P279" i="2"/>
  <c r="BK279" i="2"/>
  <c r="J279" i="2"/>
  <c r="BE279" i="2" s="1"/>
  <c r="BI274" i="2"/>
  <c r="BH274" i="2"/>
  <c r="BG274" i="2"/>
  <c r="BF274" i="2"/>
  <c r="T274" i="2"/>
  <c r="R274" i="2"/>
  <c r="P274" i="2"/>
  <c r="BK274" i="2"/>
  <c r="J274" i="2"/>
  <c r="BE274" i="2" s="1"/>
  <c r="BI273" i="2"/>
  <c r="BH273" i="2"/>
  <c r="BG273" i="2"/>
  <c r="BF273" i="2"/>
  <c r="T273" i="2"/>
  <c r="R273" i="2"/>
  <c r="P273" i="2"/>
  <c r="BK273" i="2"/>
  <c r="J273" i="2"/>
  <c r="BE273" i="2" s="1"/>
  <c r="BI272" i="2"/>
  <c r="BH272" i="2"/>
  <c r="BG272" i="2"/>
  <c r="BF272" i="2"/>
  <c r="T272" i="2"/>
  <c r="R272" i="2"/>
  <c r="P272" i="2"/>
  <c r="BK272" i="2"/>
  <c r="J272" i="2"/>
  <c r="BE272" i="2" s="1"/>
  <c r="BI265" i="2"/>
  <c r="BH265" i="2"/>
  <c r="BG265" i="2"/>
  <c r="BF265" i="2"/>
  <c r="T265" i="2"/>
  <c r="R265" i="2"/>
  <c r="P265" i="2"/>
  <c r="BK265" i="2"/>
  <c r="J265" i="2"/>
  <c r="BE265" i="2" s="1"/>
  <c r="BI260" i="2"/>
  <c r="BH260" i="2"/>
  <c r="BG260" i="2"/>
  <c r="BF260" i="2"/>
  <c r="T260" i="2"/>
  <c r="R260" i="2"/>
  <c r="P260" i="2"/>
  <c r="BK260" i="2"/>
  <c r="J260" i="2"/>
  <c r="BE260" i="2" s="1"/>
  <c r="BI256" i="2"/>
  <c r="BH256" i="2"/>
  <c r="BG256" i="2"/>
  <c r="BF256" i="2"/>
  <c r="T256" i="2"/>
  <c r="T255" i="2" s="1"/>
  <c r="R256" i="2"/>
  <c r="R255" i="2" s="1"/>
  <c r="P256" i="2"/>
  <c r="P255" i="2" s="1"/>
  <c r="BK256" i="2"/>
  <c r="BK255" i="2" s="1"/>
  <c r="J255" i="2" s="1"/>
  <c r="J67" i="2" s="1"/>
  <c r="J256" i="2"/>
  <c r="BE256" i="2" s="1"/>
  <c r="BI254" i="2"/>
  <c r="BH254" i="2"/>
  <c r="BG254" i="2"/>
  <c r="BF254" i="2"/>
  <c r="T254" i="2"/>
  <c r="R254" i="2"/>
  <c r="P254" i="2"/>
  <c r="BK254" i="2"/>
  <c r="J254" i="2"/>
  <c r="BE254" i="2" s="1"/>
  <c r="BI252" i="2"/>
  <c r="BH252" i="2"/>
  <c r="BG252" i="2"/>
  <c r="BF252" i="2"/>
  <c r="T252" i="2"/>
  <c r="R252" i="2"/>
  <c r="P252" i="2"/>
  <c r="BK252" i="2"/>
  <c r="J252" i="2"/>
  <c r="BE252" i="2" s="1"/>
  <c r="BI250" i="2"/>
  <c r="BH250" i="2"/>
  <c r="BG250" i="2"/>
  <c r="BF250" i="2"/>
  <c r="BE250" i="2"/>
  <c r="T250" i="2"/>
  <c r="R250" i="2"/>
  <c r="P250" i="2"/>
  <c r="BK250" i="2"/>
  <c r="J250" i="2"/>
  <c r="BI248" i="2"/>
  <c r="BH248" i="2"/>
  <c r="BG248" i="2"/>
  <c r="BF248" i="2"/>
  <c r="BE248" i="2"/>
  <c r="T248" i="2"/>
  <c r="R248" i="2"/>
  <c r="P248" i="2"/>
  <c r="BK248" i="2"/>
  <c r="J248" i="2"/>
  <c r="BI244" i="2"/>
  <c r="BH244" i="2"/>
  <c r="BG244" i="2"/>
  <c r="BF244" i="2"/>
  <c r="BE244" i="2"/>
  <c r="T244" i="2"/>
  <c r="R244" i="2"/>
  <c r="P244" i="2"/>
  <c r="BK244" i="2"/>
  <c r="J244" i="2"/>
  <c r="BI242" i="2"/>
  <c r="BH242" i="2"/>
  <c r="BG242" i="2"/>
  <c r="BF242" i="2"/>
  <c r="BE242" i="2"/>
  <c r="T242" i="2"/>
  <c r="R242" i="2"/>
  <c r="P242" i="2"/>
  <c r="BK242" i="2"/>
  <c r="J242" i="2"/>
  <c r="BI240" i="2"/>
  <c r="BH240" i="2"/>
  <c r="BG240" i="2"/>
  <c r="BF240" i="2"/>
  <c r="BE240" i="2"/>
  <c r="T240" i="2"/>
  <c r="R240" i="2"/>
  <c r="P240" i="2"/>
  <c r="BK240" i="2"/>
  <c r="J240" i="2"/>
  <c r="BI238" i="2"/>
  <c r="BH238" i="2"/>
  <c r="BG238" i="2"/>
  <c r="BF238" i="2"/>
  <c r="BE238" i="2"/>
  <c r="T238" i="2"/>
  <c r="R238" i="2"/>
  <c r="P238" i="2"/>
  <c r="BK238" i="2"/>
  <c r="J238" i="2"/>
  <c r="BI236" i="2"/>
  <c r="BH236" i="2"/>
  <c r="BG236" i="2"/>
  <c r="BF236" i="2"/>
  <c r="BE236" i="2"/>
  <c r="T236" i="2"/>
  <c r="R236" i="2"/>
  <c r="P236" i="2"/>
  <c r="BK236" i="2"/>
  <c r="J236" i="2"/>
  <c r="BI234" i="2"/>
  <c r="BH234" i="2"/>
  <c r="BG234" i="2"/>
  <c r="BF234" i="2"/>
  <c r="BE234" i="2"/>
  <c r="T234" i="2"/>
  <c r="R234" i="2"/>
  <c r="P234" i="2"/>
  <c r="BK234" i="2"/>
  <c r="J234" i="2"/>
  <c r="BI232" i="2"/>
  <c r="BH232" i="2"/>
  <c r="BG232" i="2"/>
  <c r="BF232" i="2"/>
  <c r="BE232" i="2"/>
  <c r="T232" i="2"/>
  <c r="R232" i="2"/>
  <c r="P232" i="2"/>
  <c r="BK232" i="2"/>
  <c r="J232" i="2"/>
  <c r="BI230" i="2"/>
  <c r="BH230" i="2"/>
  <c r="BG230" i="2"/>
  <c r="BF230" i="2"/>
  <c r="BE230" i="2"/>
  <c r="T230" i="2"/>
  <c r="R230" i="2"/>
  <c r="P230" i="2"/>
  <c r="BK230" i="2"/>
  <c r="J230" i="2"/>
  <c r="BI228" i="2"/>
  <c r="BH228" i="2"/>
  <c r="BG228" i="2"/>
  <c r="BF228" i="2"/>
  <c r="BE228" i="2"/>
  <c r="T228" i="2"/>
  <c r="R228" i="2"/>
  <c r="P228" i="2"/>
  <c r="BK228" i="2"/>
  <c r="J228" i="2"/>
  <c r="BI226" i="2"/>
  <c r="BH226" i="2"/>
  <c r="BG226" i="2"/>
  <c r="BF226" i="2"/>
  <c r="BE226" i="2"/>
  <c r="T226" i="2"/>
  <c r="R226" i="2"/>
  <c r="P226" i="2"/>
  <c r="BK226" i="2"/>
  <c r="J226" i="2"/>
  <c r="BI222" i="2"/>
  <c r="BH222" i="2"/>
  <c r="BG222" i="2"/>
  <c r="BF222" i="2"/>
  <c r="BE222" i="2"/>
  <c r="T222" i="2"/>
  <c r="T221" i="2" s="1"/>
  <c r="R222" i="2"/>
  <c r="R221" i="2" s="1"/>
  <c r="P222" i="2"/>
  <c r="P221" i="2" s="1"/>
  <c r="BK222" i="2"/>
  <c r="BK221" i="2" s="1"/>
  <c r="J221" i="2" s="1"/>
  <c r="J66" i="2" s="1"/>
  <c r="J222" i="2"/>
  <c r="BI220" i="2"/>
  <c r="BH220" i="2"/>
  <c r="BG220" i="2"/>
  <c r="BF220" i="2"/>
  <c r="T220" i="2"/>
  <c r="R220" i="2"/>
  <c r="P220" i="2"/>
  <c r="BK220" i="2"/>
  <c r="J220" i="2"/>
  <c r="BE220" i="2" s="1"/>
  <c r="BI215" i="2"/>
  <c r="BH215" i="2"/>
  <c r="BG215" i="2"/>
  <c r="BF215" i="2"/>
  <c r="T215" i="2"/>
  <c r="R215" i="2"/>
  <c r="P215" i="2"/>
  <c r="BK215" i="2"/>
  <c r="J215" i="2"/>
  <c r="BE215" i="2" s="1"/>
  <c r="BI213" i="2"/>
  <c r="BH213" i="2"/>
  <c r="BG213" i="2"/>
  <c r="BF213" i="2"/>
  <c r="T213" i="2"/>
  <c r="R213" i="2"/>
  <c r="P213" i="2"/>
  <c r="BK213" i="2"/>
  <c r="J213" i="2"/>
  <c r="BE213" i="2" s="1"/>
  <c r="BI205" i="2"/>
  <c r="BH205" i="2"/>
  <c r="BG205" i="2"/>
  <c r="BF205" i="2"/>
  <c r="T205" i="2"/>
  <c r="R205" i="2"/>
  <c r="P205" i="2"/>
  <c r="BK205" i="2"/>
  <c r="J205" i="2"/>
  <c r="BE205" i="2" s="1"/>
  <c r="BI203" i="2"/>
  <c r="BH203" i="2"/>
  <c r="BG203" i="2"/>
  <c r="BF203" i="2"/>
  <c r="T203" i="2"/>
  <c r="R203" i="2"/>
  <c r="P203" i="2"/>
  <c r="BK203" i="2"/>
  <c r="J203" i="2"/>
  <c r="BE203" i="2" s="1"/>
  <c r="BI201" i="2"/>
  <c r="BH201" i="2"/>
  <c r="BG201" i="2"/>
  <c r="BF201" i="2"/>
  <c r="T201" i="2"/>
  <c r="T200" i="2" s="1"/>
  <c r="T199" i="2" s="1"/>
  <c r="R201" i="2"/>
  <c r="R200" i="2" s="1"/>
  <c r="R199" i="2" s="1"/>
  <c r="P201" i="2"/>
  <c r="P200" i="2" s="1"/>
  <c r="P199" i="2" s="1"/>
  <c r="BK201" i="2"/>
  <c r="BK200" i="2" s="1"/>
  <c r="J201" i="2"/>
  <c r="BE201" i="2" s="1"/>
  <c r="BI198" i="2"/>
  <c r="BH198" i="2"/>
  <c r="BG198" i="2"/>
  <c r="BF198" i="2"/>
  <c r="T198" i="2"/>
  <c r="T197" i="2" s="1"/>
  <c r="R198" i="2"/>
  <c r="R197" i="2" s="1"/>
  <c r="P198" i="2"/>
  <c r="P197" i="2" s="1"/>
  <c r="BK198" i="2"/>
  <c r="BK197" i="2" s="1"/>
  <c r="J197" i="2" s="1"/>
  <c r="J63" i="2" s="1"/>
  <c r="J198" i="2"/>
  <c r="BE198" i="2" s="1"/>
  <c r="BI196" i="2"/>
  <c r="BH196" i="2"/>
  <c r="BG196" i="2"/>
  <c r="BF196" i="2"/>
  <c r="BE196" i="2"/>
  <c r="T196" i="2"/>
  <c r="R196" i="2"/>
  <c r="P196" i="2"/>
  <c r="BK196" i="2"/>
  <c r="J196" i="2"/>
  <c r="BI194" i="2"/>
  <c r="BH194" i="2"/>
  <c r="BG194" i="2"/>
  <c r="BF194" i="2"/>
  <c r="BE194" i="2"/>
  <c r="T194" i="2"/>
  <c r="R194" i="2"/>
  <c r="P194" i="2"/>
  <c r="BK194" i="2"/>
  <c r="J194" i="2"/>
  <c r="BI193" i="2"/>
  <c r="BH193" i="2"/>
  <c r="BG193" i="2"/>
  <c r="BF193" i="2"/>
  <c r="BE193" i="2"/>
  <c r="T193" i="2"/>
  <c r="R193" i="2"/>
  <c r="P193" i="2"/>
  <c r="BK193" i="2"/>
  <c r="J193" i="2"/>
  <c r="BI192" i="2"/>
  <c r="BH192" i="2"/>
  <c r="BG192" i="2"/>
  <c r="BF192" i="2"/>
  <c r="BE192" i="2"/>
  <c r="T192" i="2"/>
  <c r="T191" i="2" s="1"/>
  <c r="R192" i="2"/>
  <c r="R191" i="2" s="1"/>
  <c r="P192" i="2"/>
  <c r="P191" i="2" s="1"/>
  <c r="BK192" i="2"/>
  <c r="BK191" i="2" s="1"/>
  <c r="J191" i="2" s="1"/>
  <c r="J62" i="2" s="1"/>
  <c r="J192" i="2"/>
  <c r="BI187" i="2"/>
  <c r="BH187" i="2"/>
  <c r="BG187" i="2"/>
  <c r="BF187" i="2"/>
  <c r="T187" i="2"/>
  <c r="R187" i="2"/>
  <c r="P187" i="2"/>
  <c r="BK187" i="2"/>
  <c r="J187" i="2"/>
  <c r="BE187" i="2" s="1"/>
  <c r="BI180" i="2"/>
  <c r="BH180" i="2"/>
  <c r="BG180" i="2"/>
  <c r="BF180" i="2"/>
  <c r="T180" i="2"/>
  <c r="R180" i="2"/>
  <c r="P180" i="2"/>
  <c r="BK180" i="2"/>
  <c r="J180" i="2"/>
  <c r="BE180" i="2" s="1"/>
  <c r="BI176" i="2"/>
  <c r="BH176" i="2"/>
  <c r="BG176" i="2"/>
  <c r="BF176" i="2"/>
  <c r="T176" i="2"/>
  <c r="R176" i="2"/>
  <c r="P176" i="2"/>
  <c r="BK176" i="2"/>
  <c r="J176" i="2"/>
  <c r="BE176" i="2" s="1"/>
  <c r="BI172" i="2"/>
  <c r="BH172" i="2"/>
  <c r="BG172" i="2"/>
  <c r="BF172" i="2"/>
  <c r="T172" i="2"/>
  <c r="R172" i="2"/>
  <c r="P172" i="2"/>
  <c r="BK172" i="2"/>
  <c r="J172" i="2"/>
  <c r="BE172" i="2" s="1"/>
  <c r="BI168" i="2"/>
  <c r="BH168" i="2"/>
  <c r="BG168" i="2"/>
  <c r="BF168" i="2"/>
  <c r="T168" i="2"/>
  <c r="R168" i="2"/>
  <c r="P168" i="2"/>
  <c r="BK168" i="2"/>
  <c r="J168" i="2"/>
  <c r="BE168" i="2" s="1"/>
  <c r="BI163" i="2"/>
  <c r="BH163" i="2"/>
  <c r="BG163" i="2"/>
  <c r="BF163" i="2"/>
  <c r="T163" i="2"/>
  <c r="R163" i="2"/>
  <c r="P163" i="2"/>
  <c r="BK163" i="2"/>
  <c r="J163" i="2"/>
  <c r="BE163" i="2" s="1"/>
  <c r="BI159" i="2"/>
  <c r="BH159" i="2"/>
  <c r="BG159" i="2"/>
  <c r="BF159" i="2"/>
  <c r="BE159" i="2"/>
  <c r="T159" i="2"/>
  <c r="R159" i="2"/>
  <c r="P159" i="2"/>
  <c r="BK159" i="2"/>
  <c r="J159" i="2"/>
  <c r="BI157" i="2"/>
  <c r="BH157" i="2"/>
  <c r="BG157" i="2"/>
  <c r="BF157" i="2"/>
  <c r="BE157" i="2"/>
  <c r="T157" i="2"/>
  <c r="R157" i="2"/>
  <c r="P157" i="2"/>
  <c r="BK157" i="2"/>
  <c r="J157" i="2"/>
  <c r="BI155" i="2"/>
  <c r="BH155" i="2"/>
  <c r="BG155" i="2"/>
  <c r="BF155" i="2"/>
  <c r="BE155" i="2"/>
  <c r="T155" i="2"/>
  <c r="T154" i="2" s="1"/>
  <c r="R155" i="2"/>
  <c r="R154" i="2" s="1"/>
  <c r="P155" i="2"/>
  <c r="P154" i="2" s="1"/>
  <c r="BK155" i="2"/>
  <c r="BK154" i="2" s="1"/>
  <c r="J154" i="2" s="1"/>
  <c r="J61" i="2" s="1"/>
  <c r="J155" i="2"/>
  <c r="BI150" i="2"/>
  <c r="BH150" i="2"/>
  <c r="BG150" i="2"/>
  <c r="BF150" i="2"/>
  <c r="T150" i="2"/>
  <c r="R150" i="2"/>
  <c r="P150" i="2"/>
  <c r="BK150" i="2"/>
  <c r="J150" i="2"/>
  <c r="BE150" i="2" s="1"/>
  <c r="BI148" i="2"/>
  <c r="BH148" i="2"/>
  <c r="BG148" i="2"/>
  <c r="BF148" i="2"/>
  <c r="T148" i="2"/>
  <c r="R148" i="2"/>
  <c r="P148" i="2"/>
  <c r="BK148" i="2"/>
  <c r="J148" i="2"/>
  <c r="BE148" i="2" s="1"/>
  <c r="BI146" i="2"/>
  <c r="BH146" i="2"/>
  <c r="BG146" i="2"/>
  <c r="BF146" i="2"/>
  <c r="T146" i="2"/>
  <c r="R146" i="2"/>
  <c r="P146" i="2"/>
  <c r="BK146" i="2"/>
  <c r="J146" i="2"/>
  <c r="BE146" i="2" s="1"/>
  <c r="BI141" i="2"/>
  <c r="BH141" i="2"/>
  <c r="BG141" i="2"/>
  <c r="BF141" i="2"/>
  <c r="BE141" i="2"/>
  <c r="T141" i="2"/>
  <c r="R141" i="2"/>
  <c r="P141" i="2"/>
  <c r="BK141" i="2"/>
  <c r="J141" i="2"/>
  <c r="BI139" i="2"/>
  <c r="BH139" i="2"/>
  <c r="BG139" i="2"/>
  <c r="BF139" i="2"/>
  <c r="BE139" i="2"/>
  <c r="T139" i="2"/>
  <c r="R139" i="2"/>
  <c r="P139" i="2"/>
  <c r="BK139" i="2"/>
  <c r="J139" i="2"/>
  <c r="BI127" i="2"/>
  <c r="BH127" i="2"/>
  <c r="BG127" i="2"/>
  <c r="BF127" i="2"/>
  <c r="BE127" i="2"/>
  <c r="T127" i="2"/>
  <c r="R127" i="2"/>
  <c r="P127" i="2"/>
  <c r="BK127" i="2"/>
  <c r="J127" i="2"/>
  <c r="BI122" i="2"/>
  <c r="BH122" i="2"/>
  <c r="BG122" i="2"/>
  <c r="BF122" i="2"/>
  <c r="BE122" i="2"/>
  <c r="T122" i="2"/>
  <c r="T121" i="2" s="1"/>
  <c r="R122" i="2"/>
  <c r="R121" i="2" s="1"/>
  <c r="P122" i="2"/>
  <c r="P121" i="2" s="1"/>
  <c r="BK122" i="2"/>
  <c r="BK121" i="2" s="1"/>
  <c r="J121" i="2" s="1"/>
  <c r="J60" i="2" s="1"/>
  <c r="J122" i="2"/>
  <c r="BI119" i="2"/>
  <c r="BH119" i="2"/>
  <c r="BG119" i="2"/>
  <c r="BF119" i="2"/>
  <c r="T119" i="2"/>
  <c r="T118" i="2" s="1"/>
  <c r="R119" i="2"/>
  <c r="R118" i="2" s="1"/>
  <c r="P119" i="2"/>
  <c r="P118" i="2" s="1"/>
  <c r="BK119" i="2"/>
  <c r="BK118" i="2" s="1"/>
  <c r="J118" i="2" s="1"/>
  <c r="J59" i="2" s="1"/>
  <c r="J119" i="2"/>
  <c r="BE119" i="2" s="1"/>
  <c r="BI114" i="2"/>
  <c r="BH114" i="2"/>
  <c r="BG114" i="2"/>
  <c r="BF114" i="2"/>
  <c r="BE114" i="2"/>
  <c r="T114" i="2"/>
  <c r="R114" i="2"/>
  <c r="P114" i="2"/>
  <c r="BK114" i="2"/>
  <c r="J114" i="2"/>
  <c r="BI112" i="2"/>
  <c r="BH112" i="2"/>
  <c r="BG112" i="2"/>
  <c r="BF112" i="2"/>
  <c r="BE112" i="2"/>
  <c r="T112" i="2"/>
  <c r="R112" i="2"/>
  <c r="P112" i="2"/>
  <c r="BK112" i="2"/>
  <c r="J112" i="2"/>
  <c r="BI110" i="2"/>
  <c r="BH110" i="2"/>
  <c r="BG110" i="2"/>
  <c r="BF110" i="2"/>
  <c r="BE110" i="2"/>
  <c r="T110" i="2"/>
  <c r="R110" i="2"/>
  <c r="P110" i="2"/>
  <c r="BK110" i="2"/>
  <c r="J110" i="2"/>
  <c r="BI108" i="2"/>
  <c r="BH108" i="2"/>
  <c r="BG108" i="2"/>
  <c r="BF108" i="2"/>
  <c r="BE108" i="2"/>
  <c r="T108" i="2"/>
  <c r="R108" i="2"/>
  <c r="P108" i="2"/>
  <c r="BK108" i="2"/>
  <c r="J108" i="2"/>
  <c r="BI106" i="2"/>
  <c r="BH106" i="2"/>
  <c r="BG106" i="2"/>
  <c r="BF106" i="2"/>
  <c r="BE106" i="2"/>
  <c r="T106" i="2"/>
  <c r="R106" i="2"/>
  <c r="P106" i="2"/>
  <c r="BK106" i="2"/>
  <c r="J106" i="2"/>
  <c r="BI101" i="2"/>
  <c r="F34" i="2" s="1"/>
  <c r="BD52" i="1" s="1"/>
  <c r="BD51" i="1" s="1"/>
  <c r="W30" i="1" s="1"/>
  <c r="BH101" i="2"/>
  <c r="F33" i="2" s="1"/>
  <c r="BC52" i="1" s="1"/>
  <c r="BG101" i="2"/>
  <c r="F32" i="2" s="1"/>
  <c r="BB52" i="1" s="1"/>
  <c r="BB51" i="1" s="1"/>
  <c r="BF101" i="2"/>
  <c r="J31" i="2" s="1"/>
  <c r="AW52" i="1" s="1"/>
  <c r="BE101" i="2"/>
  <c r="J30" i="2" s="1"/>
  <c r="AV52" i="1" s="1"/>
  <c r="AT52" i="1" s="1"/>
  <c r="T101" i="2"/>
  <c r="T100" i="2" s="1"/>
  <c r="T99" i="2" s="1"/>
  <c r="T98" i="2" s="1"/>
  <c r="R101" i="2"/>
  <c r="R100" i="2" s="1"/>
  <c r="R99" i="2" s="1"/>
  <c r="R98" i="2" s="1"/>
  <c r="P101" i="2"/>
  <c r="P100" i="2" s="1"/>
  <c r="P99" i="2" s="1"/>
  <c r="P98" i="2" s="1"/>
  <c r="AU52" i="1" s="1"/>
  <c r="AU51" i="1" s="1"/>
  <c r="BK101" i="2"/>
  <c r="BK100" i="2" s="1"/>
  <c r="J101" i="2"/>
  <c r="F95" i="2"/>
  <c r="F94" i="2"/>
  <c r="F92" i="2"/>
  <c r="E90" i="2"/>
  <c r="F51" i="2"/>
  <c r="J49" i="2"/>
  <c r="F49" i="2"/>
  <c r="E47" i="2"/>
  <c r="J21" i="2"/>
  <c r="E21" i="2"/>
  <c r="J51" i="2" s="1"/>
  <c r="J20" i="2"/>
  <c r="J18" i="2"/>
  <c r="E18" i="2"/>
  <c r="F52" i="2" s="1"/>
  <c r="J17" i="2"/>
  <c r="J12" i="2"/>
  <c r="J92" i="2" s="1"/>
  <c r="E7" i="2"/>
  <c r="E88" i="2" s="1"/>
  <c r="AS51" i="1"/>
  <c r="L47" i="1"/>
  <c r="AM46" i="1"/>
  <c r="L46" i="1"/>
  <c r="AM44" i="1"/>
  <c r="L44" i="1"/>
  <c r="L42" i="1"/>
  <c r="L41" i="1"/>
  <c r="F30" i="3" l="1"/>
  <c r="AZ53" i="1" s="1"/>
  <c r="F31" i="3"/>
  <c r="BA53" i="1" s="1"/>
  <c r="F33" i="3"/>
  <c r="BC53" i="1" s="1"/>
  <c r="BC51" i="1" s="1"/>
  <c r="W28" i="1"/>
  <c r="AX51" i="1"/>
  <c r="J100" i="2"/>
  <c r="J58" i="2" s="1"/>
  <c r="BK99" i="2"/>
  <c r="J200" i="2"/>
  <c r="J65" i="2" s="1"/>
  <c r="BK199" i="2"/>
  <c r="J199" i="2" s="1"/>
  <c r="J64" i="2" s="1"/>
  <c r="E45" i="2"/>
  <c r="J94" i="2"/>
  <c r="F30" i="2"/>
  <c r="AZ52" i="1" s="1"/>
  <c r="F31" i="2"/>
  <c r="BA52" i="1" s="1"/>
  <c r="J51" i="3"/>
  <c r="E88" i="3"/>
  <c r="J30" i="3"/>
  <c r="AV53" i="1" s="1"/>
  <c r="J31" i="3"/>
  <c r="AW53" i="1" s="1"/>
  <c r="J30" i="4"/>
  <c r="AV54" i="1" s="1"/>
  <c r="AT54" i="1" s="1"/>
  <c r="F30" i="4"/>
  <c r="AZ54" i="1" s="1"/>
  <c r="J203" i="3"/>
  <c r="J65" i="3" s="1"/>
  <c r="BK202" i="3"/>
  <c r="J202" i="3" s="1"/>
  <c r="J64" i="3" s="1"/>
  <c r="BK99" i="3"/>
  <c r="J81" i="4"/>
  <c r="J58" i="4" s="1"/>
  <c r="BK80" i="4"/>
  <c r="J49" i="4"/>
  <c r="J51" i="4"/>
  <c r="E69" i="4"/>
  <c r="F76" i="4"/>
  <c r="F31" i="4"/>
  <c r="BA54" i="1" s="1"/>
  <c r="W29" i="1" l="1"/>
  <c r="AY51" i="1"/>
  <c r="BA51" i="1"/>
  <c r="J99" i="2"/>
  <c r="J57" i="2" s="1"/>
  <c r="BK98" i="2"/>
  <c r="J98" i="2" s="1"/>
  <c r="J80" i="4"/>
  <c r="J57" i="4" s="1"/>
  <c r="BK79" i="4"/>
  <c r="J79" i="4" s="1"/>
  <c r="J99" i="3"/>
  <c r="J57" i="3" s="1"/>
  <c r="BK98" i="3"/>
  <c r="J98" i="3" s="1"/>
  <c r="AT53" i="1"/>
  <c r="AZ51" i="1"/>
  <c r="W26" i="1" l="1"/>
  <c r="AV51" i="1"/>
  <c r="J56" i="3"/>
  <c r="J27" i="3"/>
  <c r="J27" i="4"/>
  <c r="J56" i="4"/>
  <c r="J27" i="2"/>
  <c r="J56" i="2"/>
  <c r="AW51" i="1"/>
  <c r="AK27" i="1" s="1"/>
  <c r="W27" i="1"/>
  <c r="AG53" i="1" l="1"/>
  <c r="AN53" i="1" s="1"/>
  <c r="J36" i="3"/>
  <c r="AK26" i="1"/>
  <c r="AT51" i="1"/>
  <c r="AG52" i="1"/>
  <c r="J36" i="2"/>
  <c r="AG54" i="1"/>
  <c r="AN54" i="1" s="1"/>
  <c r="J36" i="4"/>
  <c r="AG51" i="1" l="1"/>
  <c r="AN52" i="1"/>
  <c r="AK23" i="1" l="1"/>
  <c r="AK32" i="1" s="1"/>
  <c r="AN51" i="1"/>
</calcChain>
</file>

<file path=xl/sharedStrings.xml><?xml version="1.0" encoding="utf-8"?>
<sst xmlns="http://schemas.openxmlformats.org/spreadsheetml/2006/main" count="9624" uniqueCount="1247">
  <si>
    <t>Export VZ</t>
  </si>
  <si>
    <t>List obsahuje:</t>
  </si>
  <si>
    <t>3.0</t>
  </si>
  <si>
    <t>ZAMOK</t>
  </si>
  <si>
    <t>False</t>
  </si>
  <si>
    <t>{e7aef730-107a-4760-a411-a7017e27a5a1}</t>
  </si>
  <si>
    <t>0,01</t>
  </si>
  <si>
    <t>21</t>
  </si>
  <si>
    <t>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</si>
  <si>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</si>
  <si>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</si>
  <si>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</si>
  <si>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</si>
  <si>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</si>
  <si>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</si>
  <si>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20160915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</si>
  <si>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</si>
  <si>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</si>
  <si>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MŠ Švendova - udržovací práce (opravy) na hygienických zařízeních</t>
  </si>
  <si>
    <t>0,1</t>
  </si>
  <si>
    <t>KSO:</t>
  </si>
  <si>
    <t/>
  </si>
  <si>
    <t>CC-CZ:</t>
  </si>
  <si>
    <t>Místo:</t>
  </si>
  <si>
    <t>MŠ Švendova, Hradec Králové</t>
  </si>
  <si>
    <t>Datum:</t>
  </si>
  <si>
    <t>15.9.2016</t>
  </si>
  <si>
    <t>10</t>
  </si>
  <si>
    <t>100</t>
  </si>
  <si>
    <t>Zadavatel:</t>
  </si>
  <si>
    <t>IČ:</t>
  </si>
  <si>
    <t>Technické služby Hradce Králové</t>
  </si>
  <si>
    <t>DIČ:</t>
  </si>
  <si>
    <t>Uchazeč:</t>
  </si>
  <si>
    <t>Vyplň údaj</t>
  </si>
  <si>
    <t>Projektant:</t>
  </si>
  <si>
    <t xml:space="preserve"> 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</si>
  <si>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</si>
  <si>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</si>
  <si>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</si>
  <si>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</si>
  <si>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</si>
  <si>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</si>
  <si>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</si>
  <si>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</si>
  <si>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</si>
  <si>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</si>
  <si>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</si>
  <si>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</si>
  <si>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</si>
  <si>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</si>
  <si>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</si>
  <si>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</si>
  <si>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</si>
  <si>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</si>
  <si>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</si>
  <si>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</si>
  <si>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</si>
  <si>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</si>
  <si>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</si>
  <si>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</si>
  <si>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</si>
  <si>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</si>
  <si>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</si>
  <si>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</si>
  <si>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</si>
  <si>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</si>
  <si>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</si>
  <si>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</si>
  <si>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</si>
  <si>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</si>
  <si>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</si>
  <si>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</si>
  <si>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</si>
  <si>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</si>
  <si>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</si>
  <si>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</si>
  <si>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</si>
  <si>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</si>
  <si>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Oddělení A+C</t>
  </si>
  <si>
    <t>STA</t>
  </si>
  <si>
    <t>{a68145e3-a88d-4860-8f85-b65ea1d094b3}</t>
  </si>
  <si>
    <t>2</t>
  </si>
  <si>
    <t>02</t>
  </si>
  <si>
    <t>Oddělení B+D</t>
  </si>
  <si>
    <t>{4bf18ae4-12d1-4941-a992-43f8594328da}</t>
  </si>
  <si>
    <t>03</t>
  </si>
  <si>
    <t>Vedlejší a ostatní náklady</t>
  </si>
  <si>
    <t>{ca9c0996-016a-4b2f-9d59-46ab75ebd38b}</t>
  </si>
  <si>
    <t>Zpět na list:</t>
  </si>
  <si>
    <t>podlaha</t>
  </si>
  <si>
    <t>plocha podlahy</t>
  </si>
  <si>
    <t>57,4</t>
  </si>
  <si>
    <t>obklad</t>
  </si>
  <si>
    <t>plocha svislého obkladu</t>
  </si>
  <si>
    <t>133,2</t>
  </si>
  <si>
    <t>KRYCÍ LIST SOUPISU</t>
  </si>
  <si>
    <t>dveře</t>
  </si>
  <si>
    <t>plocha dveří</t>
  </si>
  <si>
    <t>18</t>
  </si>
  <si>
    <t>Objekt:</t>
  </si>
  <si>
    <t>01 - Oddělení A+C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</si>
  <si>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</si>
  <si>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</si>
  <si>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</si>
  <si>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</si>
  <si>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</si>
  <si>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</si>
  <si>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</si>
  <si>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</si>
  <si>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</si>
  <si>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</si>
  <si>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</si>
  <si>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</si>
  <si>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</si>
  <si>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</si>
  <si>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</si>
  <si>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</si>
  <si>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</si>
  <si>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</si>
  <si>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</si>
  <si>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</si>
  <si>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</si>
  <si>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</si>
  <si>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</si>
  <si>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</si>
  <si>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</si>
  <si>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</si>
  <si>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</si>
  <si>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</si>
  <si>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</si>
  <si>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</si>
  <si>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</si>
  <si>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</si>
  <si>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</si>
  <si>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</si>
  <si>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</si>
  <si>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</si>
  <si>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</si>
  <si>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</si>
  <si>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</si>
  <si>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</si>
  <si>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</si>
  <si>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</si>
  <si>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</si>
  <si>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</si>
  <si>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3</t>
  </si>
  <si>
    <t>Svislé a kompletní konstrukce</t>
  </si>
  <si>
    <t>K</t>
  </si>
  <si>
    <t>310236241</t>
  </si>
  <si>
    <t>Zazdívka otvorů ve zdivu nadzákladovém cihlami pálenými plochy přes 0,0225 m2 do 0,09 m2, ve zdi tl. do 300 mm</t>
  </si>
  <si>
    <t>kus</t>
  </si>
  <si>
    <t>CS ÚRS 2016 02</t>
  </si>
  <si>
    <t>4</t>
  </si>
  <si>
    <t>-511254356</t>
  </si>
  <si>
    <t>VV</t>
  </si>
  <si>
    <t>2*1 "revizní dviřka umývárna A+C"</t>
  </si>
  <si>
    <t>2*4 "připojovací potrubí WC A+C"</t>
  </si>
  <si>
    <t>2*2 "připojovací potrubí umývadla a sprcha A+C</t>
  </si>
  <si>
    <t>Součet</t>
  </si>
  <si>
    <t>310238211</t>
  </si>
  <si>
    <t>Zazdívka otvorů ve zdivu nadzákladovém cihlami pálenými plochy přes 0,25 m2 do 1 m2 na maltu vápenocementovou</t>
  </si>
  <si>
    <t>m3</t>
  </si>
  <si>
    <t>-512562094</t>
  </si>
  <si>
    <t>4*0,8*0,6*0,15 "montážní otvor do šachty A+C"</t>
  </si>
  <si>
    <t>342248142</t>
  </si>
  <si>
    <t>Příčky jednoduché z cihel děrovaných spojených na pero a drážku broušených, lepených tenkovrstvou maltou, pevnost cihel P8, P10, tl. příčky 140 mm</t>
  </si>
  <si>
    <t>m2</t>
  </si>
  <si>
    <t>16</t>
  </si>
  <si>
    <t>-715303685</t>
  </si>
  <si>
    <t>2*3,2*0,5 "přizívka pro zavěšené WC A+C"</t>
  </si>
  <si>
    <t>342272323</t>
  </si>
  <si>
    <t>Příčky z pórobetonových přesných příčkovek hladkých, objemové hmotnosti 500 kg/m3 na tenké maltové lože, tloušťky příčky 100 mm</t>
  </si>
  <si>
    <t>1751458255</t>
  </si>
  <si>
    <t>2*(0,8*1,5) "sprchový kout A+C"</t>
  </si>
  <si>
    <t>5</t>
  </si>
  <si>
    <t>342291112</t>
  </si>
  <si>
    <t>Ukotvení příček polyuretanovou pěnou, tl. příčky přes 100 mm</t>
  </si>
  <si>
    <t>m</t>
  </si>
  <si>
    <t>289928455</t>
  </si>
  <si>
    <t>2*2*3,2 "plošné lepení příčky pro WC A+C"</t>
  </si>
  <si>
    <t>6</t>
  </si>
  <si>
    <t>342291121</t>
  </si>
  <si>
    <t>Ukotvení příček plochými kotvami, do konstrukce cihelné</t>
  </si>
  <si>
    <t>-402243630</t>
  </si>
  <si>
    <t>2*1,3 "příčka sprchový kout A+C"</t>
  </si>
  <si>
    <t>Vodorovné konstrukce</t>
  </si>
  <si>
    <t>7</t>
  </si>
  <si>
    <t>411386611</t>
  </si>
  <si>
    <t>Zabetonování prostupů v instalačních šachtách ve stropech železobetonových ze suchých směsí, včetně bednění, odbednění, výztuže a zajištění potrubí skelnou vatou s folií (materiál v ceně), plochy do 0,09 m2</t>
  </si>
  <si>
    <t>-363212310</t>
  </si>
  <si>
    <t>2*4 "otvory po WC A+C"</t>
  </si>
  <si>
    <t>Úpravy povrchů, podlahy a osazování výplní</t>
  </si>
  <si>
    <t>8</t>
  </si>
  <si>
    <t>611311131</t>
  </si>
  <si>
    <t>Potažení vnitřních ploch štukem tloušťky do 3 mm vodorovných konstrukcí stropů rovných</t>
  </si>
  <si>
    <t>-1650416530</t>
  </si>
  <si>
    <t>2*(13,5) "plocha štukové omítky umývárny A+C"</t>
  </si>
  <si>
    <t>2*(8,3) "plocha štukové omítky WC A+C"</t>
  </si>
  <si>
    <t>2*(6,9) "plocha štukové omítky chodba A+C"</t>
  </si>
  <si>
    <t>9</t>
  </si>
  <si>
    <t>612131101</t>
  </si>
  <si>
    <t>Podkladní a spojovací vrstva vnitřních omítaných ploch cementový postřik nanášený ručně celoplošně stěn</t>
  </si>
  <si>
    <t>-736813916</t>
  </si>
  <si>
    <t>2*(1,35+0,45+3,2)*1,5 "WC A+C - plocha otloukaného obkladu"</t>
  </si>
  <si>
    <t>2*(1,4+3,5+4,0+0,6+0,7)*1,5 "Umývárna A+C - plocha otloukaného obkladu"</t>
  </si>
  <si>
    <t>Mezisoučet</t>
  </si>
  <si>
    <t>2*(1,35+0,45+3,2)*0,5 "WC A+C - otlučení nad obklady"</t>
  </si>
  <si>
    <t>2*(6,2*2) "WC A+C - otlučení VPC omítky"</t>
  </si>
  <si>
    <t>2*(1,4+3,5+4,0+0,6+0,7)*0,5 "Umývárna A+C - otlučení nad obklady"</t>
  </si>
  <si>
    <t>2*(2*2) "Umývárna  A+C - otlučení VPC omítky u okna"</t>
  </si>
  <si>
    <t>2*2*(0,8*1,5) "sprchový kout umývárna A+C"</t>
  </si>
  <si>
    <t>2*(5,1+2,8+0,8)*2 "chodba A+C - otlučení omítky chodba"</t>
  </si>
  <si>
    <t>612135101</t>
  </si>
  <si>
    <t>Hrubá výplň rýh maltou jakékoli šířky rýhy ve stěnách</t>
  </si>
  <si>
    <t>777062967</t>
  </si>
  <si>
    <t>2*10*0,1 "ZTI A+C"</t>
  </si>
  <si>
    <t>11</t>
  </si>
  <si>
    <t>612311131</t>
  </si>
  <si>
    <t>Potažení vnitřních ploch štukem tloušťky do 3 mm svislých konstrukcí stěn</t>
  </si>
  <si>
    <t>310827853</t>
  </si>
  <si>
    <t>2*(16,7*1,1) "plocha štukové omítky umývárny A+C"</t>
  </si>
  <si>
    <t>2*(11,6*1,1) "plocha štukové omítky WC A+C"</t>
  </si>
  <si>
    <t>2*(11,4*1,1) "plocha štukové omítky chodba A+C"</t>
  </si>
  <si>
    <t>12</t>
  </si>
  <si>
    <t>612321121</t>
  </si>
  <si>
    <t>Omítka vápenocementová vnitřních ploch nanášená ručně jednovrstvá, tloušťky do 10 mm hladká svislých konstrukcí stěn</t>
  </si>
  <si>
    <t>-1010402072</t>
  </si>
  <si>
    <t>13</t>
  </si>
  <si>
    <t>619991001</t>
  </si>
  <si>
    <t>Zakrytí vnitřních ploch před znečištěním včetně pozdějšího odkrytí podlah fólií přilepenou lepící páskou</t>
  </si>
  <si>
    <t>639820344</t>
  </si>
  <si>
    <t>2*25 "přístupové cesty"</t>
  </si>
  <si>
    <t>14</t>
  </si>
  <si>
    <t>631311121</t>
  </si>
  <si>
    <t>Doplnění dosavadních mazanin prostým betonem s dodáním hmot, bez potěru, plochy jednotlivě do 1 m2 a tl. do 80 mm</t>
  </si>
  <si>
    <t>-1343771984</t>
  </si>
  <si>
    <t>2*3,05*0,6*0,08 "prostor pod umývadly"</t>
  </si>
  <si>
    <t>2*4*0,25*0,25*0,08 "prostor pod mísami"</t>
  </si>
  <si>
    <t>Ostatní konstrukce a práce, bourání</t>
  </si>
  <si>
    <t>952901111</t>
  </si>
  <si>
    <t>Vyčištění budov nebo objektů před předáním do užívání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předmětů, při světlé výšce podlaží do 4 m</t>
  </si>
  <si>
    <t>-54277013</t>
  </si>
  <si>
    <t>961044111</t>
  </si>
  <si>
    <t>Bourání základů z betonu prostého</t>
  </si>
  <si>
    <t>1758345172</t>
  </si>
  <si>
    <t>2*0,8*0,9*0,2 "sprchový kout A+C"</t>
  </si>
  <si>
    <t>17</t>
  </si>
  <si>
    <t>962031133</t>
  </si>
  <si>
    <t>Bourání příček z cihel, tvárnic nebo příčkovek z cihel pálených, plných nebo dutých na maltu vápennou nebo vápenocementovou, tl. do 150 mm</t>
  </si>
  <si>
    <t>-358734444</t>
  </si>
  <si>
    <t>2*1,3*0,8 "sprchový kout umývárna A+C"</t>
  </si>
  <si>
    <t>2*((3,5*0,6)+(0,6*0,6)+(0,6*0,6)) "podezdívka umyvadel umývárna A+C"</t>
  </si>
  <si>
    <t>965046111</t>
  </si>
  <si>
    <t>Broušení stávajících betonových podlah úběr do 3 mm</t>
  </si>
  <si>
    <t>-1302095238</t>
  </si>
  <si>
    <t>2*13,5 "podlaha umývárna A+C"</t>
  </si>
  <si>
    <t>2*8,3"podlaha WC"</t>
  </si>
  <si>
    <t>2*6,9 "podlaha chodba A+C"</t>
  </si>
  <si>
    <t>19</t>
  </si>
  <si>
    <t>971033531</t>
  </si>
  <si>
    <t>Vybourání otvorů ve zdivu základovém nebo nadzákladovém z cihel, tvárnic, příčkovek z cihel pálených na maltu vápennou nebo vápenocementovou plochy do 1 m2, tl. do 150 mm</t>
  </si>
  <si>
    <t>1385652540</t>
  </si>
  <si>
    <t>2*1*1 "montážní otvor do šachty A+C"</t>
  </si>
  <si>
    <t>2*0,8*0,6 "revizní dvířka"</t>
  </si>
  <si>
    <t>20</t>
  </si>
  <si>
    <t>974031154</t>
  </si>
  <si>
    <t>Vysekání rýh ve zdivu cihelném na maltu vápennou nebo vápenocementovou do hl. 100 mm a šířky do 150 mm</t>
  </si>
  <si>
    <t>474685531</t>
  </si>
  <si>
    <t>2* 6,5 "rýha pro rozvody V a K pisoár"</t>
  </si>
  <si>
    <t>1,5 "rýha umývadlo - příprava"</t>
  </si>
  <si>
    <t>974042554</t>
  </si>
  <si>
    <t>Vysekání rýh v betonové nebo jiné monolitické dlažbě s betonovým podkladem do hl. 100 mm a šířky do 150 mm</t>
  </si>
  <si>
    <t>751132913</t>
  </si>
  <si>
    <t>2*3,2 "založení příčky š.140 mm A+C"</t>
  </si>
  <si>
    <t>4,5 "rýha pro umývadlo - příprava"</t>
  </si>
  <si>
    <t>22</t>
  </si>
  <si>
    <t>978013191</t>
  </si>
  <si>
    <t>Otlučení vápenných nebo vápenocementových omítek vnitřních ploch stěn s vyškrabáním spar, s očištěním zdiva, v rozsahu přes 50 do 100 %</t>
  </si>
  <si>
    <t>1855657766</t>
  </si>
  <si>
    <t>23</t>
  </si>
  <si>
    <t>978021191</t>
  </si>
  <si>
    <t>Otlučení vnitřních cementových omítek stěn, stropů stěn, v rozsahu do 100 %</t>
  </si>
  <si>
    <t>1534145254</t>
  </si>
  <si>
    <t>997</t>
  </si>
  <si>
    <t>Přesun sutě</t>
  </si>
  <si>
    <t>24</t>
  </si>
  <si>
    <t>997013212</t>
  </si>
  <si>
    <t>Vnitrostaveništní doprava suti a vybouraných hmot vodorovně do 50 m svisle ručně (nošením po schodech) pro budovy a haly výšky přes 6 do 9 m</t>
  </si>
  <si>
    <t>t</t>
  </si>
  <si>
    <t>-1652973710</t>
  </si>
  <si>
    <t>25</t>
  </si>
  <si>
    <t>997013501</t>
  </si>
  <si>
    <t>Odvoz suti a vybouraných hmot na skládku nebo meziskládku se složením, na vzdálenost do 1 km</t>
  </si>
  <si>
    <t>1346487207</t>
  </si>
  <si>
    <t>26</t>
  </si>
  <si>
    <t>997013509</t>
  </si>
  <si>
    <t>Odvoz suti a vybouraných hmot na skládku nebo meziskládku se složením, na vzdálenost Příplatek k ceně za každý další i započatý 1 km přes 1 km</t>
  </si>
  <si>
    <t>-560299675</t>
  </si>
  <si>
    <t>22,685*10 'Přepočtené koeficientem množství</t>
  </si>
  <si>
    <t>27</t>
  </si>
  <si>
    <t>997013831</t>
  </si>
  <si>
    <t>Poplatek za uložení stavebního odpadu na skládce (skládkovné) směsného - průměrná cena za různé materály</t>
  </si>
  <si>
    <t>427240494</t>
  </si>
  <si>
    <t>998</t>
  </si>
  <si>
    <t>Přesun hmot</t>
  </si>
  <si>
    <t>28</t>
  </si>
  <si>
    <t>998011002</t>
  </si>
  <si>
    <t>Přesun hmot pro budovy občanské výstavby, bydlení, výrobu a služby s nosnou svislou konstrukcí zděnou z cihel, tvárnic nebo kamene vodorovná dopravní vzdálenost do 100 m pro budovy výšky přes 6 do 12 m</t>
  </si>
  <si>
    <t>1359579682</t>
  </si>
  <si>
    <t>PSV</t>
  </si>
  <si>
    <t>Práce a dodávky PSV</t>
  </si>
  <si>
    <t>711</t>
  </si>
  <si>
    <t>Izolace proti vodě, vlhkosti a plynům</t>
  </si>
  <si>
    <t>29</t>
  </si>
  <si>
    <t>711111052</t>
  </si>
  <si>
    <t>Provedení izolace proti zemní vlhkosti natěradly a tmely za studena na ploše vodorovné V dvojnásobným nátěrem tekutou lepenkou</t>
  </si>
  <si>
    <t>-13379517</t>
  </si>
  <si>
    <t>30</t>
  </si>
  <si>
    <t>M</t>
  </si>
  <si>
    <t>245510320</t>
  </si>
  <si>
    <t>nátěr hydroizolační - tekutá lepenka, bal. 30 kg</t>
  </si>
  <si>
    <t>kg</t>
  </si>
  <si>
    <t>32</t>
  </si>
  <si>
    <t>-1104829435</t>
  </si>
  <si>
    <t>57,4*1,5 'Přepočtené koeficientem množství</t>
  </si>
  <si>
    <t>31</t>
  </si>
  <si>
    <t>711112052</t>
  </si>
  <si>
    <t>Provedení izolace proti zemní vlhkosti natěradly a tmely za studena na ploše svislé S dvojnásobným nátěrem tekutou lepenkou</t>
  </si>
  <si>
    <t>-1472507369</t>
  </si>
  <si>
    <t>2*((18,3-3,5-1,7)*0,15) "umývárna sokl A+C"</t>
  </si>
  <si>
    <t>2*(3,5*1,5) "za umyvadly A+C"</t>
  </si>
  <si>
    <t>2*(1,7*1,3) "sprcha v umývárně A+C"</t>
  </si>
  <si>
    <t>2*(11,6-3,2)*0,15 "sokl WC A+C"</t>
  </si>
  <si>
    <t>2*(3,2*1,5) "plocha za WC A+C"</t>
  </si>
  <si>
    <t>2*(11,4)*0,15 "sokl chodba A+C"</t>
  </si>
  <si>
    <t>-310170557</t>
  </si>
  <si>
    <t>34,39*1,5 'Přepočtené koeficientem množství</t>
  </si>
  <si>
    <t>33</t>
  </si>
  <si>
    <t>711113050R</t>
  </si>
  <si>
    <t>Montáž a dodávka těsnicího pásu do koutů pro nátěrovou hydroizolaci</t>
  </si>
  <si>
    <t>-1982953098</t>
  </si>
  <si>
    <t>2*(18,3+11,6+11,4) "sokly A+C"</t>
  </si>
  <si>
    <t>2*(2*1,3) "sprchové kouty A+C"</t>
  </si>
  <si>
    <t>34</t>
  </si>
  <si>
    <t>998711102</t>
  </si>
  <si>
    <t>Přesun hmot pro izolace proti vodě, vlhkosti a plynům stanovený z hmotnosti přesunovaného materiálu vodorovná dopravní vzdálenost do 50 m v objektech výšky přes 6 do 12 m</t>
  </si>
  <si>
    <t>-583532250</t>
  </si>
  <si>
    <t>721</t>
  </si>
  <si>
    <t>Zdravotechnika - vnitřní kanalizace</t>
  </si>
  <si>
    <t>35</t>
  </si>
  <si>
    <t>721140802</t>
  </si>
  <si>
    <t>Demontáž potrubí z litinových trub odpadních nebo dešťových do DN 100</t>
  </si>
  <si>
    <t>-882481907</t>
  </si>
  <si>
    <t>8 "stoupačka sprcha A+C"</t>
  </si>
  <si>
    <t>2*2*5 "připojovací k WC"</t>
  </si>
  <si>
    <t>36</t>
  </si>
  <si>
    <t>721140806</t>
  </si>
  <si>
    <t>Demontáž potrubí z litinových trub odpadních nebo dešťových přes 100 do DN 200</t>
  </si>
  <si>
    <t>1492463355</t>
  </si>
  <si>
    <t>4*3,5 "Svislá stoupačka -odpady WC a umývárna A+C"</t>
  </si>
  <si>
    <t>37</t>
  </si>
  <si>
    <t>721140915</t>
  </si>
  <si>
    <t>Opravy odpadního potrubí litinového propojení dosavadního potrubí DN 100</t>
  </si>
  <si>
    <t>-1673027754</t>
  </si>
  <si>
    <t>1 "napojení odkanalizování sprchy"</t>
  </si>
  <si>
    <t>38</t>
  </si>
  <si>
    <t>721140917</t>
  </si>
  <si>
    <t>Opravy odpadního potrubí litinového propojení dosavadního potrubí DN 150</t>
  </si>
  <si>
    <t>-1748594548</t>
  </si>
  <si>
    <t>1 "napojení odkanalizování na stávající čistící kus - hlavní stoupačka A+C"</t>
  </si>
  <si>
    <t>39</t>
  </si>
  <si>
    <t>721171803</t>
  </si>
  <si>
    <t>Demontáž potrubí z novodurových trub odpadních nebo připojovacích do D 75</t>
  </si>
  <si>
    <t>22305597</t>
  </si>
  <si>
    <t>2*5 "připojovací potrubí umyvadel A+C"</t>
  </si>
  <si>
    <t>40</t>
  </si>
  <si>
    <t>721171916</t>
  </si>
  <si>
    <t>Opravy odpadního potrubí plastového propojení dosavadního potrubí DN 125</t>
  </si>
  <si>
    <t>-1221382623</t>
  </si>
  <si>
    <t>1 "spojení potrubí vedoucího nad střechu A+C"</t>
  </si>
  <si>
    <t>41</t>
  </si>
  <si>
    <t>721174024</t>
  </si>
  <si>
    <t>Potrubí z plastových trub polypropylenové odpadní (svislé) DN 70</t>
  </si>
  <si>
    <t>-1769812559</t>
  </si>
  <si>
    <t>42</t>
  </si>
  <si>
    <t>721174027</t>
  </si>
  <si>
    <t>Potrubí z plastových trub polypropylenové odpadní (svislé) DN 150</t>
  </si>
  <si>
    <t>-1581279836</t>
  </si>
  <si>
    <t>43</t>
  </si>
  <si>
    <t>721174044</t>
  </si>
  <si>
    <t>Potrubí z plastových trub polypropylenové připojovací DN 70</t>
  </si>
  <si>
    <t>-329136452</t>
  </si>
  <si>
    <t>44</t>
  </si>
  <si>
    <t>721174045</t>
  </si>
  <si>
    <t>Potrubí z plastových trub polypropylenové připojovací DN 100</t>
  </si>
  <si>
    <t>1427331552</t>
  </si>
  <si>
    <t>45</t>
  </si>
  <si>
    <t>721194105</t>
  </si>
  <si>
    <t>Vyměření přípojek na potrubí vyvedení a upevnění odpadních výpustek DN 50</t>
  </si>
  <si>
    <t>122919618</t>
  </si>
  <si>
    <t>2*5 "umyvadla A+C"</t>
  </si>
  <si>
    <t>1 "příprava"</t>
  </si>
  <si>
    <t>46</t>
  </si>
  <si>
    <t>721194109</t>
  </si>
  <si>
    <t>Vyměření přípojek na potrubí vyvedení a upevnění odpadních výpustek DN 100</t>
  </si>
  <si>
    <t>-1849472330</t>
  </si>
  <si>
    <t>2*6 "záchody WC a sprcha A+C"</t>
  </si>
  <si>
    <t>47</t>
  </si>
  <si>
    <t>721211401</t>
  </si>
  <si>
    <t xml:space="preserve">Podlahové vpusti s vodorovným odtokem DN 40/50 </t>
  </si>
  <si>
    <t>1690791958</t>
  </si>
  <si>
    <t>4 "WC a umývárna - podlahová vpusť A+C"</t>
  </si>
  <si>
    <t>48</t>
  </si>
  <si>
    <t>721220801</t>
  </si>
  <si>
    <t>Demontáž zápachových uzávěrek do DN 70</t>
  </si>
  <si>
    <t>752767176</t>
  </si>
  <si>
    <t>2*5 "umývadla A+C"</t>
  </si>
  <si>
    <t>49</t>
  </si>
  <si>
    <t>998721102</t>
  </si>
  <si>
    <t>Přesun hmot pro vnitřní kanalizace stanovený z hmotnosti přesunovaného materiálu vodorovná dopravní vzdálenost do 50 m v objektech výšky přes 6 do 12 m</t>
  </si>
  <si>
    <t>537333962</t>
  </si>
  <si>
    <t>722</t>
  </si>
  <si>
    <t>Zdravotechnika - vnitřní vodovod</t>
  </si>
  <si>
    <t>50</t>
  </si>
  <si>
    <t>722130803</t>
  </si>
  <si>
    <t>Demontáž potrubí z ocelových trubek pozinkovaných závitových přes 40 do DN 50</t>
  </si>
  <si>
    <t>-492319960</t>
  </si>
  <si>
    <t>2*3,5 "nepoužívané potrubí v šachtě"</t>
  </si>
  <si>
    <t>2*2*3,6 "potrubí ke sprchovému koutu A+C"</t>
  </si>
  <si>
    <t>51</t>
  </si>
  <si>
    <t>722170801</t>
  </si>
  <si>
    <t>Demontáž rozvodů vody z plastů do D 25 mm</t>
  </si>
  <si>
    <t>483589181</t>
  </si>
  <si>
    <t>3*8 "Plastové potrubí v šachty, cirkulace pro A+C"</t>
  </si>
  <si>
    <t>3*8 "Plastové rozvody ke sprchám A+C"</t>
  </si>
  <si>
    <t>3*2 "Napojení na stávající rozvody"</t>
  </si>
  <si>
    <t>52</t>
  </si>
  <si>
    <t>722176113</t>
  </si>
  <si>
    <t>Montáž potrubí z plastových trub svařovaných polyfuzně D přes 20 do 25 mm</t>
  </si>
  <si>
    <t>1022113512</t>
  </si>
  <si>
    <t>2*5,5 "Připojení pisoáru"</t>
  </si>
  <si>
    <t>10 "připojení umývadla v chodbě - příprava"</t>
  </si>
  <si>
    <t>53</t>
  </si>
  <si>
    <t>286151050</t>
  </si>
  <si>
    <t>trubka tlaková PPR řada PN 10 25 x 2,3 x 4000 mm</t>
  </si>
  <si>
    <t>1437853950</t>
  </si>
  <si>
    <t>54</t>
  </si>
  <si>
    <t>722181212</t>
  </si>
  <si>
    <t>Ochrana potrubí tepelně izolačními trubicemi z pěnového polyetylenu PE přilepenými v příčných a podélných spojích, tloušťky izolace do 6 mm, vnitřního průměru izolace DN přes 22 do 32 mm</t>
  </si>
  <si>
    <t>-453294362</t>
  </si>
  <si>
    <t>55</t>
  </si>
  <si>
    <t>722220111</t>
  </si>
  <si>
    <t>Armatury s jedním závitem nástěnky pro výtokový ventil G 1/2</t>
  </si>
  <si>
    <t>1299186937</t>
  </si>
  <si>
    <t>2*5 "záchodové mísy WC A+C"</t>
  </si>
  <si>
    <t>2*10 "umývadla A+C"</t>
  </si>
  <si>
    <t>2 "umývadlo příprava"</t>
  </si>
  <si>
    <t>56</t>
  </si>
  <si>
    <t>722220121</t>
  </si>
  <si>
    <t>Armatury s jedním závitem nástěnky pro baterii G 1/2</t>
  </si>
  <si>
    <t>pár</t>
  </si>
  <si>
    <t>649296211</t>
  </si>
  <si>
    <t>57</t>
  </si>
  <si>
    <t>722232044</t>
  </si>
  <si>
    <t>Armatury se dvěma závity kulové kohouty PN 42 do 185 st.C přímé vnitřní závit G 3/4</t>
  </si>
  <si>
    <t>-1699544499</t>
  </si>
  <si>
    <t>58</t>
  </si>
  <si>
    <t>722290226</t>
  </si>
  <si>
    <t>Zkoušky, proplach a desinfekce vodovodního potrubí - zkoušky těsnosti vodovodního potrubí závitového do DN 50</t>
  </si>
  <si>
    <t>-775826102</t>
  </si>
  <si>
    <t>59</t>
  </si>
  <si>
    <t>722290234</t>
  </si>
  <si>
    <t>Zkoušky, proplach a desinfekce vodovodního potrubí - proplach a desinfekce vodovodního potrubí do DN 80</t>
  </si>
  <si>
    <t>206279861</t>
  </si>
  <si>
    <t>60</t>
  </si>
  <si>
    <t>998722102</t>
  </si>
  <si>
    <t>Přesun hmot pro vnitřní vodovod stanovený z hmotnosti přesunovaného materiálu vodorovná dopravní vzdálenost do 50 m v objektech výšky přes 6 do 12 m</t>
  </si>
  <si>
    <t>-1590316160</t>
  </si>
  <si>
    <t>725</t>
  </si>
  <si>
    <t>Zdravotechnika - zařizovací předměty</t>
  </si>
  <si>
    <t>61</t>
  </si>
  <si>
    <t>725_010R</t>
  </si>
  <si>
    <t>Demontáž a zpětná montáž mýdelníků a zásobníků toaletních papírů a ručníků</t>
  </si>
  <si>
    <t>soubor</t>
  </si>
  <si>
    <t>-351575014</t>
  </si>
  <si>
    <t>62</t>
  </si>
  <si>
    <t>725110811</t>
  </si>
  <si>
    <t>Demontáž klozetů splachovacích s nádrží nebo tlakovým splachovačem</t>
  </si>
  <si>
    <t>-857239846</t>
  </si>
  <si>
    <t>2*4 "WC A+C"</t>
  </si>
  <si>
    <t>63</t>
  </si>
  <si>
    <t>725119102</t>
  </si>
  <si>
    <t>Zařízení záchodů montáž splachovačů ostatních typů nádržkových plastových nízkopoložených</t>
  </si>
  <si>
    <t>-1318139268</t>
  </si>
  <si>
    <t>2*(4) "nádržka A+C"</t>
  </si>
  <si>
    <t>64</t>
  </si>
  <si>
    <t>551_001R</t>
  </si>
  <si>
    <t>univerzální WC nádržka pro nízko položenou montáž, nastavení velkého a malého spláchnutí (3,6 l), nádržka izolovaná proti rosení, včetně fixačního setu 2 ks, kolena Ø50/40 mm, napouštěcí a vypouštěcí armatury, set tlačítka( malé, velké)</t>
  </si>
  <si>
    <t>3022695</t>
  </si>
  <si>
    <t>65</t>
  </si>
  <si>
    <t>725119125</t>
  </si>
  <si>
    <t>Zařízení záchodů montáž klozetových mís závěsných na nosné stěny</t>
  </si>
  <si>
    <t>-377096127</t>
  </si>
  <si>
    <t>66</t>
  </si>
  <si>
    <t>642_001R</t>
  </si>
  <si>
    <t>mísa klozetová keramická závěsná s hlubokým splachováním dětská (HH sedátka max. 340 mm nad podlahou), odpad vodorovný, hluboké splachování, 6l</t>
  </si>
  <si>
    <t>-1949286425</t>
  </si>
  <si>
    <t>67</t>
  </si>
  <si>
    <t>551_002R</t>
  </si>
  <si>
    <t>dětské klozetové sedátko s poklopem, bílé</t>
  </si>
  <si>
    <t>-1941790545</t>
  </si>
  <si>
    <t>68</t>
  </si>
  <si>
    <t>725129101</t>
  </si>
  <si>
    <t>Pisoárové záchodky montáž ostatních typů keramických</t>
  </si>
  <si>
    <t>-223227401</t>
  </si>
  <si>
    <t>2*1 "pisoár A+C"</t>
  </si>
  <si>
    <t>69</t>
  </si>
  <si>
    <t>642_507R</t>
  </si>
  <si>
    <t>pisoár, přívod shora, odpad zadní, bílý, 12 kg, rozměry: 57 x 34 cm</t>
  </si>
  <si>
    <t>-1589132153</t>
  </si>
  <si>
    <t>70</t>
  </si>
  <si>
    <t>551_003R</t>
  </si>
  <si>
    <t>odsávací sifón pro pisoár, odtok vodorovný odzadu 1l</t>
  </si>
  <si>
    <t>1597645970</t>
  </si>
  <si>
    <t>71</t>
  </si>
  <si>
    <t>551_004R</t>
  </si>
  <si>
    <t>tlakový splachovač, nastavení množství splachovací vody: 1-6 l vody, přívod 1/2", splachovací trubka 18 x 200 mm</t>
  </si>
  <si>
    <t>-454152525</t>
  </si>
  <si>
    <t>72</t>
  </si>
  <si>
    <t>725_004R</t>
  </si>
  <si>
    <t>Montáž a dodávka dělící stěny pisoárové, materiál keramika, 400x700 mm</t>
  </si>
  <si>
    <t>2010453159</t>
  </si>
  <si>
    <t>2*1 "dělící stěna k pisoáru A+C"</t>
  </si>
  <si>
    <t>73</t>
  </si>
  <si>
    <t>725210821</t>
  </si>
  <si>
    <t>Demontáž umyvadel bez výtokových armatur umyvadel</t>
  </si>
  <si>
    <t>1220976482</t>
  </si>
  <si>
    <t>2*5 "umývárna A+C"</t>
  </si>
  <si>
    <t>74</t>
  </si>
  <si>
    <t>725219102</t>
  </si>
  <si>
    <t>Umyvadla montáž umyvadel ostatních typů na šrouby do zdiva</t>
  </si>
  <si>
    <t>92136653</t>
  </si>
  <si>
    <t>2*5 "umývárny A+C"</t>
  </si>
  <si>
    <t>75</t>
  </si>
  <si>
    <t>642_002R</t>
  </si>
  <si>
    <t>umyvadlo oválné, 50 cm, s otvorem pro baterii, s přepadem</t>
  </si>
  <si>
    <t>-1918855115</t>
  </si>
  <si>
    <t>76</t>
  </si>
  <si>
    <t>725819401</t>
  </si>
  <si>
    <t>Ventily montáž ventilů ostatních typů rohových s připojovací trubičkou G 1/2</t>
  </si>
  <si>
    <t>1692199825</t>
  </si>
  <si>
    <t>77</t>
  </si>
  <si>
    <t>551_005R</t>
  </si>
  <si>
    <t>ventil rohový mosazný DN 15 1/2"</t>
  </si>
  <si>
    <t>-1449296055</t>
  </si>
  <si>
    <t>78</t>
  </si>
  <si>
    <t>551_006R</t>
  </si>
  <si>
    <t>flexi ohebná sanitární D 9 x 13 mm FF 1/2", max. 50 cm, opletená nerez</t>
  </si>
  <si>
    <t>-1397938336</t>
  </si>
  <si>
    <t>79</t>
  </si>
  <si>
    <t>725_001R</t>
  </si>
  <si>
    <t>Montáž trojcestného směšovacího ventilu na rozvodech vodovodného potrubí</t>
  </si>
  <si>
    <t>-1665160087</t>
  </si>
  <si>
    <t>80</t>
  </si>
  <si>
    <t>725820802</t>
  </si>
  <si>
    <t>Demontáž baterií stojánkových do 1 otvoru</t>
  </si>
  <si>
    <t>-113028507</t>
  </si>
  <si>
    <t>81</t>
  </si>
  <si>
    <t>725822631</t>
  </si>
  <si>
    <t>Baterie umyvadlové stojánkové klasické bez výpusti s otáčivým ústím 150 mm</t>
  </si>
  <si>
    <t>-1471664948</t>
  </si>
  <si>
    <t>82</t>
  </si>
  <si>
    <t>725840850</t>
  </si>
  <si>
    <t>Demontáž baterií sprchových diferenciálních do G 3/4 x 1</t>
  </si>
  <si>
    <t>-701363971</t>
  </si>
  <si>
    <t>2*1 "umývárny A+C"</t>
  </si>
  <si>
    <t>83</t>
  </si>
  <si>
    <t>725841311</t>
  </si>
  <si>
    <t>Baterie sprchové nástěnné pákové</t>
  </si>
  <si>
    <t>181875241</t>
  </si>
  <si>
    <t>2*1 "sprchový kout A+C"</t>
  </si>
  <si>
    <t>84</t>
  </si>
  <si>
    <t>725_002R</t>
  </si>
  <si>
    <t>Revizní dvířka 300x300 plastová bílá se zámkem</t>
  </si>
  <si>
    <t>-480540041</t>
  </si>
  <si>
    <t>85</t>
  </si>
  <si>
    <t>725_003R</t>
  </si>
  <si>
    <t>Revizní dvířka 400x600 plastová bílá se zámkem</t>
  </si>
  <si>
    <t>291823856</t>
  </si>
  <si>
    <t>86</t>
  </si>
  <si>
    <t>725861101</t>
  </si>
  <si>
    <t>Zápachové uzávěrky zařizovacích předmětů pro umyvadla DN 32</t>
  </si>
  <si>
    <t>-1183886259</t>
  </si>
  <si>
    <t>87</t>
  </si>
  <si>
    <t>998725102</t>
  </si>
  <si>
    <t>Přesun hmot pro zařizovací předměty stanovený z hmotnosti přesunovaného materiálu vodorovná dopravní vzdálenost do 50 m v objektech výšky přes 6 do 12 m</t>
  </si>
  <si>
    <t>653457559</t>
  </si>
  <si>
    <t>733</t>
  </si>
  <si>
    <t>Ústřední vytápění - rozvodné potrubí</t>
  </si>
  <si>
    <t>88</t>
  </si>
  <si>
    <t>733120815</t>
  </si>
  <si>
    <t>Demontáž potrubí z trubek ocelových hladkých D do 38</t>
  </si>
  <si>
    <t>-1695742145</t>
  </si>
  <si>
    <t>4*4 "A+C, svislé potrubí v šachtě"</t>
  </si>
  <si>
    <t>6*2*1,5 "A+C připojovací potrubí k otopnému tělesu"</t>
  </si>
  <si>
    <t>89</t>
  </si>
  <si>
    <t>733221103</t>
  </si>
  <si>
    <t>Potrubí z trubek měděných měkkých spojovaných měkkým pájením D 18/1</t>
  </si>
  <si>
    <t>539965591</t>
  </si>
  <si>
    <t>90</t>
  </si>
  <si>
    <t>733221104</t>
  </si>
  <si>
    <t>Potrubí z trubek měděných měkkých spojovaných měkkým pájením D 22/1</t>
  </si>
  <si>
    <t>1899598016</t>
  </si>
  <si>
    <t>91</t>
  </si>
  <si>
    <t>733291101</t>
  </si>
  <si>
    <t>Zkoušky těsnosti potrubí z trubek měděných D do 35/1,5</t>
  </si>
  <si>
    <t>1695007259</t>
  </si>
  <si>
    <t>92</t>
  </si>
  <si>
    <t>998733101</t>
  </si>
  <si>
    <t>Přesun hmot pro rozvody potrubí stanovený z hmotnosti přesunovaného materiálu vodorovná dopravní vzdálenost do 50 m v objektech výšky do 6 m</t>
  </si>
  <si>
    <t>111217811</t>
  </si>
  <si>
    <t>734</t>
  </si>
  <si>
    <t>Ústřední vytápění - armatury</t>
  </si>
  <si>
    <t>93</t>
  </si>
  <si>
    <t>734221682</t>
  </si>
  <si>
    <t>Ventily regulační závitové hlavice termostatické, pro ovládání ventilů PN 10 do 110 st.C kapalinové otopných těles</t>
  </si>
  <si>
    <t>-1450510089</t>
  </si>
  <si>
    <t>94</t>
  </si>
  <si>
    <t>734261406</t>
  </si>
  <si>
    <t>Šroubení připojovací armatury radiátorů PN 10 do 110 st.C, regulační uzavíratelné přímé G 1/2 x 18</t>
  </si>
  <si>
    <t>-1772383230</t>
  </si>
  <si>
    <t>95</t>
  </si>
  <si>
    <t>998734102</t>
  </si>
  <si>
    <t>Přesun hmot pro armatury stanovený z hmotnosti přesunovaného materiálu vodorovná dopravní vzdálenost do 50 m v objektech výšky přes 6 do 12 m</t>
  </si>
  <si>
    <t>-1335126151</t>
  </si>
  <si>
    <t>735</t>
  </si>
  <si>
    <t>Ústřední vytápění - otopná tělesa</t>
  </si>
  <si>
    <t>96</t>
  </si>
  <si>
    <t>735111810</t>
  </si>
  <si>
    <t>Demontáž otopných těles litinových článkových</t>
  </si>
  <si>
    <t>-1184663813</t>
  </si>
  <si>
    <t>2*(1,8*0,85) "A+C umývárna - otopné těleso"</t>
  </si>
  <si>
    <t>2*(0,6*1,5) "A+C chodba"</t>
  </si>
  <si>
    <t>2*(2,2*0,85) "A+C WC děti - otopné těleso"</t>
  </si>
  <si>
    <t>97</t>
  </si>
  <si>
    <t>735152581</t>
  </si>
  <si>
    <t>Otopná tělesa panelová spodní připojení hloubky tělesa 100 mm výšky tělesa 600 mm, délky 1600 mm</t>
  </si>
  <si>
    <t>1346276224</t>
  </si>
  <si>
    <t>98</t>
  </si>
  <si>
    <t>735152583</t>
  </si>
  <si>
    <t>Otopná tělesa panelová spodní připojení hloubky tělesa 100 mm výšky tělesa 600 mm, délky 2000 mm</t>
  </si>
  <si>
    <t>438436025</t>
  </si>
  <si>
    <t>99</t>
  </si>
  <si>
    <t>735164542</t>
  </si>
  <si>
    <t>Otopná tělesa trubková montáž těles – prostorové uchycení tělesa</t>
  </si>
  <si>
    <t>229455108</t>
  </si>
  <si>
    <t>541_001R</t>
  </si>
  <si>
    <t>těleso trubkové (topný žebřík) 1500 x 750 mm, varianta kombinované, připojení na otopnou soustavu,  připojení pro el. energii</t>
  </si>
  <si>
    <t>-570393499</t>
  </si>
  <si>
    <t>101</t>
  </si>
  <si>
    <t>735291800</t>
  </si>
  <si>
    <t>Demontáž konzol nebo držáků otopných těles, registrů, konvektorů do odpadu</t>
  </si>
  <si>
    <t>412167808</t>
  </si>
  <si>
    <t>12 "držáky otopných těles"</t>
  </si>
  <si>
    <t>102</t>
  </si>
  <si>
    <t>735494811</t>
  </si>
  <si>
    <t>Vypuštění vody z otopných soustav bez kotlů, ohříváků, zásobníků a nádrží</t>
  </si>
  <si>
    <t>52175110</t>
  </si>
  <si>
    <t>103</t>
  </si>
  <si>
    <t>731_001</t>
  </si>
  <si>
    <t>Ostatní práce na zprovoznění větví vytápění hygienických prostor- upevňovací technika, proplach potrubí, uvedení do provozu, topná zkouška, vypuštění a napuštění systému, zaregulování</t>
  </si>
  <si>
    <t>-508531749</t>
  </si>
  <si>
    <t>104</t>
  </si>
  <si>
    <t>998735101</t>
  </si>
  <si>
    <t>Přesun hmot pro otopná tělesa stanovený z hmotnosti přesunovaného materiálu vodorovná dopravní vzdálenost do 50 m v objektech výšky do 6 m</t>
  </si>
  <si>
    <t>1392985540</t>
  </si>
  <si>
    <t>763</t>
  </si>
  <si>
    <t>Konstrukce suché výstavby</t>
  </si>
  <si>
    <t>105</t>
  </si>
  <si>
    <t>763131831</t>
  </si>
  <si>
    <t>Demontáž podhledu nebo samostatného požárního předělu ze sádrokartonových desek s nosnou konstrukcí jednovrstvou z ocelových profilů, opláštění jednoduché</t>
  </si>
  <si>
    <t>1664077311</t>
  </si>
  <si>
    <t>2*(3,2*0,8) "demontáž zakrytí připojovací kanalizace pod stropem WC A+C"</t>
  </si>
  <si>
    <t>766</t>
  </si>
  <si>
    <t>Konstrukce truhlářské</t>
  </si>
  <si>
    <t>106</t>
  </si>
  <si>
    <t>766_001R</t>
  </si>
  <si>
    <t>Montáž a dodávka poličky s věšákem - vysoceodolná dřevotřísková deska tl. 28 mm s vysokou odolností proti poškrábání. Hrany opatřeny lepenými ABS hranami (2 mm), háčky chrom - výrobek T1</t>
  </si>
  <si>
    <t>-1329441464</t>
  </si>
  <si>
    <t>107</t>
  </si>
  <si>
    <t>766_002R</t>
  </si>
  <si>
    <t>Dělící stěna pro sanitární prostory, vysoceodolná dřevotřísková deska tl. 28 mm s oboustranným melaminovým potahem s vysokou odolností proti poškrábání. Hrany opatřeny ABS hranami (2 mm). Stěny ukládány do eloxovaných Al. Profilů. Podpěra - stavěcí šroub pozinkovaný, krytý eloxovanou Al trubkou, výškově nastavitelné - umožňují vyrovnání nerovností podlahy. Barva podle vzorníku RAL, lemující kotevní profily desky - stříbrný elox. Výrobek T2</t>
  </si>
  <si>
    <t>1149500621</t>
  </si>
  <si>
    <t>2*4 "zástěny mezi wc"</t>
  </si>
  <si>
    <t>108</t>
  </si>
  <si>
    <t>766311811</t>
  </si>
  <si>
    <t>Demontáž zábradlí dřevěného vnitřního</t>
  </si>
  <si>
    <t>321714067</t>
  </si>
  <si>
    <t>2*(3*1) "A+C dělící deska mezi zařizovacími předměty"</t>
  </si>
  <si>
    <t>109</t>
  </si>
  <si>
    <t>766411811</t>
  </si>
  <si>
    <t>Demontáž obložení stěn panely, plochy do 1,5 m2</t>
  </si>
  <si>
    <t>1599744855</t>
  </si>
  <si>
    <t>2*((1,8*0,85)+(1,85*0,5)) "A+C umývárna - otopné těleso"</t>
  </si>
  <si>
    <t>2*((2,2*0,85)+(2,2*0,5)) "A+C WC děti - otopné těleso"</t>
  </si>
  <si>
    <t>2*(2,3*0,3) "A+C věšáky s poličkami"</t>
  </si>
  <si>
    <t>110</t>
  </si>
  <si>
    <t>766411821</t>
  </si>
  <si>
    <t>Demontáž obložení stěn palubkami</t>
  </si>
  <si>
    <t>-209491796</t>
  </si>
  <si>
    <t>(3,25+2,05)*2 "chodba A"</t>
  </si>
  <si>
    <t>(3,25+2,05)*2 "chodba C"</t>
  </si>
  <si>
    <t>-2*0,8*2 "odečet dveře"</t>
  </si>
  <si>
    <t>111</t>
  </si>
  <si>
    <t>766691914</t>
  </si>
  <si>
    <t>Ostatní práce vyvěšení nebo zavěšení křídel s případným uložením a opětovným zavěšením po provedení stavebních změn dřevěných dveřních, plochy do 2 m2</t>
  </si>
  <si>
    <t>1005173488</t>
  </si>
  <si>
    <t>2*(4*2) "A+C - dveře v dotčených prostorách"</t>
  </si>
  <si>
    <t>112</t>
  </si>
  <si>
    <t>766691924</t>
  </si>
  <si>
    <t>Ostatní práce vyvěšení nebo zavěšení křídel s případným uložením a opětovným zavěšením po provedení stavebních změn plastových dveří s křídly otevíravými, plochy do 2 m2</t>
  </si>
  <si>
    <t>-1204458299</t>
  </si>
  <si>
    <t>113</t>
  </si>
  <si>
    <t>766821112</t>
  </si>
  <si>
    <t>Montáž nábytku vestavěného korpusu skříně policové dvoukřídlové</t>
  </si>
  <si>
    <t>-748399785</t>
  </si>
  <si>
    <t>2 "A+C, zpětná montáž skříně v umývárnách"</t>
  </si>
  <si>
    <t>114</t>
  </si>
  <si>
    <t>766825821</t>
  </si>
  <si>
    <t>Demontáž nábytku vestavěného skříní dvoukřídlových</t>
  </si>
  <si>
    <t>1283066532</t>
  </si>
  <si>
    <t>2 "A+C, demontáž provedena pro následnou zpětnou montáž"</t>
  </si>
  <si>
    <t>771</t>
  </si>
  <si>
    <t>Podlahy z dlaždic</t>
  </si>
  <si>
    <t>115</t>
  </si>
  <si>
    <t>771471810</t>
  </si>
  <si>
    <t>Demontáž soklíků z dlaždic keramických kladených do malty rovných</t>
  </si>
  <si>
    <t>320206873</t>
  </si>
  <si>
    <t>2*6 "soklík WC A+C"</t>
  </si>
  <si>
    <t>116</t>
  </si>
  <si>
    <t>771571810</t>
  </si>
  <si>
    <t>Demontáž podlah z dlaždic keramických kladených do malty</t>
  </si>
  <si>
    <t>-293219485</t>
  </si>
  <si>
    <t>2*8,3 "podlaha WC"</t>
  </si>
  <si>
    <t>117</t>
  </si>
  <si>
    <t>771574114</t>
  </si>
  <si>
    <t>Montáž podlah z dlaždic keramických lepených flexibilním lepidlem režných nebo glazovaných hladkých přes 12 do 19 ks/ m2</t>
  </si>
  <si>
    <t>-486120245</t>
  </si>
  <si>
    <t>118</t>
  </si>
  <si>
    <t>597_001R</t>
  </si>
  <si>
    <t>dlaždice keramické barevné, typ a rozměr dle výběru uživatele a zadavatele - pevná soutěžní cena 400 Kč/m2</t>
  </si>
  <si>
    <t>-76846247</t>
  </si>
  <si>
    <t>57,4*1,1 'Přepočtené koeficientem množství</t>
  </si>
  <si>
    <t>119</t>
  </si>
  <si>
    <t>771591111</t>
  </si>
  <si>
    <t>Podlahy - ostatní práce penetrace podkladu</t>
  </si>
  <si>
    <t>-904463603</t>
  </si>
  <si>
    <t>120</t>
  </si>
  <si>
    <t>771591115</t>
  </si>
  <si>
    <t>Podlahy - ostatní práce spárování silikonem</t>
  </si>
  <si>
    <t>247722859</t>
  </si>
  <si>
    <t>2*18,3 "obvod umývárna A+C"</t>
  </si>
  <si>
    <t>2*11,6 "obvod WC A+C"</t>
  </si>
  <si>
    <t>2*11,4 "obvod chodba A+C"</t>
  </si>
  <si>
    <t>121</t>
  </si>
  <si>
    <t>771990112</t>
  </si>
  <si>
    <t>Vyrovnání podkladní vrstvy samonivelační stěrkou tl. 4 mm, min. pevnosti 30 MPa</t>
  </si>
  <si>
    <t>165009088</t>
  </si>
  <si>
    <t>122</t>
  </si>
  <si>
    <t>998771102</t>
  </si>
  <si>
    <t>Přesun hmot pro podlahy z dlaždic stanovený z hmotnosti přesunovaného materiálu vodorovná dopravní vzdálenost do 50 m v objektech výšky přes 6 do 12 m</t>
  </si>
  <si>
    <t>-925976209</t>
  </si>
  <si>
    <t>776</t>
  </si>
  <si>
    <t>Podlahy povlakové</t>
  </si>
  <si>
    <t>123</t>
  </si>
  <si>
    <t>776421312</t>
  </si>
  <si>
    <t>Montáž lišt přechodových šroubovaných</t>
  </si>
  <si>
    <t>-778247118</t>
  </si>
  <si>
    <t>2*3*0,9 "přechod dlažba PVC"</t>
  </si>
  <si>
    <t>124</t>
  </si>
  <si>
    <t>284_001R</t>
  </si>
  <si>
    <t>přechodová lišta hliníková délky 0,9 m</t>
  </si>
  <si>
    <t>ks</t>
  </si>
  <si>
    <t>-1348728723</t>
  </si>
  <si>
    <t>5,88235294117647*1,02 'Přepočtené koeficientem množství</t>
  </si>
  <si>
    <t>781</t>
  </si>
  <si>
    <t>Dokončovací práce - obklady</t>
  </si>
  <si>
    <t>125</t>
  </si>
  <si>
    <t>781471810</t>
  </si>
  <si>
    <t>Demontáž obkladů z dlaždic keramických kladených do malty</t>
  </si>
  <si>
    <t>432210185</t>
  </si>
  <si>
    <t>2*(1,35+0,45+3,2)*1,5 "WC A+C"</t>
  </si>
  <si>
    <t>2*(1,4+3,7+4,6+0,6+0,7)*1,5 "Umývárna A+C"</t>
  </si>
  <si>
    <t>126</t>
  </si>
  <si>
    <t>781414113</t>
  </si>
  <si>
    <t>Montáž obkladů vnitřních stěn z obkladaček a dekorů (listel) pórovinových lepených flexibilním lepidlem z obkladaček pravoúhlých přes 25 do 35 ks/m2</t>
  </si>
  <si>
    <t>894494915</t>
  </si>
  <si>
    <t>127</t>
  </si>
  <si>
    <t>597_002R</t>
  </si>
  <si>
    <t>obkládačky keramické barevné -  typ a rozměr dle výběru uživatele a zadavatele - pevná soutěžní cena 400 Kč/m2</t>
  </si>
  <si>
    <t>-1171318792</t>
  </si>
  <si>
    <t>133,2*1,1 'Přepočtené koeficientem množství</t>
  </si>
  <si>
    <t>128</t>
  </si>
  <si>
    <t>781491022</t>
  </si>
  <si>
    <t>Montáž zrcadel lepených silikonovým tmelem na keramický obklad, plochy přes 1 m2</t>
  </si>
  <si>
    <t>1960701333</t>
  </si>
  <si>
    <t>2*(3*0,35) "plocha zrcadla umývárny"</t>
  </si>
  <si>
    <t>129</t>
  </si>
  <si>
    <t>634651240</t>
  </si>
  <si>
    <t>zrcadlo nemontované čiré tl. 4 mm, max. rozměr 3210 x 2250 mm</t>
  </si>
  <si>
    <t>-451968813</t>
  </si>
  <si>
    <t>2,1*1,1 'Přepočtené koeficientem množství</t>
  </si>
  <si>
    <t>130</t>
  </si>
  <si>
    <t>781491822</t>
  </si>
  <si>
    <t>Demontáž vanových dvířek plastových (kovových) lepených s rámem</t>
  </si>
  <si>
    <t>-1042512457</t>
  </si>
  <si>
    <t>131</t>
  </si>
  <si>
    <t>781494111</t>
  </si>
  <si>
    <t>Ostatní prvky plastové profily ukončovací a dilatační lepené flexibilním lepidlem rohové</t>
  </si>
  <si>
    <t>-826892641</t>
  </si>
  <si>
    <t>2*(0,8+0,15+0,8+1,3+1,3) "sprchy A+C"</t>
  </si>
  <si>
    <t>2*(3,2) "stěna WC A+C"</t>
  </si>
  <si>
    <t>2*(4) "rohy celkem"</t>
  </si>
  <si>
    <t>132</t>
  </si>
  <si>
    <t>781494511</t>
  </si>
  <si>
    <t>Ostatní prvky plastové profily ukončovací a dilatační lepené flexibilním lepidlem ukončovací</t>
  </si>
  <si>
    <t>1638983477</t>
  </si>
  <si>
    <t>2*(16,7-(3*0,8)) "vodorovná umývárny A+C"</t>
  </si>
  <si>
    <t>2*(11,6-0,8) "vodorovná WC A+C"</t>
  </si>
  <si>
    <t>2*(11,4-(3*0,8)) "vodorovná chodba A+C"</t>
  </si>
  <si>
    <t>2*(14*2) "svislé dveřní otvory A+C"</t>
  </si>
  <si>
    <t>133</t>
  </si>
  <si>
    <t>781495111</t>
  </si>
  <si>
    <t>Ostatní prvky ostatní práce penetrace podkladu</t>
  </si>
  <si>
    <t>-499126666</t>
  </si>
  <si>
    <t>134</t>
  </si>
  <si>
    <t>998781102</t>
  </si>
  <si>
    <t>Přesun hmot pro obklady keramické stanovený z hmotnosti přesunovaného materiálu vodorovná dopravní vzdálenost do 50 m v objektech výšky přes 6 do 12 m</t>
  </si>
  <si>
    <t>-2096443754</t>
  </si>
  <si>
    <t>783</t>
  </si>
  <si>
    <t>Dokončovací práce - nátěry</t>
  </si>
  <si>
    <t>135</t>
  </si>
  <si>
    <t>783101203</t>
  </si>
  <si>
    <t>Příprava podkladu truhlářských konstrukcí před provedením nátěru broušení smirkovým papírem nebo plátnem jemné</t>
  </si>
  <si>
    <t>-294645392</t>
  </si>
  <si>
    <t>2*(5*0,9*2) "plocha dřevěných dveří A+C"</t>
  </si>
  <si>
    <t>136</t>
  </si>
  <si>
    <t>783124101</t>
  </si>
  <si>
    <t>Základní nátěr truhlářských konstrukcí jednonásobný akrylátový</t>
  </si>
  <si>
    <t>-1442617230</t>
  </si>
  <si>
    <t>137</t>
  </si>
  <si>
    <t>783127101</t>
  </si>
  <si>
    <t>Krycí nátěr truhlářských konstrukcí jednonásobný akrylátový</t>
  </si>
  <si>
    <t>199044700</t>
  </si>
  <si>
    <t>138</t>
  </si>
  <si>
    <t>783132101</t>
  </si>
  <si>
    <t>Tmelení truhlářských konstrukcí lokální, včetně přebroušení tmelených míst rozsahu do 10% plochy, tmelem epoxidovým</t>
  </si>
  <si>
    <t>36981443</t>
  </si>
  <si>
    <t>139</t>
  </si>
  <si>
    <t>783301311</t>
  </si>
  <si>
    <t>Příprava podkladu zámečnických konstrukcí před provedením nátěru odmaštění odmašťovačem vodou ředitelným</t>
  </si>
  <si>
    <t>1853029074</t>
  </si>
  <si>
    <t>2*(5*0,25*4,9) "zárubně A+C"</t>
  </si>
  <si>
    <t>140</t>
  </si>
  <si>
    <t>783315101</t>
  </si>
  <si>
    <t>Mezinátěr zámečnických konstrukcí jednonásobný syntetický standardní</t>
  </si>
  <si>
    <t>-2081453547</t>
  </si>
  <si>
    <t>141</t>
  </si>
  <si>
    <t>783317101</t>
  </si>
  <si>
    <t>Krycí nátěr (email) zámečnických konstrukcí jednonásobný syntetický standardní</t>
  </si>
  <si>
    <t>1195574285</t>
  </si>
  <si>
    <t>142</t>
  </si>
  <si>
    <t>783806805</t>
  </si>
  <si>
    <t>Odstranění nátěrů z omítek opálením s obroušením</t>
  </si>
  <si>
    <t>-50698742</t>
  </si>
  <si>
    <t>2*2,6*2 "nátěr omíty WC A+C"</t>
  </si>
  <si>
    <t>784</t>
  </si>
  <si>
    <t>Dokončovací práce - malby a tapety</t>
  </si>
  <si>
    <t>143</t>
  </si>
  <si>
    <t>784121001</t>
  </si>
  <si>
    <t>Oškrabání malby v místnostech výšky do 3,80 m</t>
  </si>
  <si>
    <t>-1445726574</t>
  </si>
  <si>
    <t>2*(16,7*1,1+13,5) "plocha štukové omítky umývárny A+C"</t>
  </si>
  <si>
    <t>2*((11,6*1,1)+8,3) "plocha štukové omítky WC A+C"</t>
  </si>
  <si>
    <t>2*(11,4*1,1+6,9) "plocha štukové omítky chodba A+C"</t>
  </si>
  <si>
    <t>144</t>
  </si>
  <si>
    <t>784181101</t>
  </si>
  <si>
    <t>Penetrace podkladu jednonásobná základní akrylátová v místnostech výšky do 3,80 m</t>
  </si>
  <si>
    <t>-2058798383</t>
  </si>
  <si>
    <t>145</t>
  </si>
  <si>
    <t>784191003</t>
  </si>
  <si>
    <t>Čištění vnitřních ploch hrubý úklid po provedení malířských prací omytím oken dvojitých nebo zdvojených</t>
  </si>
  <si>
    <t>-1968022149</t>
  </si>
  <si>
    <t>2*2*1,3*2 "plocha okna A+C"</t>
  </si>
  <si>
    <t>146</t>
  </si>
  <si>
    <t>784211131</t>
  </si>
  <si>
    <t>Malby z malířských směsí otěruvzdorných za mokra dvojnásobné, bílé za mokra otěruvzdorné minimálně v místnostech výšky do 3,80 m</t>
  </si>
  <si>
    <t>1715292864</t>
  </si>
  <si>
    <t>02 - Oddělení B+D</t>
  </si>
  <si>
    <t>2*1 "revizní dviřka umývárna B+D"</t>
  </si>
  <si>
    <t>2*4 "připojovací potrubí WC B+D"</t>
  </si>
  <si>
    <t>2*2 "připojovací potrubí umývadla a sprcha B+D"</t>
  </si>
  <si>
    <t>4*0,8*0,6*0,15 "montážní otvor do šachty B+D"</t>
  </si>
  <si>
    <t>2*3,2*0,5 "přizívka pro zavěšené WC B+D"</t>
  </si>
  <si>
    <t>2*(0,8*1,5) "sprchový kout B+D"</t>
  </si>
  <si>
    <t>2*2*3,2 "plošné lepení příčky pro WC B+D"</t>
  </si>
  <si>
    <t>2*1,3 "příčka sprchový kout B+D"</t>
  </si>
  <si>
    <t>2*4 "otvory po WC B+D"</t>
  </si>
  <si>
    <t>2*(13,5) "plocha štukové omítky umývárny B+D"</t>
  </si>
  <si>
    <t>2*(8,3) "plocha štukové omítky WC B+D"</t>
  </si>
  <si>
    <t>2*(6,9) "plocha štukové omítky chodba B+D"</t>
  </si>
  <si>
    <t>2*(1,35+0,45+3,2)*1,5 "WC B+D - plocha otloukaného obkladu"</t>
  </si>
  <si>
    <t>2*(1,4+3,5+4,0+0,6+0,7)*1,5 "Umývárna B+D - plocha otloukaného obkladu"</t>
  </si>
  <si>
    <t>2*(1,35+0,45+3,2)*0,5 "WC B+D - otlučení nad obklady"</t>
  </si>
  <si>
    <t>2*(6,2*2) "WC B+D - otlučení VPC omítky"</t>
  </si>
  <si>
    <t>2*(1,4+3,5+4,0+0,6+0,7)*0,5 "Umývárna B+D - otlučení nad obklady"</t>
  </si>
  <si>
    <t>2*(2*2) "Umývárna  B+D - otlučení VPC omítky u okna"</t>
  </si>
  <si>
    <t>2*2*(0,8*1,5) "sprchový kout umývárna B+D"</t>
  </si>
  <si>
    <t>2*(5,1+2,8+0,8)*2 "chodba B+D - otlučení omítky chodba"</t>
  </si>
  <si>
    <t>2*10*0,1 "ZTI B+D"</t>
  </si>
  <si>
    <t>2*(16,7*1,1) "plocha štukové omítky umývárny B+D"</t>
  </si>
  <si>
    <t>2*(11,6*1,1) "plocha štukové omítky WC B+D"</t>
  </si>
  <si>
    <t>2*(11,4*1,1) "plocha štukové omítky chodba B+D"</t>
  </si>
  <si>
    <t>642942111</t>
  </si>
  <si>
    <t>Osazování zárubní nebo rámů kovových dveřních lisovaných nebo z úhelníků bez dveřních křídel, na cementovou maltu, plochy otvoru do 2,5 m2</t>
  </si>
  <si>
    <t>-1618220142</t>
  </si>
  <si>
    <t>0,8*2 "zvětšení otvoru 1.PP"</t>
  </si>
  <si>
    <t>553311560</t>
  </si>
  <si>
    <t>zárubeň ocelová pro běžné zdění hranatý profil 160 800 L/P</t>
  </si>
  <si>
    <t>-1119818511</t>
  </si>
  <si>
    <t>2*0,8*0,9*0,2 "sprchový kout B+D"</t>
  </si>
  <si>
    <t>2*1,3*0,8 "sprchový kout umývárna B+D"</t>
  </si>
  <si>
    <t>2*((3,5*0,6)+(0,6*0,6)+(0,6*0,6)) "podezdívka umyvadel umývárna B+D"</t>
  </si>
  <si>
    <t>962032314</t>
  </si>
  <si>
    <t>Bourání zdiva nadzákladového z cihel nebo tvárnic pilířů cihelných průřezu do 0,36 m2</t>
  </si>
  <si>
    <t>-769296338</t>
  </si>
  <si>
    <t>1,5*0,4*1,5 "pilíř elektro 1.PP"</t>
  </si>
  <si>
    <t>2*13,5 "podlaha umývárna B+D"</t>
  </si>
  <si>
    <t>2*6,9 "podlaha chodba B+D"</t>
  </si>
  <si>
    <t>968072455</t>
  </si>
  <si>
    <t>Vybourání kovových rámů oken s křídly, dveřních zárubní, vrat, stěn, ostění nebo obkladů dveřních zárubní, plochy do 2 m2</t>
  </si>
  <si>
    <t>1966099380</t>
  </si>
  <si>
    <t>0,9*2 "dveře suterén"</t>
  </si>
  <si>
    <t>2*1*1 "montážní otvor do šachty B+D"</t>
  </si>
  <si>
    <t>-711203535</t>
  </si>
  <si>
    <t>2*3,2 "založení příčky š.140 mm B+D"</t>
  </si>
  <si>
    <t>24,253*10 'Přepočtené koeficientem množství</t>
  </si>
  <si>
    <t>1696523181</t>
  </si>
  <si>
    <t>2*((18,3-3,5-1,7)*0,15) "umývárna sokl B+D"</t>
  </si>
  <si>
    <t>2*(3,5*1,5) "za umyvadly B+D"</t>
  </si>
  <si>
    <t>2*(1,7*1,3) "sprcha v umývárně B+D"</t>
  </si>
  <si>
    <t>2*(11,6-3,2)*0,15 "sokl WC B+D"</t>
  </si>
  <si>
    <t>2*(3,2*1,5) "plocha za WC B+D"</t>
  </si>
  <si>
    <t>2*(11,4)*0,15 "sokl chodba B+D"</t>
  </si>
  <si>
    <t>2*(18,3+11,6+11,4) "sokly B+D"</t>
  </si>
  <si>
    <t>2*(2*1,3) "sprchové kouty B+D"</t>
  </si>
  <si>
    <t>8 "stoupačka sprcha B+D"</t>
  </si>
  <si>
    <t>4*3,5 "Svislá stoupačka -odpady WC a umývárna B+D"</t>
  </si>
  <si>
    <t>1 "napojení odkanalizování na stávající čistící kus - hlavní stoupačka B+D"</t>
  </si>
  <si>
    <t>2*5 "připojovací potrubí umyvadel B+D"</t>
  </si>
  <si>
    <t>1 "spojení potrubí vedoucího nad střechu B+D"</t>
  </si>
  <si>
    <t>2*5 "umyvadla B+D"</t>
  </si>
  <si>
    <t>2*6 "záchody WC a sprcha B+D"</t>
  </si>
  <si>
    <t>4 "WC a umývárna - podlahová vpusť B+D"</t>
  </si>
  <si>
    <t>-1098843102</t>
  </si>
  <si>
    <t>2*5 "umývadla B+D"</t>
  </si>
  <si>
    <t>2*2*3,6 "potrubí ke sprchovému koutu B+D"</t>
  </si>
  <si>
    <t>3*8 "Plastové potrubí v šachty, cirkulace pro B+D"</t>
  </si>
  <si>
    <t>3*8 "Plastové rozvody ke sprchám B+D"</t>
  </si>
  <si>
    <t>2*5 "záchodové mísy WC B+D"</t>
  </si>
  <si>
    <t>2*10 "umývadla B+D"</t>
  </si>
  <si>
    <t>2*4 "WC B+D"</t>
  </si>
  <si>
    <t>2*(4) "nádržka B+D"</t>
  </si>
  <si>
    <t>2*1 "pisoár B+D"</t>
  </si>
  <si>
    <t>2*1 "dělící stěna k pisoáru B+D"</t>
  </si>
  <si>
    <t>2*5 "umývárna B+D"</t>
  </si>
  <si>
    <t>-936268269</t>
  </si>
  <si>
    <t>2*5 "umývárny B+D"</t>
  </si>
  <si>
    <t>-444656083</t>
  </si>
  <si>
    <t>2*1 "umývárny B+D"</t>
  </si>
  <si>
    <t>2*1 "sprchový kout B+D"</t>
  </si>
  <si>
    <t>747601319</t>
  </si>
  <si>
    <t>4*4 "B+D, svislé potrubí v šachtě"</t>
  </si>
  <si>
    <t>6*2*1,5 "B+D připojovací potrubí k otopnému tělesu"</t>
  </si>
  <si>
    <t>2*(1,8*0,85) "B+D umývárna - otopné těleso"</t>
  </si>
  <si>
    <t>2*(0,6*1,5) "B+D chodba"</t>
  </si>
  <si>
    <t>2*(2,2*0,85) "B+D WC děti - otopné těleso"</t>
  </si>
  <si>
    <t>-48850745</t>
  </si>
  <si>
    <t>571800062</t>
  </si>
  <si>
    <t>2*(3,2*0,8) "demontáž zakrytí připojovací kanalizace pod stropem WC B+D"</t>
  </si>
  <si>
    <t>Montáž a dodávka poličky s věšákem - vysoceodolná dřevotřísková deska tl. 28 mm s oboustranným melaminovým potahem s vysokou odolností proti poškrábání. Hrany opatřeny lepenými ABS hranami (2 mm), háčky chrom - výrobek T1</t>
  </si>
  <si>
    <t>2*(3*1) "B+D dělící deska mezi zařizovacími předměty"</t>
  </si>
  <si>
    <t>2*((1,8*0,85)+(1,85*0,5)) "B+D umývárna - otopné těleso"</t>
  </si>
  <si>
    <t>2*((2,2*0,85)+(2,2*0,5)) "B+D WC děti - otopné těleso"</t>
  </si>
  <si>
    <t>2*(2,3*0,3) "B+D věšáky s poličkami"</t>
  </si>
  <si>
    <t>(3,25+2,05)*2 "chodba B"</t>
  </si>
  <si>
    <t>766660351</t>
  </si>
  <si>
    <t>Montáž dveřních křídel dřevěných nebo plastových posuvných dveří do pojezdu na stěnu jednokřídlových, průchozí šířky do 800 mm</t>
  </si>
  <si>
    <t>-911383177</t>
  </si>
  <si>
    <t>611627020</t>
  </si>
  <si>
    <t>dveře vnitřní hladké folie bílá plné 1křídlové 80x197 cm. včetně štítků a zámku, kliky</t>
  </si>
  <si>
    <t>631835912</t>
  </si>
  <si>
    <t>611823510</t>
  </si>
  <si>
    <t>kování posuvné pro dveře posuvné na stěnu do garnyže pro š. 60,70,80,90</t>
  </si>
  <si>
    <t>127728456</t>
  </si>
  <si>
    <t>2*(4*2) "B+D - dveře v dotčených prostorách"</t>
  </si>
  <si>
    <t>2 "B+D, zpětná montáž skříně v umývárnách"</t>
  </si>
  <si>
    <t>2 "B+D, demontáž provedena pro následnou zpětnou montáž"</t>
  </si>
  <si>
    <t>2*6 "soklík WC B+D"</t>
  </si>
  <si>
    <t>2*18,3 "obvod umývárna B+D"</t>
  </si>
  <si>
    <t>2*11,6 "obvod WC B+D"</t>
  </si>
  <si>
    <t>2*11,4 "obvod chodba B+D"</t>
  </si>
  <si>
    <t>2*(1,35+0,45+3,2)*1,5 "WC B+D"</t>
  </si>
  <si>
    <t>2*(1,4+3,7+4,6+0,6+0,7)*1,5 "Umývárna B+D"</t>
  </si>
  <si>
    <t>2*(0,8+0,15+0,8+1,3+1,3) "sprchy B+D"</t>
  </si>
  <si>
    <t>2*(3,2) "stěna WC B+D"</t>
  </si>
  <si>
    <t>2*(16,7-(3*0,8)) "vodorovná umývárny B+D"</t>
  </si>
  <si>
    <t>2*(11,6-0,8) "vodorovná WC B+D"</t>
  </si>
  <si>
    <t>2*(11,4-(3*0,8)) "vodorovná chodba B+D"</t>
  </si>
  <si>
    <t>2*(14*2) "svislé dveřní otvory B+D"</t>
  </si>
  <si>
    <t>2*(5*0,9*2) "plocha dřevěných dveří B+D"</t>
  </si>
  <si>
    <t>2*(5*0,25*4,9) "zárubně B+D"</t>
  </si>
  <si>
    <t>147</t>
  </si>
  <si>
    <t>913574057</t>
  </si>
  <si>
    <t>5*0,25 "dveře 1.PP"</t>
  </si>
  <si>
    <t>148</t>
  </si>
  <si>
    <t>149</t>
  </si>
  <si>
    <t>2*2,6*2 "nátěr omíty WC B+D"</t>
  </si>
  <si>
    <t>150</t>
  </si>
  <si>
    <t>2*(16,7*1,1+13,5) "plocha štukové omítky umývárny B+D"</t>
  </si>
  <si>
    <t>2*((11,6*1,1)+8,3) "plocha štukové omítky WC B+D"</t>
  </si>
  <si>
    <t>2*(11,4*1,1+6,9) "plocha štukové omítky chodba B+D"</t>
  </si>
  <si>
    <t>151</t>
  </si>
  <si>
    <t>152</t>
  </si>
  <si>
    <t>2*2*1,3*2 "plocha okna B+D"</t>
  </si>
  <si>
    <t>153</t>
  </si>
  <si>
    <t>03 - Vedlejší a ostatní náklady</t>
  </si>
  <si>
    <t>VRN - Vedlejší rozpočtové náklady</t>
  </si>
  <si>
    <t xml:space="preserve">    VRN3 - Zařízení staveniště</t>
  </si>
  <si>
    <t xml:space="preserve">    VRN6 - Územní vlivy</t>
  </si>
  <si>
    <t>VRN</t>
  </si>
  <si>
    <t>Vedlejší rozpočtové náklady</t>
  </si>
  <si>
    <t>VRN3</t>
  </si>
  <si>
    <t>Zařízení staveniště</t>
  </si>
  <si>
    <t>032903000</t>
  </si>
  <si>
    <t>Zařízení staveniště vybavení staveniště - náklady na provoz a údržbu vybavení staveniště</t>
  </si>
  <si>
    <t>kpl</t>
  </si>
  <si>
    <t>1024</t>
  </si>
  <si>
    <t>245222986</t>
  </si>
  <si>
    <t>034203000</t>
  </si>
  <si>
    <t>Zařízení staveniště zabezpečení staveniště - oplocení staveniště</t>
  </si>
  <si>
    <t>-141470859</t>
  </si>
  <si>
    <t>VRN6</t>
  </si>
  <si>
    <t>Územní vlivy</t>
  </si>
  <si>
    <t>065002000</t>
  </si>
  <si>
    <t>Hlavní tituly průvodních činností a nákladů územní vlivy - mimostaveništní doprava materiálů a výrobků</t>
  </si>
  <si>
    <t>116364443</t>
  </si>
  <si>
    <t>1) Rekapitulace stavby</t>
  </si>
  <si>
    <t>2) Rekapitulace objektů stavby a soupisů prací</t>
  </si>
  <si>
    <t>/</t>
  </si>
  <si>
    <t>1) Krycí list soupisu</t>
  </si>
  <si>
    <t>2) Rekapitulace</t>
  </si>
  <si>
    <t>3) Soupis prací</t>
  </si>
  <si>
    <t>Rekapitulace stavby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</si>
  <si>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</si>
  <si>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</si>
  <si>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</si>
  <si>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</si>
  <si>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family val="2"/>
        <charset val="238"/>
      </rPr>
      <t xml:space="preserve">Rekapitulace stavby </t>
    </r>
    <r>
      <rPr>
        <sz val="9"/>
        <rFont val="Trebuchet MS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</si>
  <si>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family val="2"/>
        <charset val="238"/>
      </rPr>
      <t>Rekapitulace stavby</t>
    </r>
    <r>
      <rPr>
        <sz val="9"/>
        <rFont val="Trebuchet MS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</si>
  <si>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</si>
  <si>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family val="2"/>
        <charset val="238"/>
      </rPr>
      <t>Rekapitulace objektů stavby a soupisů prací</t>
    </r>
    <r>
      <rPr>
        <sz val="9"/>
        <rFont val="Trebuchet MS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</si>
  <si>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</si>
  <si>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</si>
  <si>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</si>
  <si>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</si>
  <si>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</si>
  <si>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</si>
  <si>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</si>
  <si>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</si>
  <si>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</si>
  <si>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</si>
  <si>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</si>
  <si>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</si>
  <si>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</si>
  <si>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</si>
  <si>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family val="2"/>
        <charset val="238"/>
      </rPr>
      <t>Krycí list soupisu</t>
    </r>
    <r>
      <rPr>
        <sz val="9"/>
        <rFont val="Trebuchet MS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</si>
  <si>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</si>
  <si>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family val="2"/>
        <charset val="238"/>
      </rPr>
      <t>Rekapitulace členění soupisu prací</t>
    </r>
    <r>
      <rPr>
        <sz val="9"/>
        <rFont val="Trebuchet MS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</si>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</sst>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8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0000A8"/>
      <name val="Trebuchet MS"/>
    </font>
    <font>
      <sz val="8"/>
      <color rgb="FFFAE682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8"/>
      <color rgb="FF00000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u/>
      <sz val="8"/>
      <color theme="10"/>
      <name val="Trebuchet MS"/>
      <family val="2"/>
    </font>
    <font>
      <sz val="18"/>
      <color theme="10"/>
      <name val="Wingdings 2"/>
      <family val="1"/>
      <charset val="2"/>
    </font>
    <font>
      <sz val="10"/>
      <color rgb="FF960000"/>
      <name val="Trebuchet MS"/>
      <family val="2"/>
    </font>
    <font>
      <sz val="10"/>
      <name val="Trebuchet MS"/>
      <family val="2"/>
    </font>
    <font>
      <u/>
      <sz val="10"/>
      <color theme="10"/>
      <name val="Trebuchet MS"/>
      <family val="2"/>
    </font>
    <font>
      <sz val="8"/>
      <name val="Trebuchet MS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9"/>
      <name val="Trebuchet MS"/>
      <family val="2"/>
      <charset val="238"/>
    </font>
    <font>
      <i/>
      <sz val="9"/>
      <name val="Trebuchet MS"/>
      <family val="2"/>
      <charset val="238"/>
    </font>
    <font>
      <b/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4" fillId="0" borderId="0" applyNumberFormat="0" applyFill="0" applyBorder="0" applyAlignment="0" applyProtection="0"/>
    <xf numFmtId="0" fontId="39" fillId="0" borderId="0" applyAlignment="0">
      <alignment vertical="top" wrapText="1"/>
      <protection locked="0"/>
    </xf>
  </cellStyleXfs>
  <cellXfs count="393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0" fillId="2" borderId="0" xfId="0" applyFill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12" fillId="0" borderId="0" xfId="0" applyFont="1" applyBorder="1" applyAlignment="1" applyProtection="1">
      <alignment horizontal="left" vertical="center"/>
    </xf>
    <xf numFmtId="0" fontId="0" fillId="0" borderId="5" xfId="0" applyBorder="1" applyProtection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7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8" xfId="0" applyFont="1" applyFill="1" applyBorder="1" applyAlignment="1" applyProtection="1">
      <alignment horizontal="left" vertical="center"/>
    </xf>
    <xf numFmtId="0" fontId="0" fillId="4" borderId="9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center" vertical="center"/>
    </xf>
    <xf numFmtId="0" fontId="0" fillId="4" borderId="5" xfId="0" applyFont="1" applyFill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2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8" xfId="0" applyFont="1" applyBorder="1" applyAlignment="1" applyProtection="1">
      <alignment vertical="center"/>
    </xf>
    <xf numFmtId="0" fontId="0" fillId="5" borderId="9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 wrapText="1"/>
    </xf>
    <xf numFmtId="0" fontId="15" fillId="0" borderId="20" xfId="0" applyFont="1" applyBorder="1" applyAlignment="1" applyProtection="1">
      <alignment horizontal="center" vertical="center" wrapText="1"/>
    </xf>
    <xf numFmtId="0" fontId="15" fillId="0" borderId="21" xfId="0" applyFont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19" fillId="0" borderId="17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8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5" fillId="0" borderId="17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8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5" fillId="0" borderId="22" xfId="0" applyNumberFormat="1" applyFont="1" applyBorder="1" applyAlignment="1" applyProtection="1">
      <alignment vertical="center"/>
    </xf>
    <xf numFmtId="4" fontId="25" fillId="0" borderId="23" xfId="0" applyNumberFormat="1" applyFont="1" applyBorder="1" applyAlignment="1" applyProtection="1">
      <alignment vertical="center"/>
    </xf>
    <xf numFmtId="166" fontId="25" fillId="0" borderId="23" xfId="0" applyNumberFormat="1" applyFont="1" applyBorder="1" applyAlignment="1" applyProtection="1">
      <alignment vertical="center"/>
    </xf>
    <xf numFmtId="4" fontId="25" fillId="0" borderId="24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26" fillId="0" borderId="0" xfId="0" applyFont="1" applyAlignment="1">
      <alignment horizontal="left" vertical="center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vertical="center" wrapText="1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/>
    </xf>
    <xf numFmtId="4" fontId="20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3" fillId="5" borderId="9" xfId="0" applyFont="1" applyFill="1" applyBorder="1" applyAlignment="1" applyProtection="1">
      <alignment horizontal="right" vertical="center"/>
    </xf>
    <xf numFmtId="0" fontId="3" fillId="5" borderId="9" xfId="0" applyFont="1" applyFill="1" applyBorder="1" applyAlignment="1" applyProtection="1">
      <alignment horizontal="center" vertical="center"/>
    </xf>
    <xf numFmtId="0" fontId="0" fillId="5" borderId="9" xfId="0" applyFont="1" applyFill="1" applyBorder="1" applyAlignment="1" applyProtection="1">
      <alignment vertical="center"/>
      <protection locked="0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2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3" xfId="0" applyFont="1" applyBorder="1" applyAlignment="1">
      <alignment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5" xfId="0" applyFont="1" applyFill="1" applyBorder="1" applyAlignment="1" applyProtection="1">
      <alignment vertical="center"/>
    </xf>
    <xf numFmtId="0" fontId="27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3" xfId="0" applyFont="1" applyBorder="1" applyAlignment="1" applyProtection="1">
      <alignment horizontal="left" vertical="center"/>
    </xf>
    <xf numFmtId="0" fontId="5" fillId="0" borderId="23" xfId="0" applyFont="1" applyBorder="1" applyAlignment="1" applyProtection="1">
      <alignment vertical="center"/>
    </xf>
    <xf numFmtId="0" fontId="5" fillId="0" borderId="23" xfId="0" applyFont="1" applyBorder="1" applyAlignment="1" applyProtection="1">
      <alignment vertical="center"/>
      <protection locked="0"/>
    </xf>
    <xf numFmtId="4" fontId="5" fillId="0" borderId="2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vertical="center"/>
      <protection locked="0"/>
    </xf>
    <xf numFmtId="4" fontId="6" fillId="0" borderId="23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center" vertical="center" wrapText="1"/>
    </xf>
    <xf numFmtId="0" fontId="2" fillId="5" borderId="19" xfId="0" applyFont="1" applyFill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8" fillId="5" borderId="20" xfId="0" applyFont="1" applyFill="1" applyBorder="1" applyAlignment="1" applyProtection="1">
      <alignment horizontal="center" vertical="center" wrapText="1"/>
      <protection locked="0"/>
    </xf>
    <xf numFmtId="0" fontId="2" fillId="5" borderId="21" xfId="0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20" fillId="0" borderId="0" xfId="0" applyNumberFormat="1" applyFont="1" applyAlignment="1" applyProtection="1"/>
    <xf numFmtId="166" fontId="29" fillId="0" borderId="15" xfId="0" applyNumberFormat="1" applyFont="1" applyBorder="1" applyAlignment="1" applyProtection="1"/>
    <xf numFmtId="166" fontId="29" fillId="0" borderId="16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7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8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4" fontId="6" fillId="0" borderId="0" xfId="0" applyNumberFormat="1" applyFont="1" applyBorder="1" applyAlignment="1" applyProtection="1"/>
    <xf numFmtId="0" fontId="0" fillId="0" borderId="27" xfId="0" applyFont="1" applyBorder="1" applyAlignment="1" applyProtection="1">
      <alignment horizontal="center" vertical="center"/>
    </xf>
    <xf numFmtId="49" fontId="0" fillId="0" borderId="27" xfId="0" applyNumberFormat="1" applyFont="1" applyBorder="1" applyAlignment="1" applyProtection="1">
      <alignment horizontal="left" vertical="center" wrapText="1"/>
    </xf>
    <xf numFmtId="0" fontId="0" fillId="0" borderId="27" xfId="0" applyFont="1" applyBorder="1" applyAlignment="1" applyProtection="1">
      <alignment horizontal="left" vertical="center" wrapText="1"/>
    </xf>
    <xf numFmtId="0" fontId="0" fillId="0" borderId="27" xfId="0" applyFont="1" applyBorder="1" applyAlignment="1" applyProtection="1">
      <alignment horizontal="center" vertical="center" wrapText="1"/>
    </xf>
    <xf numFmtId="167" fontId="0" fillId="0" borderId="27" xfId="0" applyNumberFormat="1" applyFont="1" applyBorder="1" applyAlignment="1" applyProtection="1">
      <alignment vertical="center"/>
    </xf>
    <xf numFmtId="4" fontId="0" fillId="3" borderId="27" xfId="0" applyNumberFormat="1" applyFont="1" applyFill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</xf>
    <xf numFmtId="0" fontId="1" fillId="3" borderId="27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8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17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left" vertical="center" wrapText="1"/>
    </xf>
    <xf numFmtId="167" fontId="9" fillId="0" borderId="0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7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 wrapText="1"/>
    </xf>
    <xf numFmtId="167" fontId="8" fillId="0" borderId="0" xfId="0" applyNumberFormat="1" applyFont="1" applyBorder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7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3" fillId="0" borderId="27" xfId="0" applyFont="1" applyBorder="1" applyAlignment="1" applyProtection="1">
      <alignment horizontal="center" vertical="center"/>
    </xf>
    <xf numFmtId="49" fontId="33" fillId="0" borderId="27" xfId="0" applyNumberFormat="1" applyFont="1" applyBorder="1" applyAlignment="1" applyProtection="1">
      <alignment horizontal="left" vertical="center" wrapText="1"/>
    </xf>
    <xf numFmtId="0" fontId="33" fillId="0" borderId="27" xfId="0" applyFont="1" applyBorder="1" applyAlignment="1" applyProtection="1">
      <alignment horizontal="left" vertical="center" wrapText="1"/>
    </xf>
    <xf numFmtId="0" fontId="33" fillId="0" borderId="27" xfId="0" applyFont="1" applyBorder="1" applyAlignment="1" applyProtection="1">
      <alignment horizontal="center" vertical="center" wrapText="1"/>
    </xf>
    <xf numFmtId="167" fontId="33" fillId="0" borderId="27" xfId="0" applyNumberFormat="1" applyFont="1" applyBorder="1" applyAlignment="1" applyProtection="1">
      <alignment vertical="center"/>
    </xf>
    <xf numFmtId="4" fontId="33" fillId="3" borderId="27" xfId="0" applyNumberFormat="1" applyFont="1" applyFill="1" applyBorder="1" applyAlignment="1" applyProtection="1">
      <alignment vertical="center"/>
      <protection locked="0"/>
    </xf>
    <xf numFmtId="4" fontId="33" fillId="0" borderId="27" xfId="0" applyNumberFormat="1" applyFont="1" applyBorder="1" applyAlignment="1" applyProtection="1">
      <alignment vertical="center"/>
    </xf>
    <xf numFmtId="0" fontId="33" fillId="0" borderId="4" xfId="0" applyFont="1" applyBorder="1" applyAlignment="1">
      <alignment vertical="center"/>
    </xf>
    <xf numFmtId="0" fontId="33" fillId="3" borderId="27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vertical="center"/>
    </xf>
    <xf numFmtId="0" fontId="9" fillId="0" borderId="23" xfId="0" applyFont="1" applyBorder="1" applyAlignment="1" applyProtection="1">
      <alignment vertical="center"/>
    </xf>
    <xf numFmtId="0" fontId="9" fillId="0" borderId="24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vertical="center"/>
    </xf>
    <xf numFmtId="166" fontId="1" fillId="0" borderId="23" xfId="0" applyNumberFormat="1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0" fontId="34" fillId="2" borderId="0" xfId="1" applyFill="1"/>
    <xf numFmtId="0" fontId="35" fillId="0" borderId="0" xfId="1" applyFont="1" applyAlignment="1">
      <alignment horizontal="center"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0" fontId="38" fillId="2" borderId="0" xfId="1" applyFont="1" applyFill="1" applyAlignment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37" fillId="2" borderId="0" xfId="0" applyFont="1" applyFill="1" applyAlignment="1" applyProtection="1">
      <alignment vertical="center"/>
    </xf>
    <xf numFmtId="0" fontId="36" fillId="2" borderId="0" xfId="0" applyFont="1" applyFill="1" applyAlignment="1" applyProtection="1">
      <alignment horizontal="left" vertical="center"/>
    </xf>
    <xf numFmtId="0" fontId="38" fillId="2" borderId="0" xfId="1" applyFont="1" applyFill="1" applyAlignment="1" applyProtection="1">
      <alignment vertical="center"/>
    </xf>
    <xf numFmtId="0" fontId="37" fillId="2" borderId="0" xfId="0" applyFont="1" applyFill="1" applyAlignment="1" applyProtection="1">
      <alignment vertical="center"/>
      <protection locked="0"/>
    </xf>
    <xf numFmtId="0" fontId="39" fillId="0" borderId="0" xfId="2" applyAlignment="1">
      <alignment vertical="top"/>
      <protection locked="0"/>
    </xf>
    <xf numFmtId="0" fontId="40" fillId="0" borderId="28" xfId="2" applyFont="1" applyBorder="1" applyAlignment="1">
      <alignment vertical="center" wrapText="1"/>
      <protection locked="0"/>
    </xf>
    <xf numFmtId="0" fontId="40" fillId="0" borderId="29" xfId="2" applyFont="1" applyBorder="1" applyAlignment="1">
      <alignment vertical="center" wrapText="1"/>
      <protection locked="0"/>
    </xf>
    <xf numFmtId="0" fontId="40" fillId="0" borderId="30" xfId="2" applyFont="1" applyBorder="1" applyAlignment="1">
      <alignment vertical="center" wrapText="1"/>
      <protection locked="0"/>
    </xf>
    <xf numFmtId="0" fontId="40" fillId="0" borderId="31" xfId="2" applyFont="1" applyBorder="1" applyAlignment="1">
      <alignment horizontal="center" vertical="center" wrapText="1"/>
      <protection locked="0"/>
    </xf>
    <xf numFmtId="0" fontId="40" fillId="0" borderId="32" xfId="2" applyFont="1" applyBorder="1" applyAlignment="1">
      <alignment horizontal="center" vertical="center" wrapText="1"/>
      <protection locked="0"/>
    </xf>
    <xf numFmtId="0" fontId="39" fillId="0" borderId="0" xfId="2" applyAlignment="1">
      <alignment horizontal="center" vertical="center"/>
      <protection locked="0"/>
    </xf>
    <xf numFmtId="0" fontId="40" fillId="0" borderId="31" xfId="2" applyFont="1" applyBorder="1" applyAlignment="1">
      <alignment vertical="center" wrapText="1"/>
      <protection locked="0"/>
    </xf>
    <xf numFmtId="0" fontId="40" fillId="0" borderId="32" xfId="2" applyFont="1" applyBorder="1" applyAlignment="1">
      <alignment vertical="center" wrapText="1"/>
      <protection locked="0"/>
    </xf>
    <xf numFmtId="0" fontId="42" fillId="0" borderId="0" xfId="2" applyFont="1" applyBorder="1" applyAlignment="1">
      <alignment horizontal="left" vertical="center" wrapText="1"/>
      <protection locked="0"/>
    </xf>
    <xf numFmtId="0" fontId="43" fillId="0" borderId="31" xfId="2" applyFont="1" applyBorder="1" applyAlignment="1">
      <alignment vertical="center" wrapText="1"/>
      <protection locked="0"/>
    </xf>
    <xf numFmtId="0" fontId="43" fillId="0" borderId="0" xfId="2" applyFont="1" applyBorder="1" applyAlignment="1">
      <alignment horizontal="left" vertical="center" wrapText="1"/>
      <protection locked="0"/>
    </xf>
    <xf numFmtId="0" fontId="43" fillId="0" borderId="0" xfId="2" applyFont="1" applyBorder="1" applyAlignment="1">
      <alignment vertical="center" wrapText="1"/>
      <protection locked="0"/>
    </xf>
    <xf numFmtId="0" fontId="43" fillId="0" borderId="0" xfId="2" applyFont="1" applyBorder="1" applyAlignment="1">
      <alignment vertical="center"/>
      <protection locked="0"/>
    </xf>
    <xf numFmtId="0" fontId="43" fillId="0" borderId="0" xfId="2" applyFont="1" applyBorder="1" applyAlignment="1">
      <alignment horizontal="left" vertical="center"/>
      <protection locked="0"/>
    </xf>
    <xf numFmtId="49" fontId="43" fillId="0" borderId="0" xfId="2" applyNumberFormat="1" applyFont="1" applyBorder="1" applyAlignment="1">
      <alignment vertical="center" wrapText="1"/>
      <protection locked="0"/>
    </xf>
    <xf numFmtId="0" fontId="40" fillId="0" borderId="34" xfId="2" applyFont="1" applyBorder="1" applyAlignment="1">
      <alignment vertical="center" wrapText="1"/>
      <protection locked="0"/>
    </xf>
    <xf numFmtId="0" fontId="46" fillId="0" borderId="33" xfId="2" applyFont="1" applyBorder="1" applyAlignment="1">
      <alignment vertical="center" wrapText="1"/>
      <protection locked="0"/>
    </xf>
    <xf numFmtId="0" fontId="40" fillId="0" borderId="35" xfId="2" applyFont="1" applyBorder="1" applyAlignment="1">
      <alignment vertical="center" wrapText="1"/>
      <protection locked="0"/>
    </xf>
    <xf numFmtId="0" fontId="40" fillId="0" borderId="0" xfId="2" applyFont="1" applyBorder="1" applyAlignment="1">
      <alignment vertical="top"/>
      <protection locked="0"/>
    </xf>
    <xf numFmtId="0" fontId="40" fillId="0" borderId="0" xfId="2" applyFont="1" applyAlignment="1">
      <alignment vertical="top"/>
      <protection locked="0"/>
    </xf>
    <xf numFmtId="0" fontId="40" fillId="0" borderId="28" xfId="2" applyFont="1" applyBorder="1" applyAlignment="1">
      <alignment horizontal="left" vertical="center"/>
      <protection locked="0"/>
    </xf>
    <xf numFmtId="0" fontId="40" fillId="0" borderId="29" xfId="2" applyFont="1" applyBorder="1" applyAlignment="1">
      <alignment horizontal="left" vertical="center"/>
      <protection locked="0"/>
    </xf>
    <xf numFmtId="0" fontId="40" fillId="0" borderId="30" xfId="2" applyFont="1" applyBorder="1" applyAlignment="1">
      <alignment horizontal="left" vertical="center"/>
      <protection locked="0"/>
    </xf>
    <xf numFmtId="0" fontId="40" fillId="0" borderId="31" xfId="2" applyFont="1" applyBorder="1" applyAlignment="1">
      <alignment horizontal="left" vertical="center"/>
      <protection locked="0"/>
    </xf>
    <xf numFmtId="0" fontId="40" fillId="0" borderId="32" xfId="2" applyFont="1" applyBorder="1" applyAlignment="1">
      <alignment horizontal="left" vertical="center"/>
      <protection locked="0"/>
    </xf>
    <xf numFmtId="0" fontId="42" fillId="0" borderId="0" xfId="2" applyFont="1" applyBorder="1" applyAlignment="1">
      <alignment horizontal="left" vertical="center"/>
      <protection locked="0"/>
    </xf>
    <xf numFmtId="0" fontId="47" fillId="0" borderId="0" xfId="2" applyFont="1" applyAlignment="1">
      <alignment horizontal="left" vertical="center"/>
      <protection locked="0"/>
    </xf>
    <xf numFmtId="0" fontId="42" fillId="0" borderId="33" xfId="2" applyFont="1" applyBorder="1" applyAlignment="1">
      <alignment horizontal="left" vertical="center"/>
      <protection locked="0"/>
    </xf>
    <xf numFmtId="0" fontId="42" fillId="0" borderId="33" xfId="2" applyFont="1" applyBorder="1" applyAlignment="1">
      <alignment horizontal="center" vertical="center"/>
      <protection locked="0"/>
    </xf>
    <xf numFmtId="0" fontId="47" fillId="0" borderId="33" xfId="2" applyFont="1" applyBorder="1" applyAlignment="1">
      <alignment horizontal="left" vertical="center"/>
      <protection locked="0"/>
    </xf>
    <xf numFmtId="0" fontId="45" fillId="0" borderId="0" xfId="2" applyFont="1" applyBorder="1" applyAlignment="1">
      <alignment horizontal="left" vertical="center"/>
      <protection locked="0"/>
    </xf>
    <xf numFmtId="0" fontId="43" fillId="0" borderId="0" xfId="2" applyFont="1" applyAlignment="1">
      <alignment horizontal="left" vertical="center"/>
      <protection locked="0"/>
    </xf>
    <xf numFmtId="0" fontId="43" fillId="0" borderId="0" xfId="2" applyFont="1" applyBorder="1" applyAlignment="1">
      <alignment horizontal="center" vertical="center"/>
      <protection locked="0"/>
    </xf>
    <xf numFmtId="0" fontId="43" fillId="0" borderId="31" xfId="2" applyFont="1" applyBorder="1" applyAlignment="1">
      <alignment horizontal="left" vertical="center"/>
      <protection locked="0"/>
    </xf>
    <xf numFmtId="0" fontId="43" fillId="0" borderId="0" xfId="2" applyFont="1" applyFill="1" applyBorder="1" applyAlignment="1">
      <alignment horizontal="left" vertical="center"/>
      <protection locked="0"/>
    </xf>
    <xf numFmtId="0" fontId="43" fillId="0" borderId="0" xfId="2" applyFont="1" applyFill="1" applyBorder="1" applyAlignment="1">
      <alignment horizontal="center" vertical="center"/>
      <protection locked="0"/>
    </xf>
    <xf numFmtId="0" fontId="40" fillId="0" borderId="34" xfId="2" applyFont="1" applyBorder="1" applyAlignment="1">
      <alignment horizontal="left" vertical="center"/>
      <protection locked="0"/>
    </xf>
    <xf numFmtId="0" fontId="46" fillId="0" borderId="33" xfId="2" applyFont="1" applyBorder="1" applyAlignment="1">
      <alignment horizontal="left" vertical="center"/>
      <protection locked="0"/>
    </xf>
    <xf numFmtId="0" fontId="40" fillId="0" borderId="35" xfId="2" applyFont="1" applyBorder="1" applyAlignment="1">
      <alignment horizontal="left" vertical="center"/>
      <protection locked="0"/>
    </xf>
    <xf numFmtId="0" fontId="40" fillId="0" borderId="0" xfId="2" applyFont="1" applyBorder="1" applyAlignment="1">
      <alignment horizontal="left" vertical="center"/>
      <protection locked="0"/>
    </xf>
    <xf numFmtId="0" fontId="46" fillId="0" borderId="0" xfId="2" applyFont="1" applyBorder="1" applyAlignment="1">
      <alignment horizontal="left" vertical="center"/>
      <protection locked="0"/>
    </xf>
    <xf numFmtId="0" fontId="47" fillId="0" borderId="0" xfId="2" applyFont="1" applyBorder="1" applyAlignment="1">
      <alignment horizontal="left" vertical="center"/>
      <protection locked="0"/>
    </xf>
    <xf numFmtId="0" fontId="43" fillId="0" borderId="33" xfId="2" applyFont="1" applyBorder="1" applyAlignment="1">
      <alignment horizontal="left" vertical="center"/>
      <protection locked="0"/>
    </xf>
    <xf numFmtId="0" fontId="40" fillId="0" borderId="0" xfId="2" applyFont="1" applyBorder="1" applyAlignment="1">
      <alignment horizontal="left" vertical="center" wrapText="1"/>
      <protection locked="0"/>
    </xf>
    <xf numFmtId="0" fontId="43" fillId="0" borderId="0" xfId="2" applyFont="1" applyBorder="1" applyAlignment="1">
      <alignment horizontal="center" vertical="center" wrapText="1"/>
      <protection locked="0"/>
    </xf>
    <xf numFmtId="0" fontId="40" fillId="0" borderId="28" xfId="2" applyFont="1" applyBorder="1" applyAlignment="1">
      <alignment horizontal="left" vertical="center" wrapText="1"/>
      <protection locked="0"/>
    </xf>
    <xf numFmtId="0" fontId="40" fillId="0" borderId="29" xfId="2" applyFont="1" applyBorder="1" applyAlignment="1">
      <alignment horizontal="left" vertical="center" wrapText="1"/>
      <protection locked="0"/>
    </xf>
    <xf numFmtId="0" fontId="40" fillId="0" borderId="30" xfId="2" applyFont="1" applyBorder="1" applyAlignment="1">
      <alignment horizontal="left" vertical="center" wrapText="1"/>
      <protection locked="0"/>
    </xf>
    <xf numFmtId="0" fontId="40" fillId="0" borderId="31" xfId="2" applyFont="1" applyBorder="1" applyAlignment="1">
      <alignment horizontal="left" vertical="center" wrapText="1"/>
      <protection locked="0"/>
    </xf>
    <xf numFmtId="0" fontId="40" fillId="0" borderId="32" xfId="2" applyFont="1" applyBorder="1" applyAlignment="1">
      <alignment horizontal="left" vertical="center" wrapText="1"/>
      <protection locked="0"/>
    </xf>
    <xf numFmtId="0" fontId="47" fillId="0" borderId="31" xfId="2" applyFont="1" applyBorder="1" applyAlignment="1">
      <alignment horizontal="left" vertical="center" wrapText="1"/>
      <protection locked="0"/>
    </xf>
    <xf numFmtId="0" fontId="47" fillId="0" borderId="32" xfId="2" applyFont="1" applyBorder="1" applyAlignment="1">
      <alignment horizontal="left" vertical="center" wrapText="1"/>
      <protection locked="0"/>
    </xf>
    <xf numFmtId="0" fontId="43" fillId="0" borderId="31" xfId="2" applyFont="1" applyBorder="1" applyAlignment="1">
      <alignment horizontal="left" vertical="center" wrapText="1"/>
      <protection locked="0"/>
    </xf>
    <xf numFmtId="0" fontId="43" fillId="0" borderId="32" xfId="2" applyFont="1" applyBorder="1" applyAlignment="1">
      <alignment horizontal="left" vertical="center" wrapText="1"/>
      <protection locked="0"/>
    </xf>
    <xf numFmtId="0" fontId="43" fillId="0" borderId="32" xfId="2" applyFont="1" applyBorder="1" applyAlignment="1">
      <alignment horizontal="left" vertical="center"/>
      <protection locked="0"/>
    </xf>
    <xf numFmtId="0" fontId="43" fillId="0" borderId="34" xfId="2" applyFont="1" applyBorder="1" applyAlignment="1">
      <alignment horizontal="left" vertical="center" wrapText="1"/>
      <protection locked="0"/>
    </xf>
    <xf numFmtId="0" fontId="43" fillId="0" borderId="33" xfId="2" applyFont="1" applyBorder="1" applyAlignment="1">
      <alignment horizontal="left" vertical="center" wrapText="1"/>
      <protection locked="0"/>
    </xf>
    <xf numFmtId="0" fontId="43" fillId="0" borderId="35" xfId="2" applyFont="1" applyBorder="1" applyAlignment="1">
      <alignment horizontal="left" vertical="center" wrapText="1"/>
      <protection locked="0"/>
    </xf>
    <xf numFmtId="0" fontId="43" fillId="0" borderId="0" xfId="2" applyFont="1" applyBorder="1" applyAlignment="1">
      <alignment horizontal="left" vertical="top"/>
      <protection locked="0"/>
    </xf>
    <xf numFmtId="0" fontId="43" fillId="0" borderId="0" xfId="2" applyFont="1" applyBorder="1" applyAlignment="1">
      <alignment horizontal="center" vertical="top"/>
      <protection locked="0"/>
    </xf>
    <xf numFmtId="0" fontId="43" fillId="0" borderId="34" xfId="2" applyFont="1" applyBorder="1" applyAlignment="1">
      <alignment horizontal="left" vertical="center"/>
      <protection locked="0"/>
    </xf>
    <xf numFmtId="0" fontId="43" fillId="0" borderId="35" xfId="2" applyFont="1" applyBorder="1" applyAlignment="1">
      <alignment horizontal="left" vertical="center"/>
      <protection locked="0"/>
    </xf>
    <xf numFmtId="0" fontId="47" fillId="0" borderId="0" xfId="2" applyFont="1" applyAlignment="1">
      <alignment vertical="center"/>
      <protection locked="0"/>
    </xf>
    <xf numFmtId="0" fontId="42" fillId="0" borderId="0" xfId="2" applyFont="1" applyBorder="1" applyAlignment="1">
      <alignment vertical="center"/>
      <protection locked="0"/>
    </xf>
    <xf numFmtId="0" fontId="47" fillId="0" borderId="33" xfId="2" applyFont="1" applyBorder="1" applyAlignment="1">
      <alignment vertical="center"/>
      <protection locked="0"/>
    </xf>
    <xf numFmtId="0" fontId="42" fillId="0" borderId="33" xfId="2" applyFont="1" applyBorder="1" applyAlignment="1">
      <alignment vertical="center"/>
      <protection locked="0"/>
    </xf>
    <xf numFmtId="0" fontId="39" fillId="0" borderId="0" xfId="2" applyBorder="1" applyAlignment="1">
      <alignment vertical="top"/>
      <protection locked="0"/>
    </xf>
    <xf numFmtId="49" fontId="43" fillId="0" borderId="0" xfId="2" applyNumberFormat="1" applyFont="1" applyBorder="1" applyAlignment="1">
      <alignment horizontal="left" vertical="center"/>
      <protection locked="0"/>
    </xf>
    <xf numFmtId="0" fontId="39" fillId="0" borderId="33" xfId="2" applyBorder="1" applyAlignment="1">
      <alignment vertical="top"/>
      <protection locked="0"/>
    </xf>
    <xf numFmtId="0" fontId="42" fillId="0" borderId="33" xfId="2" applyFont="1" applyBorder="1" applyAlignment="1">
      <alignment horizontal="left"/>
      <protection locked="0"/>
    </xf>
    <xf numFmtId="0" fontId="47" fillId="0" borderId="33" xfId="2" applyFont="1" applyBorder="1" applyAlignment="1">
      <protection locked="0"/>
    </xf>
    <xf numFmtId="0" fontId="40" fillId="0" borderId="31" xfId="2" applyFont="1" applyBorder="1" applyAlignment="1">
      <alignment vertical="top"/>
      <protection locked="0"/>
    </xf>
    <xf numFmtId="0" fontId="40" fillId="0" borderId="32" xfId="2" applyFont="1" applyBorder="1" applyAlignment="1">
      <alignment vertical="top"/>
      <protection locked="0"/>
    </xf>
    <xf numFmtId="0" fontId="40" fillId="0" borderId="0" xfId="2" applyFont="1" applyBorder="1" applyAlignment="1">
      <alignment horizontal="center" vertical="center"/>
      <protection locked="0"/>
    </xf>
    <xf numFmtId="0" fontId="40" fillId="0" borderId="0" xfId="2" applyFont="1" applyBorder="1" applyAlignment="1">
      <alignment horizontal="left" vertical="top"/>
      <protection locked="0"/>
    </xf>
    <xf numFmtId="0" fontId="40" fillId="0" borderId="34" xfId="2" applyFont="1" applyBorder="1" applyAlignment="1">
      <alignment vertical="top"/>
      <protection locked="0"/>
    </xf>
    <xf numFmtId="0" fontId="40" fillId="0" borderId="33" xfId="2" applyFont="1" applyBorder="1" applyAlignment="1">
      <alignment vertical="top"/>
      <protection locked="0"/>
    </xf>
    <xf numFmtId="0" fontId="40" fillId="0" borderId="35" xfId="2" applyFont="1" applyBorder="1" applyAlignment="1">
      <alignment vertical="top"/>
      <protection locked="0"/>
    </xf>
    <xf numFmtId="0" fontId="0" fillId="0" borderId="0" xfId="0"/>
    <xf numFmtId="4" fontId="23" fillId="0" borderId="0" xfId="0" applyNumberFormat="1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 wrapText="1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9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7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" fillId="5" borderId="8" xfId="0" applyFont="1" applyFill="1" applyBorder="1" applyAlignment="1" applyProtection="1">
      <alignment horizontal="center" vertical="center"/>
    </xf>
    <xf numFmtId="0" fontId="0" fillId="5" borderId="9" xfId="0" applyFont="1" applyFill="1" applyBorder="1" applyAlignment="1" applyProtection="1">
      <alignment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9" xfId="0" applyFont="1" applyFill="1" applyBorder="1" applyAlignment="1" applyProtection="1">
      <alignment vertical="center"/>
    </xf>
    <xf numFmtId="4" fontId="3" fillId="4" borderId="9" xfId="0" applyNumberFormat="1" applyFont="1" applyFill="1" applyBorder="1" applyAlignment="1" applyProtection="1">
      <alignment vertical="center"/>
    </xf>
    <xf numFmtId="0" fontId="0" fillId="4" borderId="10" xfId="0" applyFont="1" applyFill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4" fontId="17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5" fillId="0" borderId="0" xfId="0" applyFont="1" applyAlignment="1" applyProtection="1">
      <alignment horizontal="left" vertical="center" wrapText="1"/>
    </xf>
    <xf numFmtId="0" fontId="38" fillId="2" borderId="0" xfId="1" applyFont="1" applyFill="1" applyAlignment="1">
      <alignment vertical="center"/>
    </xf>
    <xf numFmtId="0" fontId="15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 wrapText="1"/>
    </xf>
    <xf numFmtId="0" fontId="43" fillId="0" borderId="0" xfId="2" applyFont="1" applyBorder="1" applyAlignment="1">
      <alignment horizontal="left" vertical="top"/>
      <protection locked="0"/>
    </xf>
    <xf numFmtId="0" fontId="43" fillId="0" borderId="0" xfId="2" applyFont="1" applyBorder="1" applyAlignment="1">
      <alignment horizontal="left" vertical="center"/>
      <protection locked="0"/>
    </xf>
    <xf numFmtId="0" fontId="41" fillId="0" borderId="0" xfId="2" applyFont="1" applyBorder="1" applyAlignment="1">
      <alignment horizontal="center" vertical="center" wrapText="1"/>
      <protection locked="0"/>
    </xf>
    <xf numFmtId="0" fontId="42" fillId="0" borderId="33" xfId="2" applyFont="1" applyBorder="1" applyAlignment="1">
      <alignment horizontal="left"/>
      <protection locked="0"/>
    </xf>
    <xf numFmtId="0" fontId="43" fillId="0" borderId="0" xfId="2" applyFont="1" applyBorder="1" applyAlignment="1">
      <alignment horizontal="left" vertical="center" wrapText="1"/>
      <protection locked="0"/>
    </xf>
    <xf numFmtId="0" fontId="41" fillId="0" borderId="0" xfId="2" applyFont="1" applyBorder="1" applyAlignment="1">
      <alignment horizontal="center" vertical="center"/>
      <protection locked="0"/>
    </xf>
    <xf numFmtId="49" fontId="43" fillId="0" borderId="0" xfId="2" applyNumberFormat="1" applyFont="1" applyBorder="1" applyAlignment="1">
      <alignment horizontal="left" vertical="center" wrapText="1"/>
      <protection locked="0"/>
    </xf>
    <xf numFmtId="0" fontId="42" fillId="0" borderId="33" xfId="2" applyFont="1" applyBorder="1" applyAlignment="1">
      <alignment horizontal="left" wrapText="1"/>
      <protection locked="0"/>
    </xf>
  </cellXfs>
  <cellStyles count="3">
    <cellStyle name="Hypertextový odkaz" xfId="1" builtinId="8"/>
    <cellStyle name="Normální" xfId="0" builtinId="0" customBuiltin="1"/>
    <cellStyle name="Normální 2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1C63C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8A54A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D655A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5DF43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</xdr:colOff>
      <xdr:row>1</xdr:row>
      <xdr:rowOff>0</xdr:rowOff>
    </xdr:to>
    <xdr:pic>
      <xdr:nvPicPr>
        <xdr:cNvPr id="2" name="Obrázek 1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352425</xdr:colOff>
      <xdr:row>1</xdr:row>
      <xdr:rowOff>0</xdr:rowOff>
    </xdr:to>
    <xdr:pic>
      <xdr:nvPicPr>
        <xdr:cNvPr id="2" name="Obrázek 1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9700" cy="1409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352425</xdr:colOff>
      <xdr:row>1</xdr:row>
      <xdr:rowOff>0</xdr:rowOff>
    </xdr:to>
    <xdr:pic>
      <xdr:nvPicPr>
        <xdr:cNvPr id="2" name="Obrázek 1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9700" cy="1409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352425</xdr:colOff>
      <xdr:row>1</xdr:row>
      <xdr:rowOff>0</xdr:rowOff>
    </xdr:to>
    <xdr:pic>
      <xdr:nvPicPr>
        <xdr:cNvPr id="2" name="Obrázek 1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9700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6"/>
  <sheetViews>
    <sheetView showGridLines="0" tabSelected="1" workbookViewId="0">
      <pane ySplit="1" topLeftCell="A31" activePane="bottomLeft" state="frozen"/>
      <selection pane="bottomLeft" activeCell="B2" sqref="B2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 x14ac:dyDescent="0.3">
      <c r="A1" s="257" t="s">
        <v>0</v>
      </c>
      <c r="B1" s="258"/>
      <c r="C1" s="258"/>
      <c r="D1" s="259" t="s">
        <v>1</v>
      </c>
      <c r="E1" s="258"/>
      <c r="F1" s="258"/>
      <c r="G1" s="258"/>
      <c r="H1" s="258"/>
      <c r="I1" s="258"/>
      <c r="J1" s="258"/>
      <c r="K1" s="260" t="s">
        <v>1058</v>
      </c>
      <c r="L1" s="260"/>
      <c r="M1" s="260"/>
      <c r="N1" s="260"/>
      <c r="O1" s="260"/>
      <c r="P1" s="260"/>
      <c r="Q1" s="260"/>
      <c r="R1" s="260"/>
      <c r="S1" s="260"/>
      <c r="T1" s="258"/>
      <c r="U1" s="258"/>
      <c r="V1" s="258"/>
      <c r="W1" s="260" t="s">
        <v>1059</v>
      </c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52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4" t="s">
        <v>2</v>
      </c>
      <c r="BB1" s="14" t="s">
        <v>3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6" t="s">
        <v>4</v>
      </c>
      <c r="BU1" s="16" t="s">
        <v>4</v>
      </c>
      <c r="BV1" s="16" t="s">
        <v>5</v>
      </c>
    </row>
    <row r="2" spans="1:74" ht="36.950000000000003" customHeight="1" x14ac:dyDescent="0.3">
      <c r="AR2" s="341"/>
      <c r="AS2" s="341"/>
      <c r="AT2" s="341"/>
      <c r="AU2" s="341"/>
      <c r="AV2" s="341"/>
      <c r="AW2" s="341"/>
      <c r="AX2" s="341"/>
      <c r="AY2" s="341"/>
      <c r="AZ2" s="341"/>
      <c r="BA2" s="341"/>
      <c r="BB2" s="341"/>
      <c r="BC2" s="341"/>
      <c r="BD2" s="341"/>
      <c r="BE2" s="341"/>
      <c r="BS2" s="17" t="s">
        <v>6</v>
      </c>
      <c r="BT2" s="17" t="s">
        <v>7</v>
      </c>
    </row>
    <row r="3" spans="1:74" ht="6.95" customHeight="1" x14ac:dyDescent="0.3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20"/>
      <c r="BS3" s="17" t="s">
        <v>8</v>
      </c>
      <c r="BT3" s="17" t="s">
        <v>9</v>
      </c>
    </row>
    <row r="4" spans="1:74" ht="36.950000000000003" customHeight="1" x14ac:dyDescent="0.3">
      <c r="B4" s="21"/>
      <c r="C4" s="22"/>
      <c r="D4" s="23" t="s">
        <v>10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4"/>
      <c r="AS4" s="25" t="s">
        <v>11</v>
      </c>
      <c r="BE4" s="26" t="s">
        <v>12</v>
      </c>
      <c r="BS4" s="17" t="s">
        <v>13</v>
      </c>
    </row>
    <row r="5" spans="1:74" ht="14.45" customHeight="1" x14ac:dyDescent="0.3">
      <c r="B5" s="21"/>
      <c r="C5" s="22"/>
      <c r="D5" s="27" t="s">
        <v>14</v>
      </c>
      <c r="E5" s="22"/>
      <c r="F5" s="22"/>
      <c r="G5" s="22"/>
      <c r="H5" s="22"/>
      <c r="I5" s="22"/>
      <c r="J5" s="22"/>
      <c r="K5" s="372" t="s">
        <v>15</v>
      </c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D5" s="373"/>
      <c r="AE5" s="373"/>
      <c r="AF5" s="373"/>
      <c r="AG5" s="373"/>
      <c r="AH5" s="373"/>
      <c r="AI5" s="373"/>
      <c r="AJ5" s="373"/>
      <c r="AK5" s="373"/>
      <c r="AL5" s="373"/>
      <c r="AM5" s="373"/>
      <c r="AN5" s="373"/>
      <c r="AO5" s="373"/>
      <c r="AP5" s="22"/>
      <c r="AQ5" s="24"/>
      <c r="BE5" s="369" t="s">
        <v>16</v>
      </c>
      <c r="BS5" s="17" t="s">
        <v>6</v>
      </c>
    </row>
    <row r="6" spans="1:74" ht="36.950000000000003" customHeight="1" x14ac:dyDescent="0.3">
      <c r="B6" s="21"/>
      <c r="C6" s="22"/>
      <c r="D6" s="29" t="s">
        <v>17</v>
      </c>
      <c r="E6" s="22"/>
      <c r="F6" s="22"/>
      <c r="G6" s="22"/>
      <c r="H6" s="22"/>
      <c r="I6" s="22"/>
      <c r="J6" s="22"/>
      <c r="K6" s="374" t="s">
        <v>18</v>
      </c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  <c r="AH6" s="373"/>
      <c r="AI6" s="373"/>
      <c r="AJ6" s="373"/>
      <c r="AK6" s="373"/>
      <c r="AL6" s="373"/>
      <c r="AM6" s="373"/>
      <c r="AN6" s="373"/>
      <c r="AO6" s="373"/>
      <c r="AP6" s="22"/>
      <c r="AQ6" s="24"/>
      <c r="BE6" s="341"/>
      <c r="BS6" s="17" t="s">
        <v>19</v>
      </c>
    </row>
    <row r="7" spans="1:74" ht="14.45" customHeight="1" x14ac:dyDescent="0.3">
      <c r="B7" s="21"/>
      <c r="C7" s="22"/>
      <c r="D7" s="30" t="s">
        <v>20</v>
      </c>
      <c r="E7" s="22"/>
      <c r="F7" s="22"/>
      <c r="G7" s="22"/>
      <c r="H7" s="22"/>
      <c r="I7" s="22"/>
      <c r="J7" s="22"/>
      <c r="K7" s="28" t="s">
        <v>21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0" t="s">
        <v>22</v>
      </c>
      <c r="AL7" s="22"/>
      <c r="AM7" s="22"/>
      <c r="AN7" s="28" t="s">
        <v>21</v>
      </c>
      <c r="AO7" s="22"/>
      <c r="AP7" s="22"/>
      <c r="AQ7" s="24"/>
      <c r="BE7" s="341"/>
      <c r="BS7" s="17" t="s">
        <v>8</v>
      </c>
    </row>
    <row r="8" spans="1:74" ht="14.45" customHeight="1" x14ac:dyDescent="0.3">
      <c r="B8" s="21"/>
      <c r="C8" s="22"/>
      <c r="D8" s="30" t="s">
        <v>23</v>
      </c>
      <c r="E8" s="22"/>
      <c r="F8" s="22"/>
      <c r="G8" s="22"/>
      <c r="H8" s="22"/>
      <c r="I8" s="22"/>
      <c r="J8" s="22"/>
      <c r="K8" s="28" t="s">
        <v>24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0" t="s">
        <v>25</v>
      </c>
      <c r="AL8" s="22"/>
      <c r="AM8" s="22"/>
      <c r="AN8" s="31" t="s">
        <v>26</v>
      </c>
      <c r="AO8" s="22"/>
      <c r="AP8" s="22"/>
      <c r="AQ8" s="24"/>
      <c r="BE8" s="341"/>
      <c r="BS8" s="17" t="s">
        <v>27</v>
      </c>
    </row>
    <row r="9" spans="1:74" ht="14.45" customHeight="1" x14ac:dyDescent="0.3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4"/>
      <c r="BE9" s="341"/>
      <c r="BS9" s="17" t="s">
        <v>28</v>
      </c>
    </row>
    <row r="10" spans="1:74" ht="14.45" customHeight="1" x14ac:dyDescent="0.3">
      <c r="B10" s="21"/>
      <c r="C10" s="22"/>
      <c r="D10" s="30" t="s">
        <v>29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0" t="s">
        <v>30</v>
      </c>
      <c r="AL10" s="22"/>
      <c r="AM10" s="22"/>
      <c r="AN10" s="28" t="s">
        <v>21</v>
      </c>
      <c r="AO10" s="22"/>
      <c r="AP10" s="22"/>
      <c r="AQ10" s="24"/>
      <c r="BE10" s="341"/>
      <c r="BS10" s="17" t="s">
        <v>19</v>
      </c>
    </row>
    <row r="11" spans="1:74" ht="18.399999999999999" customHeight="1" x14ac:dyDescent="0.3">
      <c r="B11" s="21"/>
      <c r="C11" s="22"/>
      <c r="D11" s="22"/>
      <c r="E11" s="28" t="s">
        <v>31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0" t="s">
        <v>32</v>
      </c>
      <c r="AL11" s="22"/>
      <c r="AM11" s="22"/>
      <c r="AN11" s="28" t="s">
        <v>21</v>
      </c>
      <c r="AO11" s="22"/>
      <c r="AP11" s="22"/>
      <c r="AQ11" s="24"/>
      <c r="BE11" s="341"/>
      <c r="BS11" s="17" t="s">
        <v>19</v>
      </c>
    </row>
    <row r="12" spans="1:74" ht="6.95" customHeight="1" x14ac:dyDescent="0.3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4"/>
      <c r="BE12" s="341"/>
      <c r="BS12" s="17" t="s">
        <v>19</v>
      </c>
    </row>
    <row r="13" spans="1:74" ht="14.45" customHeight="1" x14ac:dyDescent="0.3">
      <c r="B13" s="21"/>
      <c r="C13" s="22"/>
      <c r="D13" s="30" t="s">
        <v>33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0" t="s">
        <v>30</v>
      </c>
      <c r="AL13" s="22"/>
      <c r="AM13" s="22"/>
      <c r="AN13" s="32" t="s">
        <v>34</v>
      </c>
      <c r="AO13" s="22"/>
      <c r="AP13" s="22"/>
      <c r="AQ13" s="24"/>
      <c r="BE13" s="341"/>
      <c r="BS13" s="17" t="s">
        <v>19</v>
      </c>
    </row>
    <row r="14" spans="1:74" ht="15" x14ac:dyDescent="0.3">
      <c r="B14" s="21"/>
      <c r="C14" s="22"/>
      <c r="D14" s="22"/>
      <c r="E14" s="375" t="s">
        <v>34</v>
      </c>
      <c r="F14" s="373"/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3"/>
      <c r="R14" s="373"/>
      <c r="S14" s="373"/>
      <c r="T14" s="373"/>
      <c r="U14" s="373"/>
      <c r="V14" s="373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  <c r="AJ14" s="373"/>
      <c r="AK14" s="30" t="s">
        <v>32</v>
      </c>
      <c r="AL14" s="22"/>
      <c r="AM14" s="22"/>
      <c r="AN14" s="32" t="s">
        <v>34</v>
      </c>
      <c r="AO14" s="22"/>
      <c r="AP14" s="22"/>
      <c r="AQ14" s="24"/>
      <c r="BE14" s="341"/>
      <c r="BS14" s="17" t="s">
        <v>19</v>
      </c>
    </row>
    <row r="15" spans="1:74" ht="6.95" customHeight="1" x14ac:dyDescent="0.3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4"/>
      <c r="BE15" s="341"/>
      <c r="BS15" s="17" t="s">
        <v>4</v>
      </c>
    </row>
    <row r="16" spans="1:74" ht="14.45" customHeight="1" x14ac:dyDescent="0.3">
      <c r="B16" s="21"/>
      <c r="C16" s="22"/>
      <c r="D16" s="30" t="s">
        <v>35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0" t="s">
        <v>30</v>
      </c>
      <c r="AL16" s="22"/>
      <c r="AM16" s="22"/>
      <c r="AN16" s="28" t="s">
        <v>21</v>
      </c>
      <c r="AO16" s="22"/>
      <c r="AP16" s="22"/>
      <c r="AQ16" s="24"/>
      <c r="BE16" s="341"/>
      <c r="BS16" s="17" t="s">
        <v>4</v>
      </c>
    </row>
    <row r="17" spans="2:71" ht="18.399999999999999" customHeight="1" x14ac:dyDescent="0.3">
      <c r="B17" s="21"/>
      <c r="C17" s="22"/>
      <c r="D17" s="22"/>
      <c r="E17" s="28" t="s">
        <v>36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0" t="s">
        <v>32</v>
      </c>
      <c r="AL17" s="22"/>
      <c r="AM17" s="22"/>
      <c r="AN17" s="28" t="s">
        <v>21</v>
      </c>
      <c r="AO17" s="22"/>
      <c r="AP17" s="22"/>
      <c r="AQ17" s="24"/>
      <c r="BE17" s="341"/>
      <c r="BS17" s="17" t="s">
        <v>37</v>
      </c>
    </row>
    <row r="18" spans="2:71" ht="6.95" customHeight="1" x14ac:dyDescent="0.3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4"/>
      <c r="BE18" s="341"/>
      <c r="BS18" s="17" t="s">
        <v>6</v>
      </c>
    </row>
    <row r="19" spans="2:71" ht="14.45" customHeight="1" x14ac:dyDescent="0.3">
      <c r="B19" s="21"/>
      <c r="C19" s="22"/>
      <c r="D19" s="30" t="s">
        <v>38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4"/>
      <c r="BE19" s="341"/>
      <c r="BS19" s="17" t="s">
        <v>6</v>
      </c>
    </row>
    <row r="20" spans="2:71" ht="48.75" customHeight="1" x14ac:dyDescent="0.3">
      <c r="B20" s="21"/>
      <c r="C20" s="22"/>
      <c r="D20" s="22"/>
      <c r="E20" s="376" t="s">
        <v>39</v>
      </c>
      <c r="F20" s="373"/>
      <c r="G20" s="373"/>
      <c r="H20" s="373"/>
      <c r="I20" s="373"/>
      <c r="J20" s="373"/>
      <c r="K20" s="373"/>
      <c r="L20" s="373"/>
      <c r="M20" s="373"/>
      <c r="N20" s="373"/>
      <c r="O20" s="373"/>
      <c r="P20" s="373"/>
      <c r="Q20" s="373"/>
      <c r="R20" s="373"/>
      <c r="S20" s="373"/>
      <c r="T20" s="373"/>
      <c r="U20" s="373"/>
      <c r="V20" s="373"/>
      <c r="W20" s="373"/>
      <c r="X20" s="373"/>
      <c r="Y20" s="373"/>
      <c r="Z20" s="373"/>
      <c r="AA20" s="373"/>
      <c r="AB20" s="373"/>
      <c r="AC20" s="373"/>
      <c r="AD20" s="373"/>
      <c r="AE20" s="373"/>
      <c r="AF20" s="373"/>
      <c r="AG20" s="373"/>
      <c r="AH20" s="373"/>
      <c r="AI20" s="373"/>
      <c r="AJ20" s="373"/>
      <c r="AK20" s="373"/>
      <c r="AL20" s="373"/>
      <c r="AM20" s="373"/>
      <c r="AN20" s="373"/>
      <c r="AO20" s="22"/>
      <c r="AP20" s="22"/>
      <c r="AQ20" s="24"/>
      <c r="BE20" s="341"/>
      <c r="BS20" s="17" t="s">
        <v>4</v>
      </c>
    </row>
    <row r="21" spans="2:71" ht="6.95" customHeight="1" x14ac:dyDescent="0.3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4"/>
      <c r="BE21" s="341"/>
    </row>
    <row r="22" spans="2:71" ht="6.95" customHeight="1" x14ac:dyDescent="0.3">
      <c r="B22" s="21"/>
      <c r="C22" s="2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22"/>
      <c r="AQ22" s="24"/>
      <c r="BE22" s="341"/>
    </row>
    <row r="23" spans="2:71" s="1" customFormat="1" ht="25.9" customHeight="1" x14ac:dyDescent="0.3">
      <c r="B23" s="34"/>
      <c r="C23" s="35"/>
      <c r="D23" s="36" t="s">
        <v>40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7">
        <f>ROUND(AG51,2)</f>
        <v>167728</v>
      </c>
      <c r="AL23" s="378"/>
      <c r="AM23" s="378"/>
      <c r="AN23" s="378"/>
      <c r="AO23" s="378"/>
      <c r="AP23" s="35"/>
      <c r="AQ23" s="38"/>
      <c r="BE23" s="370"/>
    </row>
    <row r="24" spans="2:71" s="1" customFormat="1" ht="6.95" customHeight="1" x14ac:dyDescent="0.3"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8"/>
      <c r="BE24" s="370"/>
    </row>
    <row r="25" spans="2:71" s="1" customFormat="1" x14ac:dyDescent="0.3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79" t="s">
        <v>41</v>
      </c>
      <c r="M25" s="357"/>
      <c r="N25" s="357"/>
      <c r="O25" s="357"/>
      <c r="P25" s="35"/>
      <c r="Q25" s="35"/>
      <c r="R25" s="35"/>
      <c r="S25" s="35"/>
      <c r="T25" s="35"/>
      <c r="U25" s="35"/>
      <c r="V25" s="35"/>
      <c r="W25" s="379" t="s">
        <v>42</v>
      </c>
      <c r="X25" s="357"/>
      <c r="Y25" s="357"/>
      <c r="Z25" s="357"/>
      <c r="AA25" s="357"/>
      <c r="AB25" s="357"/>
      <c r="AC25" s="357"/>
      <c r="AD25" s="357"/>
      <c r="AE25" s="357"/>
      <c r="AF25" s="35"/>
      <c r="AG25" s="35"/>
      <c r="AH25" s="35"/>
      <c r="AI25" s="35"/>
      <c r="AJ25" s="35"/>
      <c r="AK25" s="379" t="s">
        <v>43</v>
      </c>
      <c r="AL25" s="357"/>
      <c r="AM25" s="357"/>
      <c r="AN25" s="357"/>
      <c r="AO25" s="357"/>
      <c r="AP25" s="35"/>
      <c r="AQ25" s="38"/>
      <c r="BE25" s="370"/>
    </row>
    <row r="26" spans="2:71" s="2" customFormat="1" ht="14.45" customHeight="1" x14ac:dyDescent="0.3">
      <c r="B26" s="40"/>
      <c r="C26" s="41"/>
      <c r="D26" s="42" t="s">
        <v>44</v>
      </c>
      <c r="E26" s="41"/>
      <c r="F26" s="42" t="s">
        <v>45</v>
      </c>
      <c r="G26" s="41"/>
      <c r="H26" s="41"/>
      <c r="I26" s="41"/>
      <c r="J26" s="41"/>
      <c r="K26" s="41"/>
      <c r="L26" s="362">
        <v>0.21</v>
      </c>
      <c r="M26" s="363"/>
      <c r="N26" s="363"/>
      <c r="O26" s="363"/>
      <c r="P26" s="41"/>
      <c r="Q26" s="41"/>
      <c r="R26" s="41"/>
      <c r="S26" s="41"/>
      <c r="T26" s="41"/>
      <c r="U26" s="41"/>
      <c r="V26" s="41"/>
      <c r="W26" s="364">
        <f>ROUND(AZ51,2)</f>
        <v>167728</v>
      </c>
      <c r="X26" s="363"/>
      <c r="Y26" s="363"/>
      <c r="Z26" s="363"/>
      <c r="AA26" s="363"/>
      <c r="AB26" s="363"/>
      <c r="AC26" s="363"/>
      <c r="AD26" s="363"/>
      <c r="AE26" s="363"/>
      <c r="AF26" s="41"/>
      <c r="AG26" s="41"/>
      <c r="AH26" s="41"/>
      <c r="AI26" s="41"/>
      <c r="AJ26" s="41"/>
      <c r="AK26" s="364">
        <f>ROUND(AV51,2)</f>
        <v>35222.879999999997</v>
      </c>
      <c r="AL26" s="363"/>
      <c r="AM26" s="363"/>
      <c r="AN26" s="363"/>
      <c r="AO26" s="363"/>
      <c r="AP26" s="41"/>
      <c r="AQ26" s="43"/>
      <c r="BE26" s="371"/>
    </row>
    <row r="27" spans="2:71" s="2" customFormat="1" ht="14.45" customHeight="1" x14ac:dyDescent="0.3">
      <c r="B27" s="40"/>
      <c r="C27" s="41"/>
      <c r="D27" s="41"/>
      <c r="E27" s="41"/>
      <c r="F27" s="42" t="s">
        <v>46</v>
      </c>
      <c r="G27" s="41"/>
      <c r="H27" s="41"/>
      <c r="I27" s="41"/>
      <c r="J27" s="41"/>
      <c r="K27" s="41"/>
      <c r="L27" s="362">
        <v>0.15</v>
      </c>
      <c r="M27" s="363"/>
      <c r="N27" s="363"/>
      <c r="O27" s="363"/>
      <c r="P27" s="41"/>
      <c r="Q27" s="41"/>
      <c r="R27" s="41"/>
      <c r="S27" s="41"/>
      <c r="T27" s="41"/>
      <c r="U27" s="41"/>
      <c r="V27" s="41"/>
      <c r="W27" s="364">
        <f>ROUND(BA51,2)</f>
        <v>0</v>
      </c>
      <c r="X27" s="363"/>
      <c r="Y27" s="363"/>
      <c r="Z27" s="363"/>
      <c r="AA27" s="363"/>
      <c r="AB27" s="363"/>
      <c r="AC27" s="363"/>
      <c r="AD27" s="363"/>
      <c r="AE27" s="363"/>
      <c r="AF27" s="41"/>
      <c r="AG27" s="41"/>
      <c r="AH27" s="41"/>
      <c r="AI27" s="41"/>
      <c r="AJ27" s="41"/>
      <c r="AK27" s="364">
        <f>ROUND(AW51,2)</f>
        <v>0</v>
      </c>
      <c r="AL27" s="363"/>
      <c r="AM27" s="363"/>
      <c r="AN27" s="363"/>
      <c r="AO27" s="363"/>
      <c r="AP27" s="41"/>
      <c r="AQ27" s="43"/>
      <c r="BE27" s="371"/>
    </row>
    <row r="28" spans="2:71" s="2" customFormat="1" ht="14.45" hidden="1" customHeight="1" x14ac:dyDescent="0.3">
      <c r="B28" s="40"/>
      <c r="C28" s="41"/>
      <c r="D28" s="41"/>
      <c r="E28" s="41"/>
      <c r="F28" s="42" t="s">
        <v>47</v>
      </c>
      <c r="G28" s="41"/>
      <c r="H28" s="41"/>
      <c r="I28" s="41"/>
      <c r="J28" s="41"/>
      <c r="K28" s="41"/>
      <c r="L28" s="362">
        <v>0.21</v>
      </c>
      <c r="M28" s="363"/>
      <c r="N28" s="363"/>
      <c r="O28" s="363"/>
      <c r="P28" s="41"/>
      <c r="Q28" s="41"/>
      <c r="R28" s="41"/>
      <c r="S28" s="41"/>
      <c r="T28" s="41"/>
      <c r="U28" s="41"/>
      <c r="V28" s="41"/>
      <c r="W28" s="364">
        <f>ROUND(BB51,2)</f>
        <v>0</v>
      </c>
      <c r="X28" s="363"/>
      <c r="Y28" s="363"/>
      <c r="Z28" s="363"/>
      <c r="AA28" s="363"/>
      <c r="AB28" s="363"/>
      <c r="AC28" s="363"/>
      <c r="AD28" s="363"/>
      <c r="AE28" s="363"/>
      <c r="AF28" s="41"/>
      <c r="AG28" s="41"/>
      <c r="AH28" s="41"/>
      <c r="AI28" s="41"/>
      <c r="AJ28" s="41"/>
      <c r="AK28" s="364">
        <v>0</v>
      </c>
      <c r="AL28" s="363"/>
      <c r="AM28" s="363"/>
      <c r="AN28" s="363"/>
      <c r="AO28" s="363"/>
      <c r="AP28" s="41"/>
      <c r="AQ28" s="43"/>
      <c r="BE28" s="371"/>
    </row>
    <row r="29" spans="2:71" s="2" customFormat="1" ht="14.45" hidden="1" customHeight="1" x14ac:dyDescent="0.3">
      <c r="B29" s="40"/>
      <c r="C29" s="41"/>
      <c r="D29" s="41"/>
      <c r="E29" s="41"/>
      <c r="F29" s="42" t="s">
        <v>48</v>
      </c>
      <c r="G29" s="41"/>
      <c r="H29" s="41"/>
      <c r="I29" s="41"/>
      <c r="J29" s="41"/>
      <c r="K29" s="41"/>
      <c r="L29" s="362">
        <v>0.15</v>
      </c>
      <c r="M29" s="363"/>
      <c r="N29" s="363"/>
      <c r="O29" s="363"/>
      <c r="P29" s="41"/>
      <c r="Q29" s="41"/>
      <c r="R29" s="41"/>
      <c r="S29" s="41"/>
      <c r="T29" s="41"/>
      <c r="U29" s="41"/>
      <c r="V29" s="41"/>
      <c r="W29" s="364">
        <f>ROUND(BC51,2)</f>
        <v>0</v>
      </c>
      <c r="X29" s="363"/>
      <c r="Y29" s="363"/>
      <c r="Z29" s="363"/>
      <c r="AA29" s="363"/>
      <c r="AB29" s="363"/>
      <c r="AC29" s="363"/>
      <c r="AD29" s="363"/>
      <c r="AE29" s="363"/>
      <c r="AF29" s="41"/>
      <c r="AG29" s="41"/>
      <c r="AH29" s="41"/>
      <c r="AI29" s="41"/>
      <c r="AJ29" s="41"/>
      <c r="AK29" s="364">
        <v>0</v>
      </c>
      <c r="AL29" s="363"/>
      <c r="AM29" s="363"/>
      <c r="AN29" s="363"/>
      <c r="AO29" s="363"/>
      <c r="AP29" s="41"/>
      <c r="AQ29" s="43"/>
      <c r="BE29" s="371"/>
    </row>
    <row r="30" spans="2:71" s="2" customFormat="1" ht="14.45" hidden="1" customHeight="1" x14ac:dyDescent="0.3">
      <c r="B30" s="40"/>
      <c r="C30" s="41"/>
      <c r="D30" s="41"/>
      <c r="E30" s="41"/>
      <c r="F30" s="42" t="s">
        <v>49</v>
      </c>
      <c r="G30" s="41"/>
      <c r="H30" s="41"/>
      <c r="I30" s="41"/>
      <c r="J30" s="41"/>
      <c r="K30" s="41"/>
      <c r="L30" s="362">
        <v>0</v>
      </c>
      <c r="M30" s="363"/>
      <c r="N30" s="363"/>
      <c r="O30" s="363"/>
      <c r="P30" s="41"/>
      <c r="Q30" s="41"/>
      <c r="R30" s="41"/>
      <c r="S30" s="41"/>
      <c r="T30" s="41"/>
      <c r="U30" s="41"/>
      <c r="V30" s="41"/>
      <c r="W30" s="364">
        <f>ROUND(BD51,2)</f>
        <v>0</v>
      </c>
      <c r="X30" s="363"/>
      <c r="Y30" s="363"/>
      <c r="Z30" s="363"/>
      <c r="AA30" s="363"/>
      <c r="AB30" s="363"/>
      <c r="AC30" s="363"/>
      <c r="AD30" s="363"/>
      <c r="AE30" s="363"/>
      <c r="AF30" s="41"/>
      <c r="AG30" s="41"/>
      <c r="AH30" s="41"/>
      <c r="AI30" s="41"/>
      <c r="AJ30" s="41"/>
      <c r="AK30" s="364">
        <v>0</v>
      </c>
      <c r="AL30" s="363"/>
      <c r="AM30" s="363"/>
      <c r="AN30" s="363"/>
      <c r="AO30" s="363"/>
      <c r="AP30" s="41"/>
      <c r="AQ30" s="43"/>
      <c r="BE30" s="371"/>
    </row>
    <row r="31" spans="2:71" s="1" customFormat="1" ht="6.95" customHeight="1" x14ac:dyDescent="0.3"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8"/>
      <c r="BE31" s="370"/>
    </row>
    <row r="32" spans="2:71" s="1" customFormat="1" ht="25.9" customHeight="1" x14ac:dyDescent="0.3">
      <c r="B32" s="34"/>
      <c r="C32" s="44"/>
      <c r="D32" s="45" t="s">
        <v>50</v>
      </c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7" t="s">
        <v>51</v>
      </c>
      <c r="U32" s="46"/>
      <c r="V32" s="46"/>
      <c r="W32" s="46"/>
      <c r="X32" s="365" t="s">
        <v>52</v>
      </c>
      <c r="Y32" s="366"/>
      <c r="Z32" s="366"/>
      <c r="AA32" s="366"/>
      <c r="AB32" s="366"/>
      <c r="AC32" s="46"/>
      <c r="AD32" s="46"/>
      <c r="AE32" s="46"/>
      <c r="AF32" s="46"/>
      <c r="AG32" s="46"/>
      <c r="AH32" s="46"/>
      <c r="AI32" s="46"/>
      <c r="AJ32" s="46"/>
      <c r="AK32" s="367">
        <f>SUM(AK23:AK30)</f>
        <v>202950.88</v>
      </c>
      <c r="AL32" s="366"/>
      <c r="AM32" s="366"/>
      <c r="AN32" s="366"/>
      <c r="AO32" s="368"/>
      <c r="AP32" s="44"/>
      <c r="AQ32" s="48"/>
      <c r="BE32" s="370"/>
    </row>
    <row r="33" spans="2:56" s="1" customFormat="1" ht="6.95" customHeight="1" x14ac:dyDescent="0.3"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8"/>
    </row>
    <row r="34" spans="2:56" s="1" customFormat="1" ht="6.95" customHeight="1" x14ac:dyDescent="0.3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1"/>
    </row>
    <row r="38" spans="2:56" s="1" customFormat="1" ht="6.95" customHeight="1" x14ac:dyDescent="0.3"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4"/>
    </row>
    <row r="39" spans="2:56" s="1" customFormat="1" ht="36.950000000000003" customHeight="1" x14ac:dyDescent="0.3">
      <c r="B39" s="34"/>
      <c r="C39" s="55" t="s">
        <v>53</v>
      </c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4"/>
    </row>
    <row r="40" spans="2:56" s="1" customFormat="1" ht="6.95" customHeight="1" x14ac:dyDescent="0.3">
      <c r="B40" s="34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4"/>
    </row>
    <row r="41" spans="2:56" s="3" customFormat="1" ht="14.45" customHeight="1" x14ac:dyDescent="0.3">
      <c r="B41" s="57"/>
      <c r="C41" s="58" t="s">
        <v>14</v>
      </c>
      <c r="D41" s="59"/>
      <c r="E41" s="59"/>
      <c r="F41" s="59"/>
      <c r="G41" s="59"/>
      <c r="H41" s="59"/>
      <c r="I41" s="59"/>
      <c r="J41" s="59"/>
      <c r="K41" s="59"/>
      <c r="L41" s="59" t="str">
        <f>K5</f>
        <v>20160915</v>
      </c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60"/>
    </row>
    <row r="42" spans="2:56" s="4" customFormat="1" ht="36.950000000000003" customHeight="1" x14ac:dyDescent="0.3">
      <c r="B42" s="61"/>
      <c r="C42" s="62" t="s">
        <v>17</v>
      </c>
      <c r="D42" s="63"/>
      <c r="E42" s="63"/>
      <c r="F42" s="63"/>
      <c r="G42" s="63"/>
      <c r="H42" s="63"/>
      <c r="I42" s="63"/>
      <c r="J42" s="63"/>
      <c r="K42" s="63"/>
      <c r="L42" s="347" t="str">
        <f>K6</f>
        <v>MŠ Švendova - udržovací práce (opravy) na hygienických zařízeních</v>
      </c>
      <c r="M42" s="348"/>
      <c r="N42" s="348"/>
      <c r="O42" s="348"/>
      <c r="P42" s="348"/>
      <c r="Q42" s="348"/>
      <c r="R42" s="348"/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  <c r="AD42" s="348"/>
      <c r="AE42" s="348"/>
      <c r="AF42" s="348"/>
      <c r="AG42" s="348"/>
      <c r="AH42" s="348"/>
      <c r="AI42" s="348"/>
      <c r="AJ42" s="348"/>
      <c r="AK42" s="348"/>
      <c r="AL42" s="348"/>
      <c r="AM42" s="348"/>
      <c r="AN42" s="348"/>
      <c r="AO42" s="348"/>
      <c r="AP42" s="63"/>
      <c r="AQ42" s="63"/>
      <c r="AR42" s="64"/>
    </row>
    <row r="43" spans="2:56" s="1" customFormat="1" ht="6.95" customHeight="1" x14ac:dyDescent="0.3">
      <c r="B43" s="34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4"/>
    </row>
    <row r="44" spans="2:56" s="1" customFormat="1" ht="15" x14ac:dyDescent="0.3">
      <c r="B44" s="34"/>
      <c r="C44" s="58" t="s">
        <v>23</v>
      </c>
      <c r="D44" s="56"/>
      <c r="E44" s="56"/>
      <c r="F44" s="56"/>
      <c r="G44" s="56"/>
      <c r="H44" s="56"/>
      <c r="I44" s="56"/>
      <c r="J44" s="56"/>
      <c r="K44" s="56"/>
      <c r="L44" s="65" t="str">
        <f>IF(K8="","",K8)</f>
        <v>MŠ Švendova, Hradec Králové</v>
      </c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8" t="s">
        <v>25</v>
      </c>
      <c r="AJ44" s="56"/>
      <c r="AK44" s="56"/>
      <c r="AL44" s="56"/>
      <c r="AM44" s="349" t="str">
        <f>IF(AN8= "","",AN8)</f>
        <v>15.9.2016</v>
      </c>
      <c r="AN44" s="350"/>
      <c r="AO44" s="56"/>
      <c r="AP44" s="56"/>
      <c r="AQ44" s="56"/>
      <c r="AR44" s="54"/>
    </row>
    <row r="45" spans="2:56" s="1" customFormat="1" ht="6.95" customHeight="1" x14ac:dyDescent="0.3">
      <c r="B45" s="34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4"/>
    </row>
    <row r="46" spans="2:56" s="1" customFormat="1" ht="15" x14ac:dyDescent="0.3">
      <c r="B46" s="34"/>
      <c r="C46" s="58" t="s">
        <v>29</v>
      </c>
      <c r="D46" s="56"/>
      <c r="E46" s="56"/>
      <c r="F46" s="56"/>
      <c r="G46" s="56"/>
      <c r="H46" s="56"/>
      <c r="I46" s="56"/>
      <c r="J46" s="56"/>
      <c r="K46" s="56"/>
      <c r="L46" s="59" t="str">
        <f>IF(E11= "","",E11)</f>
        <v>Technické služby Hradce Králové</v>
      </c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8" t="s">
        <v>35</v>
      </c>
      <c r="AJ46" s="56"/>
      <c r="AK46" s="56"/>
      <c r="AL46" s="56"/>
      <c r="AM46" s="351" t="str">
        <f>IF(E17="","",E17)</f>
        <v xml:space="preserve"> </v>
      </c>
      <c r="AN46" s="350"/>
      <c r="AO46" s="350"/>
      <c r="AP46" s="350"/>
      <c r="AQ46" s="56"/>
      <c r="AR46" s="54"/>
      <c r="AS46" s="352" t="s">
        <v>54</v>
      </c>
      <c r="AT46" s="353"/>
      <c r="AU46" s="67"/>
      <c r="AV46" s="67"/>
      <c r="AW46" s="67"/>
      <c r="AX46" s="67"/>
      <c r="AY46" s="67"/>
      <c r="AZ46" s="67"/>
      <c r="BA46" s="67"/>
      <c r="BB46" s="67"/>
      <c r="BC46" s="67"/>
      <c r="BD46" s="68"/>
    </row>
    <row r="47" spans="2:56" s="1" customFormat="1" ht="15" x14ac:dyDescent="0.3">
      <c r="B47" s="34"/>
      <c r="C47" s="58" t="s">
        <v>33</v>
      </c>
      <c r="D47" s="56"/>
      <c r="E47" s="56"/>
      <c r="F47" s="56"/>
      <c r="G47" s="56"/>
      <c r="H47" s="56"/>
      <c r="I47" s="56"/>
      <c r="J47" s="56"/>
      <c r="K47" s="56"/>
      <c r="L47" s="59" t="str">
        <f>IF(E14= "Vyplň údaj","",E14)</f>
        <v/>
      </c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4"/>
      <c r="AS47" s="354"/>
      <c r="AT47" s="355"/>
      <c r="AU47" s="69"/>
      <c r="AV47" s="69"/>
      <c r="AW47" s="69"/>
      <c r="AX47" s="69"/>
      <c r="AY47" s="69"/>
      <c r="AZ47" s="69"/>
      <c r="BA47" s="69"/>
      <c r="BB47" s="69"/>
      <c r="BC47" s="69"/>
      <c r="BD47" s="70"/>
    </row>
    <row r="48" spans="2:56" s="1" customFormat="1" ht="10.9" customHeight="1" x14ac:dyDescent="0.3">
      <c r="B48" s="34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4"/>
      <c r="AS48" s="356"/>
      <c r="AT48" s="357"/>
      <c r="AU48" s="35"/>
      <c r="AV48" s="35"/>
      <c r="AW48" s="35"/>
      <c r="AX48" s="35"/>
      <c r="AY48" s="35"/>
      <c r="AZ48" s="35"/>
      <c r="BA48" s="35"/>
      <c r="BB48" s="35"/>
      <c r="BC48" s="35"/>
      <c r="BD48" s="71"/>
    </row>
    <row r="49" spans="1:91" s="1" customFormat="1" ht="29.25" customHeight="1" x14ac:dyDescent="0.3">
      <c r="B49" s="34"/>
      <c r="C49" s="358" t="s">
        <v>55</v>
      </c>
      <c r="D49" s="359"/>
      <c r="E49" s="359"/>
      <c r="F49" s="359"/>
      <c r="G49" s="359"/>
      <c r="H49" s="72"/>
      <c r="I49" s="360" t="s">
        <v>56</v>
      </c>
      <c r="J49" s="359"/>
      <c r="K49" s="359"/>
      <c r="L49" s="359"/>
      <c r="M49" s="359"/>
      <c r="N49" s="359"/>
      <c r="O49" s="359"/>
      <c r="P49" s="359"/>
      <c r="Q49" s="359"/>
      <c r="R49" s="359"/>
      <c r="S49" s="359"/>
      <c r="T49" s="359"/>
      <c r="U49" s="359"/>
      <c r="V49" s="359"/>
      <c r="W49" s="359"/>
      <c r="X49" s="359"/>
      <c r="Y49" s="359"/>
      <c r="Z49" s="359"/>
      <c r="AA49" s="359"/>
      <c r="AB49" s="359"/>
      <c r="AC49" s="359"/>
      <c r="AD49" s="359"/>
      <c r="AE49" s="359"/>
      <c r="AF49" s="359"/>
      <c r="AG49" s="361" t="s">
        <v>57</v>
      </c>
      <c r="AH49" s="359"/>
      <c r="AI49" s="359"/>
      <c r="AJ49" s="359"/>
      <c r="AK49" s="359"/>
      <c r="AL49" s="359"/>
      <c r="AM49" s="359"/>
      <c r="AN49" s="360" t="s">
        <v>58</v>
      </c>
      <c r="AO49" s="359"/>
      <c r="AP49" s="359"/>
      <c r="AQ49" s="73" t="s">
        <v>59</v>
      </c>
      <c r="AR49" s="54"/>
      <c r="AS49" s="74" t="s">
        <v>60</v>
      </c>
      <c r="AT49" s="75" t="s">
        <v>61</v>
      </c>
      <c r="AU49" s="75" t="s">
        <v>62</v>
      </c>
      <c r="AV49" s="75" t="s">
        <v>63</v>
      </c>
      <c r="AW49" s="75" t="s">
        <v>64</v>
      </c>
      <c r="AX49" s="75" t="s">
        <v>65</v>
      </c>
      <c r="AY49" s="75" t="s">
        <v>66</v>
      </c>
      <c r="AZ49" s="75" t="s">
        <v>67</v>
      </c>
      <c r="BA49" s="75" t="s">
        <v>68</v>
      </c>
      <c r="BB49" s="75" t="s">
        <v>69</v>
      </c>
      <c r="BC49" s="75" t="s">
        <v>70</v>
      </c>
      <c r="BD49" s="76" t="s">
        <v>71</v>
      </c>
    </row>
    <row r="50" spans="1:91" s="1" customFormat="1" ht="10.9" customHeight="1" x14ac:dyDescent="0.3">
      <c r="B50" s="34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4"/>
      <c r="AS50" s="77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9"/>
    </row>
    <row r="51" spans="1:91" s="4" customFormat="1" ht="32.450000000000003" customHeight="1" x14ac:dyDescent="0.3">
      <c r="B51" s="61"/>
      <c r="C51" s="80" t="s">
        <v>72</v>
      </c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345">
        <f>ROUND(SUM(AG52:AG54),2)</f>
        <v>167728</v>
      </c>
      <c r="AH51" s="345"/>
      <c r="AI51" s="345"/>
      <c r="AJ51" s="345"/>
      <c r="AK51" s="345"/>
      <c r="AL51" s="345"/>
      <c r="AM51" s="345"/>
      <c r="AN51" s="346">
        <f>SUM(AG51,AT51)</f>
        <v>202950.88</v>
      </c>
      <c r="AO51" s="346"/>
      <c r="AP51" s="346"/>
      <c r="AQ51" s="82" t="s">
        <v>21</v>
      </c>
      <c r="AR51" s="64"/>
      <c r="AS51" s="83">
        <f>ROUND(SUM(AS52:AS54),2)</f>
        <v>0</v>
      </c>
      <c r="AT51" s="84">
        <f>ROUND(SUM(AV51:AW51),2)</f>
        <v>35222.879999999997</v>
      </c>
      <c r="AU51" s="85">
        <f>ROUND(SUM(AU52:AU54),5)</f>
        <v>0</v>
      </c>
      <c r="AV51" s="84">
        <f>ROUND(AZ51*L26,2)</f>
        <v>35222.879999999997</v>
      </c>
      <c r="AW51" s="84">
        <f>ROUND(BA51*L27,2)</f>
        <v>0</v>
      </c>
      <c r="AX51" s="84">
        <f>ROUND(BB51*L26,2)</f>
        <v>0</v>
      </c>
      <c r="AY51" s="84">
        <f>ROUND(BC51*L27,2)</f>
        <v>0</v>
      </c>
      <c r="AZ51" s="84">
        <f>ROUND(SUM(AZ52:AZ54),2)</f>
        <v>167728</v>
      </c>
      <c r="BA51" s="84">
        <f>ROUND(SUM(BA52:BA54),2)</f>
        <v>0</v>
      </c>
      <c r="BB51" s="84">
        <f>ROUND(SUM(BB52:BB54),2)</f>
        <v>0</v>
      </c>
      <c r="BC51" s="84">
        <f>ROUND(SUM(BC52:BC54),2)</f>
        <v>0</v>
      </c>
      <c r="BD51" s="86">
        <f>ROUND(SUM(BD52:BD54),2)</f>
        <v>0</v>
      </c>
      <c r="BS51" s="87" t="s">
        <v>73</v>
      </c>
      <c r="BT51" s="87" t="s">
        <v>74</v>
      </c>
      <c r="BU51" s="88" t="s">
        <v>75</v>
      </c>
      <c r="BV51" s="87" t="s">
        <v>76</v>
      </c>
      <c r="BW51" s="87" t="s">
        <v>5</v>
      </c>
      <c r="BX51" s="87" t="s">
        <v>77</v>
      </c>
      <c r="CL51" s="87" t="s">
        <v>21</v>
      </c>
    </row>
    <row r="52" spans="1:91" s="5" customFormat="1" ht="22.5" customHeight="1" x14ac:dyDescent="0.3">
      <c r="A52" s="253" t="s">
        <v>1060</v>
      </c>
      <c r="B52" s="89"/>
      <c r="C52" s="90"/>
      <c r="D52" s="344" t="s">
        <v>78</v>
      </c>
      <c r="E52" s="343"/>
      <c r="F52" s="343"/>
      <c r="G52" s="343"/>
      <c r="H52" s="343"/>
      <c r="I52" s="91"/>
      <c r="J52" s="344" t="s">
        <v>79</v>
      </c>
      <c r="K52" s="343"/>
      <c r="L52" s="343"/>
      <c r="M52" s="343"/>
      <c r="N52" s="343"/>
      <c r="O52" s="343"/>
      <c r="P52" s="343"/>
      <c r="Q52" s="343"/>
      <c r="R52" s="343"/>
      <c r="S52" s="343"/>
      <c r="T52" s="343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  <c r="AG52" s="342">
        <f>'01 - Oddělení A+C'!J27</f>
        <v>83864</v>
      </c>
      <c r="AH52" s="343"/>
      <c r="AI52" s="343"/>
      <c r="AJ52" s="343"/>
      <c r="AK52" s="343"/>
      <c r="AL52" s="343"/>
      <c r="AM52" s="343"/>
      <c r="AN52" s="342">
        <f>SUM(AG52,AT52)</f>
        <v>101475.44</v>
      </c>
      <c r="AO52" s="343"/>
      <c r="AP52" s="343"/>
      <c r="AQ52" s="92" t="s">
        <v>80</v>
      </c>
      <c r="AR52" s="93"/>
      <c r="AS52" s="94">
        <v>0</v>
      </c>
      <c r="AT52" s="95">
        <f>ROUND(SUM(AV52:AW52),2)</f>
        <v>17611.439999999999</v>
      </c>
      <c r="AU52" s="96">
        <f>'01 - Oddělení A+C'!P98</f>
        <v>0</v>
      </c>
      <c r="AV52" s="95">
        <f>'01 - Oddělení A+C'!J30</f>
        <v>17611.439999999999</v>
      </c>
      <c r="AW52" s="95">
        <f>'01 - Oddělení A+C'!J31</f>
        <v>0</v>
      </c>
      <c r="AX52" s="95">
        <f>'01 - Oddělení A+C'!J32</f>
        <v>0</v>
      </c>
      <c r="AY52" s="95">
        <f>'01 - Oddělení A+C'!J33</f>
        <v>0</v>
      </c>
      <c r="AZ52" s="95">
        <f>'01 - Oddělení A+C'!F30</f>
        <v>83864</v>
      </c>
      <c r="BA52" s="95">
        <f>'01 - Oddělení A+C'!F31</f>
        <v>0</v>
      </c>
      <c r="BB52" s="95">
        <f>'01 - Oddělení A+C'!F32</f>
        <v>0</v>
      </c>
      <c r="BC52" s="95">
        <f>'01 - Oddělení A+C'!F33</f>
        <v>0</v>
      </c>
      <c r="BD52" s="97">
        <f>'01 - Oddělení A+C'!F34</f>
        <v>0</v>
      </c>
      <c r="BT52" s="98" t="s">
        <v>8</v>
      </c>
      <c r="BV52" s="98" t="s">
        <v>76</v>
      </c>
      <c r="BW52" s="98" t="s">
        <v>81</v>
      </c>
      <c r="BX52" s="98" t="s">
        <v>5</v>
      </c>
      <c r="CL52" s="98" t="s">
        <v>21</v>
      </c>
      <c r="CM52" s="98" t="s">
        <v>82</v>
      </c>
    </row>
    <row r="53" spans="1:91" s="5" customFormat="1" ht="22.5" customHeight="1" x14ac:dyDescent="0.3">
      <c r="A53" s="253" t="s">
        <v>1060</v>
      </c>
      <c r="B53" s="89"/>
      <c r="C53" s="90"/>
      <c r="D53" s="344" t="s">
        <v>83</v>
      </c>
      <c r="E53" s="343"/>
      <c r="F53" s="343"/>
      <c r="G53" s="343"/>
      <c r="H53" s="343"/>
      <c r="I53" s="91"/>
      <c r="J53" s="344" t="s">
        <v>84</v>
      </c>
      <c r="K53" s="343"/>
      <c r="L53" s="343"/>
      <c r="M53" s="343"/>
      <c r="N53" s="343"/>
      <c r="O53" s="343"/>
      <c r="P53" s="343"/>
      <c r="Q53" s="343"/>
      <c r="R53" s="343"/>
      <c r="S53" s="343"/>
      <c r="T53" s="343"/>
      <c r="U53" s="343"/>
      <c r="V53" s="343"/>
      <c r="W53" s="343"/>
      <c r="X53" s="343"/>
      <c r="Y53" s="343"/>
      <c r="Z53" s="343"/>
      <c r="AA53" s="343"/>
      <c r="AB53" s="343"/>
      <c r="AC53" s="343"/>
      <c r="AD53" s="343"/>
      <c r="AE53" s="343"/>
      <c r="AF53" s="343"/>
      <c r="AG53" s="342">
        <f>'02 - Oddělení B+D'!J27</f>
        <v>83864</v>
      </c>
      <c r="AH53" s="343"/>
      <c r="AI53" s="343"/>
      <c r="AJ53" s="343"/>
      <c r="AK53" s="343"/>
      <c r="AL53" s="343"/>
      <c r="AM53" s="343"/>
      <c r="AN53" s="342">
        <f>SUM(AG53,AT53)</f>
        <v>101475.44</v>
      </c>
      <c r="AO53" s="343"/>
      <c r="AP53" s="343"/>
      <c r="AQ53" s="92" t="s">
        <v>80</v>
      </c>
      <c r="AR53" s="93"/>
      <c r="AS53" s="94">
        <v>0</v>
      </c>
      <c r="AT53" s="95">
        <f>ROUND(SUM(AV53:AW53),2)</f>
        <v>17611.439999999999</v>
      </c>
      <c r="AU53" s="96">
        <f>'02 - Oddělení B+D'!P98</f>
        <v>0</v>
      </c>
      <c r="AV53" s="95">
        <f>'02 - Oddělení B+D'!J30</f>
        <v>17611.439999999999</v>
      </c>
      <c r="AW53" s="95">
        <f>'02 - Oddělení B+D'!J31</f>
        <v>0</v>
      </c>
      <c r="AX53" s="95">
        <f>'02 - Oddělení B+D'!J32</f>
        <v>0</v>
      </c>
      <c r="AY53" s="95">
        <f>'02 - Oddělení B+D'!J33</f>
        <v>0</v>
      </c>
      <c r="AZ53" s="95">
        <f>'02 - Oddělení B+D'!F30</f>
        <v>83864</v>
      </c>
      <c r="BA53" s="95">
        <f>'02 - Oddělení B+D'!F31</f>
        <v>0</v>
      </c>
      <c r="BB53" s="95">
        <f>'02 - Oddělení B+D'!F32</f>
        <v>0</v>
      </c>
      <c r="BC53" s="95">
        <f>'02 - Oddělení B+D'!F33</f>
        <v>0</v>
      </c>
      <c r="BD53" s="97">
        <f>'02 - Oddělení B+D'!F34</f>
        <v>0</v>
      </c>
      <c r="BT53" s="98" t="s">
        <v>8</v>
      </c>
      <c r="BV53" s="98" t="s">
        <v>76</v>
      </c>
      <c r="BW53" s="98" t="s">
        <v>85</v>
      </c>
      <c r="BX53" s="98" t="s">
        <v>5</v>
      </c>
      <c r="CL53" s="98" t="s">
        <v>21</v>
      </c>
      <c r="CM53" s="98" t="s">
        <v>82</v>
      </c>
    </row>
    <row r="54" spans="1:91" s="5" customFormat="1" ht="22.5" customHeight="1" x14ac:dyDescent="0.3">
      <c r="A54" s="253" t="s">
        <v>1060</v>
      </c>
      <c r="B54" s="89"/>
      <c r="C54" s="90"/>
      <c r="D54" s="344" t="s">
        <v>86</v>
      </c>
      <c r="E54" s="343"/>
      <c r="F54" s="343"/>
      <c r="G54" s="343"/>
      <c r="H54" s="343"/>
      <c r="I54" s="91"/>
      <c r="J54" s="344" t="s">
        <v>87</v>
      </c>
      <c r="K54" s="343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3"/>
      <c r="X54" s="343"/>
      <c r="Y54" s="343"/>
      <c r="Z54" s="343"/>
      <c r="AA54" s="343"/>
      <c r="AB54" s="343"/>
      <c r="AC54" s="343"/>
      <c r="AD54" s="343"/>
      <c r="AE54" s="343"/>
      <c r="AF54" s="343"/>
      <c r="AG54" s="342">
        <f>'03 - Vedlejší a ostatní n...'!J27</f>
        <v>0</v>
      </c>
      <c r="AH54" s="343"/>
      <c r="AI54" s="343"/>
      <c r="AJ54" s="343"/>
      <c r="AK54" s="343"/>
      <c r="AL54" s="343"/>
      <c r="AM54" s="343"/>
      <c r="AN54" s="342">
        <f>SUM(AG54,AT54)</f>
        <v>0</v>
      </c>
      <c r="AO54" s="343"/>
      <c r="AP54" s="343"/>
      <c r="AQ54" s="92" t="s">
        <v>80</v>
      </c>
      <c r="AR54" s="93"/>
      <c r="AS54" s="99">
        <v>0</v>
      </c>
      <c r="AT54" s="100">
        <f>ROUND(SUM(AV54:AW54),2)</f>
        <v>0</v>
      </c>
      <c r="AU54" s="101">
        <f>'03 - Vedlejší a ostatní n...'!P79</f>
        <v>0</v>
      </c>
      <c r="AV54" s="100">
        <f>'03 - Vedlejší a ostatní n...'!J30</f>
        <v>0</v>
      </c>
      <c r="AW54" s="100">
        <f>'03 - Vedlejší a ostatní n...'!J31</f>
        <v>0</v>
      </c>
      <c r="AX54" s="100">
        <f>'03 - Vedlejší a ostatní n...'!J32</f>
        <v>0</v>
      </c>
      <c r="AY54" s="100">
        <f>'03 - Vedlejší a ostatní n...'!J33</f>
        <v>0</v>
      </c>
      <c r="AZ54" s="100">
        <f>'03 - Vedlejší a ostatní n...'!F30</f>
        <v>0</v>
      </c>
      <c r="BA54" s="100">
        <f>'03 - Vedlejší a ostatní n...'!F31</f>
        <v>0</v>
      </c>
      <c r="BB54" s="100">
        <f>'03 - Vedlejší a ostatní n...'!F32</f>
        <v>0</v>
      </c>
      <c r="BC54" s="100">
        <f>'03 - Vedlejší a ostatní n...'!F33</f>
        <v>0</v>
      </c>
      <c r="BD54" s="102">
        <f>'03 - Vedlejší a ostatní n...'!F34</f>
        <v>0</v>
      </c>
      <c r="BT54" s="98" t="s">
        <v>8</v>
      </c>
      <c r="BV54" s="98" t="s">
        <v>76</v>
      </c>
      <c r="BW54" s="98" t="s">
        <v>88</v>
      </c>
      <c r="BX54" s="98" t="s">
        <v>5</v>
      </c>
      <c r="CL54" s="98" t="s">
        <v>21</v>
      </c>
      <c r="CM54" s="98" t="s">
        <v>82</v>
      </c>
    </row>
    <row r="55" spans="1:91" s="1" customFormat="1" ht="30" customHeight="1" x14ac:dyDescent="0.3">
      <c r="B55" s="34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4"/>
    </row>
    <row r="56" spans="1:91" s="1" customFormat="1" ht="6.95" customHeight="1" x14ac:dyDescent="0.3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4"/>
    </row>
  </sheetData>
  <sheetProtection password="CC35" sheet="1" objects="1" scenarios="1" formatColumns="0" formatRows="0" sort="0" autoFilter="0"/>
  <mergeCells count="49"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L29:O29"/>
    <mergeCell ref="W29:AE29"/>
    <mergeCell ref="AK29:AO29"/>
    <mergeCell ref="L30:O30"/>
    <mergeCell ref="W30:AE30"/>
    <mergeCell ref="AK30:AO30"/>
    <mergeCell ref="X32:AB32"/>
    <mergeCell ref="AK32:AO32"/>
    <mergeCell ref="AM44:AN44"/>
    <mergeCell ref="AM46:AP46"/>
    <mergeCell ref="AS46:AT48"/>
    <mergeCell ref="C49:G49"/>
    <mergeCell ref="I49:AF49"/>
    <mergeCell ref="AG49:AM49"/>
    <mergeCell ref="AN49:AP49"/>
    <mergeCell ref="AR2:BE2"/>
    <mergeCell ref="AN54:AP54"/>
    <mergeCell ref="AG54:AM54"/>
    <mergeCell ref="D54:H54"/>
    <mergeCell ref="J54:AF54"/>
    <mergeCell ref="AG51:AM51"/>
    <mergeCell ref="AN51:AP51"/>
    <mergeCell ref="AN52:AP52"/>
    <mergeCell ref="AG52:AM52"/>
    <mergeCell ref="D52:H52"/>
    <mergeCell ref="J52:AF52"/>
    <mergeCell ref="AN53:AP53"/>
    <mergeCell ref="AG53:AM53"/>
    <mergeCell ref="D53:H53"/>
    <mergeCell ref="J53:AF53"/>
    <mergeCell ref="L42:AO42"/>
  </mergeCells>
  <hyperlinks>
    <hyperlink ref="K1:S1" location="C2" tooltip="Rekapitulace stavby" display="1) Rekapitulace stavby"/>
    <hyperlink ref="W1:AI1" location="C51" tooltip="Rekapitulace objektů stavby a soupisů prací" display="2) Rekapitulace objektů stavby a soupisů prací"/>
    <hyperlink ref="A52" location="'01 - Oddělení A+C'!C2" tooltip="01 - Oddělení A+C" display="/"/>
    <hyperlink ref="A53" location="'02 - Oddělení B+D'!C2" tooltip="02 - Oddělení B+D" display="/"/>
    <hyperlink ref="A54" location="'03 - Vedlejší a ostatní n...'!C2" tooltip="03 - Vedlejší a ostatní n...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79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3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 x14ac:dyDescent="0.3">
      <c r="A1" s="15"/>
      <c r="B1" s="255"/>
      <c r="C1" s="255"/>
      <c r="D1" s="254" t="s">
        <v>1</v>
      </c>
      <c r="E1" s="255"/>
      <c r="F1" s="256" t="s">
        <v>1061</v>
      </c>
      <c r="G1" s="381" t="s">
        <v>1062</v>
      </c>
      <c r="H1" s="381"/>
      <c r="I1" s="261"/>
      <c r="J1" s="256" t="s">
        <v>1063</v>
      </c>
      <c r="K1" s="254" t="s">
        <v>89</v>
      </c>
      <c r="L1" s="256" t="s">
        <v>1064</v>
      </c>
      <c r="M1" s="256"/>
      <c r="N1" s="256"/>
      <c r="O1" s="256"/>
      <c r="P1" s="256"/>
      <c r="Q1" s="256"/>
      <c r="R1" s="256"/>
      <c r="S1" s="256"/>
      <c r="T1" s="256"/>
      <c r="U1" s="252"/>
      <c r="V1" s="252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0" ht="36.950000000000003" customHeight="1" x14ac:dyDescent="0.3"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AT2" s="17" t="s">
        <v>81</v>
      </c>
      <c r="AZ2" s="104" t="s">
        <v>90</v>
      </c>
      <c r="BA2" s="104" t="s">
        <v>91</v>
      </c>
      <c r="BB2" s="104" t="s">
        <v>21</v>
      </c>
      <c r="BC2" s="104" t="s">
        <v>92</v>
      </c>
      <c r="BD2" s="104" t="s">
        <v>82</v>
      </c>
    </row>
    <row r="3" spans="1:70" ht="6.95" customHeight="1" x14ac:dyDescent="0.3">
      <c r="B3" s="18"/>
      <c r="C3" s="19"/>
      <c r="D3" s="19"/>
      <c r="E3" s="19"/>
      <c r="F3" s="19"/>
      <c r="G3" s="19"/>
      <c r="H3" s="19"/>
      <c r="I3" s="105"/>
      <c r="J3" s="19"/>
      <c r="K3" s="20"/>
      <c r="AT3" s="17" t="s">
        <v>82</v>
      </c>
      <c r="AZ3" s="104" t="s">
        <v>93</v>
      </c>
      <c r="BA3" s="104" t="s">
        <v>94</v>
      </c>
      <c r="BB3" s="104" t="s">
        <v>21</v>
      </c>
      <c r="BC3" s="104" t="s">
        <v>95</v>
      </c>
      <c r="BD3" s="104" t="s">
        <v>82</v>
      </c>
    </row>
    <row r="4" spans="1:70" ht="36.950000000000003" customHeight="1" x14ac:dyDescent="0.3">
      <c r="B4" s="21"/>
      <c r="C4" s="22"/>
      <c r="D4" s="23" t="s">
        <v>96</v>
      </c>
      <c r="E4" s="22"/>
      <c r="F4" s="22"/>
      <c r="G4" s="22"/>
      <c r="H4" s="22"/>
      <c r="I4" s="106"/>
      <c r="J4" s="22"/>
      <c r="K4" s="24"/>
      <c r="M4" s="25" t="s">
        <v>11</v>
      </c>
      <c r="AT4" s="17" t="s">
        <v>4</v>
      </c>
      <c r="AZ4" s="104" t="s">
        <v>97</v>
      </c>
      <c r="BA4" s="104" t="s">
        <v>98</v>
      </c>
      <c r="BB4" s="104" t="s">
        <v>21</v>
      </c>
      <c r="BC4" s="104" t="s">
        <v>99</v>
      </c>
      <c r="BD4" s="104" t="s">
        <v>82</v>
      </c>
    </row>
    <row r="5" spans="1:70" ht="6.95" customHeight="1" x14ac:dyDescent="0.3">
      <c r="B5" s="21"/>
      <c r="C5" s="22"/>
      <c r="D5" s="22"/>
      <c r="E5" s="22"/>
      <c r="F5" s="22"/>
      <c r="G5" s="22"/>
      <c r="H5" s="22"/>
      <c r="I5" s="106"/>
      <c r="J5" s="22"/>
      <c r="K5" s="24"/>
    </row>
    <row r="6" spans="1:70" ht="15" x14ac:dyDescent="0.3">
      <c r="B6" s="21"/>
      <c r="C6" s="22"/>
      <c r="D6" s="30" t="s">
        <v>17</v>
      </c>
      <c r="E6" s="22"/>
      <c r="F6" s="22"/>
      <c r="G6" s="22"/>
      <c r="H6" s="22"/>
      <c r="I6" s="106"/>
      <c r="J6" s="22"/>
      <c r="K6" s="24"/>
    </row>
    <row r="7" spans="1:70" ht="22.5" customHeight="1" x14ac:dyDescent="0.3">
      <c r="B7" s="21"/>
      <c r="C7" s="22"/>
      <c r="D7" s="22"/>
      <c r="E7" s="382" t="str">
        <f>'Rekapitulace stavby'!K6</f>
        <v>MŠ Švendova - udržovací práce (opravy) na hygienických zařízeních</v>
      </c>
      <c r="F7" s="373"/>
      <c r="G7" s="373"/>
      <c r="H7" s="373"/>
      <c r="I7" s="106"/>
      <c r="J7" s="22"/>
      <c r="K7" s="24"/>
    </row>
    <row r="8" spans="1:70" s="1" customFormat="1" ht="15" x14ac:dyDescent="0.3">
      <c r="B8" s="34"/>
      <c r="C8" s="35"/>
      <c r="D8" s="30" t="s">
        <v>100</v>
      </c>
      <c r="E8" s="35"/>
      <c r="F8" s="35"/>
      <c r="G8" s="35"/>
      <c r="H8" s="35"/>
      <c r="I8" s="107"/>
      <c r="J8" s="35"/>
      <c r="K8" s="38"/>
    </row>
    <row r="9" spans="1:70" s="1" customFormat="1" ht="36.950000000000003" customHeight="1" x14ac:dyDescent="0.3">
      <c r="B9" s="34"/>
      <c r="C9" s="35"/>
      <c r="D9" s="35"/>
      <c r="E9" s="383" t="s">
        <v>101</v>
      </c>
      <c r="F9" s="357"/>
      <c r="G9" s="357"/>
      <c r="H9" s="357"/>
      <c r="I9" s="107"/>
      <c r="J9" s="35"/>
      <c r="K9" s="38"/>
    </row>
    <row r="10" spans="1:70" s="1" customFormat="1" x14ac:dyDescent="0.3">
      <c r="B10" s="34"/>
      <c r="C10" s="35"/>
      <c r="D10" s="35"/>
      <c r="E10" s="35"/>
      <c r="F10" s="35"/>
      <c r="G10" s="35"/>
      <c r="H10" s="35"/>
      <c r="I10" s="107"/>
      <c r="J10" s="35"/>
      <c r="K10" s="38"/>
    </row>
    <row r="11" spans="1:70" s="1" customFormat="1" ht="14.45" customHeight="1" x14ac:dyDescent="0.3">
      <c r="B11" s="34"/>
      <c r="C11" s="35"/>
      <c r="D11" s="30" t="s">
        <v>20</v>
      </c>
      <c r="E11" s="35"/>
      <c r="F11" s="28" t="s">
        <v>21</v>
      </c>
      <c r="G11" s="35"/>
      <c r="H11" s="35"/>
      <c r="I11" s="108" t="s">
        <v>22</v>
      </c>
      <c r="J11" s="28" t="s">
        <v>21</v>
      </c>
      <c r="K11" s="38"/>
    </row>
    <row r="12" spans="1:70" s="1" customFormat="1" ht="14.45" customHeight="1" x14ac:dyDescent="0.3">
      <c r="B12" s="34"/>
      <c r="C12" s="35"/>
      <c r="D12" s="30" t="s">
        <v>23</v>
      </c>
      <c r="E12" s="35"/>
      <c r="F12" s="28" t="s">
        <v>24</v>
      </c>
      <c r="G12" s="35"/>
      <c r="H12" s="35"/>
      <c r="I12" s="108" t="s">
        <v>25</v>
      </c>
      <c r="J12" s="109" t="str">
        <f>'Rekapitulace stavby'!AN8</f>
        <v>15.9.2016</v>
      </c>
      <c r="K12" s="38"/>
    </row>
    <row r="13" spans="1:70" s="1" customFormat="1" ht="10.9" customHeight="1" x14ac:dyDescent="0.3">
      <c r="B13" s="34"/>
      <c r="C13" s="35"/>
      <c r="D13" s="35"/>
      <c r="E13" s="35"/>
      <c r="F13" s="35"/>
      <c r="G13" s="35"/>
      <c r="H13" s="35"/>
      <c r="I13" s="107"/>
      <c r="J13" s="35"/>
      <c r="K13" s="38"/>
    </row>
    <row r="14" spans="1:70" s="1" customFormat="1" ht="14.45" customHeight="1" x14ac:dyDescent="0.3">
      <c r="B14" s="34"/>
      <c r="C14" s="35"/>
      <c r="D14" s="30" t="s">
        <v>29</v>
      </c>
      <c r="E14" s="35"/>
      <c r="F14" s="35"/>
      <c r="G14" s="35"/>
      <c r="H14" s="35"/>
      <c r="I14" s="108" t="s">
        <v>30</v>
      </c>
      <c r="J14" s="28" t="s">
        <v>21</v>
      </c>
      <c r="K14" s="38"/>
    </row>
    <row r="15" spans="1:70" s="1" customFormat="1" ht="18" customHeight="1" x14ac:dyDescent="0.3">
      <c r="B15" s="34"/>
      <c r="C15" s="35"/>
      <c r="D15" s="35"/>
      <c r="E15" s="28" t="s">
        <v>31</v>
      </c>
      <c r="F15" s="35"/>
      <c r="G15" s="35"/>
      <c r="H15" s="35"/>
      <c r="I15" s="108" t="s">
        <v>32</v>
      </c>
      <c r="J15" s="28" t="s">
        <v>21</v>
      </c>
      <c r="K15" s="38"/>
    </row>
    <row r="16" spans="1:70" s="1" customFormat="1" ht="6.95" customHeight="1" x14ac:dyDescent="0.3">
      <c r="B16" s="34"/>
      <c r="C16" s="35"/>
      <c r="D16" s="35"/>
      <c r="E16" s="35"/>
      <c r="F16" s="35"/>
      <c r="G16" s="35"/>
      <c r="H16" s="35"/>
      <c r="I16" s="107"/>
      <c r="J16" s="35"/>
      <c r="K16" s="38"/>
    </row>
    <row r="17" spans="2:11" s="1" customFormat="1" ht="14.45" customHeight="1" x14ac:dyDescent="0.3">
      <c r="B17" s="34"/>
      <c r="C17" s="35"/>
      <c r="D17" s="30" t="s">
        <v>33</v>
      </c>
      <c r="E17" s="35"/>
      <c r="F17" s="35"/>
      <c r="G17" s="35"/>
      <c r="H17" s="35"/>
      <c r="I17" s="108" t="s">
        <v>30</v>
      </c>
      <c r="J17" s="28" t="str">
        <f>IF('Rekapitulace stavby'!AN13="Vyplň údaj","",IF('Rekapitulace stavby'!AN13="","",'Rekapitulace stavby'!AN13))</f>
        <v/>
      </c>
      <c r="K17" s="38"/>
    </row>
    <row r="18" spans="2:11" s="1" customFormat="1" ht="18" customHeight="1" x14ac:dyDescent="0.3">
      <c r="B18" s="34"/>
      <c r="C18" s="35"/>
      <c r="D18" s="35"/>
      <c r="E18" s="28" t="str">
        <f>IF('Rekapitulace stavby'!E14="Vyplň údaj","",IF('Rekapitulace stavby'!E14="","",'Rekapitulace stavby'!E14))</f>
        <v/>
      </c>
      <c r="F18" s="35"/>
      <c r="G18" s="35"/>
      <c r="H18" s="35"/>
      <c r="I18" s="108" t="s">
        <v>32</v>
      </c>
      <c r="J18" s="28" t="str">
        <f>IF('Rekapitulace stavby'!AN14="Vyplň údaj","",IF('Rekapitulace stavby'!AN14="","",'Rekapitulace stavby'!AN14))</f>
        <v/>
      </c>
      <c r="K18" s="38"/>
    </row>
    <row r="19" spans="2:11" s="1" customFormat="1" ht="6.95" customHeight="1" x14ac:dyDescent="0.3">
      <c r="B19" s="34"/>
      <c r="C19" s="35"/>
      <c r="D19" s="35"/>
      <c r="E19" s="35"/>
      <c r="F19" s="35"/>
      <c r="G19" s="35"/>
      <c r="H19" s="35"/>
      <c r="I19" s="107"/>
      <c r="J19" s="35"/>
      <c r="K19" s="38"/>
    </row>
    <row r="20" spans="2:11" s="1" customFormat="1" ht="14.45" customHeight="1" x14ac:dyDescent="0.3">
      <c r="B20" s="34"/>
      <c r="C20" s="35"/>
      <c r="D20" s="30" t="s">
        <v>35</v>
      </c>
      <c r="E20" s="35"/>
      <c r="F20" s="35"/>
      <c r="G20" s="35"/>
      <c r="H20" s="35"/>
      <c r="I20" s="108" t="s">
        <v>30</v>
      </c>
      <c r="J20" s="28" t="str">
        <f>IF('Rekapitulace stavby'!AN16="","",'Rekapitulace stavby'!AN16)</f>
        <v/>
      </c>
      <c r="K20" s="38"/>
    </row>
    <row r="21" spans="2:11" s="1" customFormat="1" ht="18" customHeight="1" x14ac:dyDescent="0.3">
      <c r="B21" s="34"/>
      <c r="C21" s="35"/>
      <c r="D21" s="35"/>
      <c r="E21" s="28" t="str">
        <f>IF('Rekapitulace stavby'!E17="","",'Rekapitulace stavby'!E17)</f>
        <v xml:space="preserve"> </v>
      </c>
      <c r="F21" s="35"/>
      <c r="G21" s="35"/>
      <c r="H21" s="35"/>
      <c r="I21" s="108" t="s">
        <v>32</v>
      </c>
      <c r="J21" s="28" t="str">
        <f>IF('Rekapitulace stavby'!AN17="","",'Rekapitulace stavby'!AN17)</f>
        <v/>
      </c>
      <c r="K21" s="38"/>
    </row>
    <row r="22" spans="2:11" s="1" customFormat="1" ht="6.95" customHeight="1" x14ac:dyDescent="0.3">
      <c r="B22" s="34"/>
      <c r="C22" s="35"/>
      <c r="D22" s="35"/>
      <c r="E22" s="35"/>
      <c r="F22" s="35"/>
      <c r="G22" s="35"/>
      <c r="H22" s="35"/>
      <c r="I22" s="107"/>
      <c r="J22" s="35"/>
      <c r="K22" s="38"/>
    </row>
    <row r="23" spans="2:11" s="1" customFormat="1" ht="14.45" customHeight="1" x14ac:dyDescent="0.3">
      <c r="B23" s="34"/>
      <c r="C23" s="35"/>
      <c r="D23" s="30" t="s">
        <v>38</v>
      </c>
      <c r="E23" s="35"/>
      <c r="F23" s="35"/>
      <c r="G23" s="35"/>
      <c r="H23" s="35"/>
      <c r="I23" s="107"/>
      <c r="J23" s="35"/>
      <c r="K23" s="38"/>
    </row>
    <row r="24" spans="2:11" s="6" customFormat="1" ht="22.5" customHeight="1" x14ac:dyDescent="0.3">
      <c r="B24" s="110"/>
      <c r="C24" s="111"/>
      <c r="D24" s="111"/>
      <c r="E24" s="376" t="s">
        <v>21</v>
      </c>
      <c r="F24" s="384"/>
      <c r="G24" s="384"/>
      <c r="H24" s="384"/>
      <c r="I24" s="112"/>
      <c r="J24" s="111"/>
      <c r="K24" s="113"/>
    </row>
    <row r="25" spans="2:11" s="1" customFormat="1" ht="6.95" customHeight="1" x14ac:dyDescent="0.3">
      <c r="B25" s="34"/>
      <c r="C25" s="35"/>
      <c r="D25" s="35"/>
      <c r="E25" s="35"/>
      <c r="F25" s="35"/>
      <c r="G25" s="35"/>
      <c r="H25" s="35"/>
      <c r="I25" s="107"/>
      <c r="J25" s="35"/>
      <c r="K25" s="38"/>
    </row>
    <row r="26" spans="2:11" s="1" customFormat="1" ht="6.95" customHeight="1" x14ac:dyDescent="0.3">
      <c r="B26" s="34"/>
      <c r="C26" s="35"/>
      <c r="D26" s="78"/>
      <c r="E26" s="78"/>
      <c r="F26" s="78"/>
      <c r="G26" s="78"/>
      <c r="H26" s="78"/>
      <c r="I26" s="114"/>
      <c r="J26" s="78"/>
      <c r="K26" s="115"/>
    </row>
    <row r="27" spans="2:11" s="1" customFormat="1" ht="25.35" customHeight="1" x14ac:dyDescent="0.3">
      <c r="B27" s="34"/>
      <c r="C27" s="35"/>
      <c r="D27" s="116" t="s">
        <v>40</v>
      </c>
      <c r="E27" s="35"/>
      <c r="F27" s="35"/>
      <c r="G27" s="35"/>
      <c r="H27" s="35"/>
      <c r="I27" s="107"/>
      <c r="J27" s="117">
        <f>ROUND(J98,2)</f>
        <v>83864</v>
      </c>
      <c r="K27" s="38"/>
    </row>
    <row r="28" spans="2:11" s="1" customFormat="1" ht="6.95" customHeight="1" x14ac:dyDescent="0.3">
      <c r="B28" s="34"/>
      <c r="C28" s="35"/>
      <c r="D28" s="78"/>
      <c r="E28" s="78"/>
      <c r="F28" s="78"/>
      <c r="G28" s="78"/>
      <c r="H28" s="78"/>
      <c r="I28" s="114"/>
      <c r="J28" s="78"/>
      <c r="K28" s="115"/>
    </row>
    <row r="29" spans="2:11" s="1" customFormat="1" ht="14.45" customHeight="1" x14ac:dyDescent="0.3">
      <c r="B29" s="34"/>
      <c r="C29" s="35"/>
      <c r="D29" s="35"/>
      <c r="E29" s="35"/>
      <c r="F29" s="39" t="s">
        <v>42</v>
      </c>
      <c r="G29" s="35"/>
      <c r="H29" s="35"/>
      <c r="I29" s="118" t="s">
        <v>41</v>
      </c>
      <c r="J29" s="39" t="s">
        <v>43</v>
      </c>
      <c r="K29" s="38"/>
    </row>
    <row r="30" spans="2:11" s="1" customFormat="1" ht="14.45" customHeight="1" x14ac:dyDescent="0.3">
      <c r="B30" s="34"/>
      <c r="C30" s="35"/>
      <c r="D30" s="42" t="s">
        <v>44</v>
      </c>
      <c r="E30" s="42" t="s">
        <v>45</v>
      </c>
      <c r="F30" s="119">
        <f>ROUND(SUM(BE98:BE478), 2)</f>
        <v>83864</v>
      </c>
      <c r="G30" s="35"/>
      <c r="H30" s="35"/>
      <c r="I30" s="120">
        <v>0.21</v>
      </c>
      <c r="J30" s="119">
        <f>ROUND(ROUND((SUM(BE98:BE478)), 2)*I30, 2)</f>
        <v>17611.439999999999</v>
      </c>
      <c r="K30" s="38"/>
    </row>
    <row r="31" spans="2:11" s="1" customFormat="1" ht="14.45" customHeight="1" x14ac:dyDescent="0.3">
      <c r="B31" s="34"/>
      <c r="C31" s="35"/>
      <c r="D31" s="35"/>
      <c r="E31" s="42" t="s">
        <v>46</v>
      </c>
      <c r="F31" s="119">
        <f>ROUND(SUM(BF98:BF478), 2)</f>
        <v>0</v>
      </c>
      <c r="G31" s="35"/>
      <c r="H31" s="35"/>
      <c r="I31" s="120">
        <v>0.15</v>
      </c>
      <c r="J31" s="119">
        <f>ROUND(ROUND((SUM(BF98:BF478)), 2)*I31, 2)</f>
        <v>0</v>
      </c>
      <c r="K31" s="38"/>
    </row>
    <row r="32" spans="2:11" s="1" customFormat="1" ht="14.45" hidden="1" customHeight="1" x14ac:dyDescent="0.3">
      <c r="B32" s="34"/>
      <c r="C32" s="35"/>
      <c r="D32" s="35"/>
      <c r="E32" s="42" t="s">
        <v>47</v>
      </c>
      <c r="F32" s="119">
        <f>ROUND(SUM(BG98:BG478), 2)</f>
        <v>0</v>
      </c>
      <c r="G32" s="35"/>
      <c r="H32" s="35"/>
      <c r="I32" s="120">
        <v>0.21</v>
      </c>
      <c r="J32" s="119">
        <v>0</v>
      </c>
      <c r="K32" s="38"/>
    </row>
    <row r="33" spans="2:11" s="1" customFormat="1" ht="14.45" hidden="1" customHeight="1" x14ac:dyDescent="0.3">
      <c r="B33" s="34"/>
      <c r="C33" s="35"/>
      <c r="D33" s="35"/>
      <c r="E33" s="42" t="s">
        <v>48</v>
      </c>
      <c r="F33" s="119">
        <f>ROUND(SUM(BH98:BH478), 2)</f>
        <v>0</v>
      </c>
      <c r="G33" s="35"/>
      <c r="H33" s="35"/>
      <c r="I33" s="120">
        <v>0.15</v>
      </c>
      <c r="J33" s="119">
        <v>0</v>
      </c>
      <c r="K33" s="38"/>
    </row>
    <row r="34" spans="2:11" s="1" customFormat="1" ht="14.45" hidden="1" customHeight="1" x14ac:dyDescent="0.3">
      <c r="B34" s="34"/>
      <c r="C34" s="35"/>
      <c r="D34" s="35"/>
      <c r="E34" s="42" t="s">
        <v>49</v>
      </c>
      <c r="F34" s="119">
        <f>ROUND(SUM(BI98:BI478), 2)</f>
        <v>0</v>
      </c>
      <c r="G34" s="35"/>
      <c r="H34" s="35"/>
      <c r="I34" s="120">
        <v>0</v>
      </c>
      <c r="J34" s="119">
        <v>0</v>
      </c>
      <c r="K34" s="38"/>
    </row>
    <row r="35" spans="2:11" s="1" customFormat="1" ht="6.95" customHeight="1" x14ac:dyDescent="0.3">
      <c r="B35" s="34"/>
      <c r="C35" s="35"/>
      <c r="D35" s="35"/>
      <c r="E35" s="35"/>
      <c r="F35" s="35"/>
      <c r="G35" s="35"/>
      <c r="H35" s="35"/>
      <c r="I35" s="107"/>
      <c r="J35" s="35"/>
      <c r="K35" s="38"/>
    </row>
    <row r="36" spans="2:11" s="1" customFormat="1" ht="25.35" customHeight="1" x14ac:dyDescent="0.3">
      <c r="B36" s="34"/>
      <c r="C36" s="121"/>
      <c r="D36" s="122" t="s">
        <v>50</v>
      </c>
      <c r="E36" s="72"/>
      <c r="F36" s="72"/>
      <c r="G36" s="123" t="s">
        <v>51</v>
      </c>
      <c r="H36" s="124" t="s">
        <v>52</v>
      </c>
      <c r="I36" s="125"/>
      <c r="J36" s="126">
        <f>SUM(J27:J34)</f>
        <v>101475.44</v>
      </c>
      <c r="K36" s="127"/>
    </row>
    <row r="37" spans="2:11" s="1" customFormat="1" ht="14.45" customHeight="1" x14ac:dyDescent="0.3">
      <c r="B37" s="49"/>
      <c r="C37" s="50"/>
      <c r="D37" s="50"/>
      <c r="E37" s="50"/>
      <c r="F37" s="50"/>
      <c r="G37" s="50"/>
      <c r="H37" s="50"/>
      <c r="I37" s="128"/>
      <c r="J37" s="50"/>
      <c r="K37" s="51"/>
    </row>
    <row r="41" spans="2:11" s="1" customFormat="1" ht="6.95" customHeight="1" x14ac:dyDescent="0.3">
      <c r="B41" s="129"/>
      <c r="C41" s="130"/>
      <c r="D41" s="130"/>
      <c r="E41" s="130"/>
      <c r="F41" s="130"/>
      <c r="G41" s="130"/>
      <c r="H41" s="130"/>
      <c r="I41" s="131"/>
      <c r="J41" s="130"/>
      <c r="K41" s="132"/>
    </row>
    <row r="42" spans="2:11" s="1" customFormat="1" ht="36.950000000000003" customHeight="1" x14ac:dyDescent="0.3">
      <c r="B42" s="34"/>
      <c r="C42" s="23" t="s">
        <v>102</v>
      </c>
      <c r="D42" s="35"/>
      <c r="E42" s="35"/>
      <c r="F42" s="35"/>
      <c r="G42" s="35"/>
      <c r="H42" s="35"/>
      <c r="I42" s="107"/>
      <c r="J42" s="35"/>
      <c r="K42" s="38"/>
    </row>
    <row r="43" spans="2:11" s="1" customFormat="1" ht="6.95" customHeight="1" x14ac:dyDescent="0.3">
      <c r="B43" s="34"/>
      <c r="C43" s="35"/>
      <c r="D43" s="35"/>
      <c r="E43" s="35"/>
      <c r="F43" s="35"/>
      <c r="G43" s="35"/>
      <c r="H43" s="35"/>
      <c r="I43" s="107"/>
      <c r="J43" s="35"/>
      <c r="K43" s="38"/>
    </row>
    <row r="44" spans="2:11" s="1" customFormat="1" ht="14.45" customHeight="1" x14ac:dyDescent="0.3">
      <c r="B44" s="34"/>
      <c r="C44" s="30" t="s">
        <v>17</v>
      </c>
      <c r="D44" s="35"/>
      <c r="E44" s="35"/>
      <c r="F44" s="35"/>
      <c r="G44" s="35"/>
      <c r="H44" s="35"/>
      <c r="I44" s="107"/>
      <c r="J44" s="35"/>
      <c r="K44" s="38"/>
    </row>
    <row r="45" spans="2:11" s="1" customFormat="1" ht="22.5" customHeight="1" x14ac:dyDescent="0.3">
      <c r="B45" s="34"/>
      <c r="C45" s="35"/>
      <c r="D45" s="35"/>
      <c r="E45" s="382" t="str">
        <f>E7</f>
        <v>MŠ Švendova - udržovací práce (opravy) na hygienických zařízeních</v>
      </c>
      <c r="F45" s="357"/>
      <c r="G45" s="357"/>
      <c r="H45" s="357"/>
      <c r="I45" s="107"/>
      <c r="J45" s="35"/>
      <c r="K45" s="38"/>
    </row>
    <row r="46" spans="2:11" s="1" customFormat="1" ht="14.45" customHeight="1" x14ac:dyDescent="0.3">
      <c r="B46" s="34"/>
      <c r="C46" s="30" t="s">
        <v>100</v>
      </c>
      <c r="D46" s="35"/>
      <c r="E46" s="35"/>
      <c r="F46" s="35"/>
      <c r="G46" s="35"/>
      <c r="H46" s="35"/>
      <c r="I46" s="107"/>
      <c r="J46" s="35"/>
      <c r="K46" s="38"/>
    </row>
    <row r="47" spans="2:11" s="1" customFormat="1" ht="23.25" customHeight="1" x14ac:dyDescent="0.3">
      <c r="B47" s="34"/>
      <c r="C47" s="35"/>
      <c r="D47" s="35"/>
      <c r="E47" s="383" t="str">
        <f>E9</f>
        <v>01 - Oddělení A+C</v>
      </c>
      <c r="F47" s="357"/>
      <c r="G47" s="357"/>
      <c r="H47" s="357"/>
      <c r="I47" s="107"/>
      <c r="J47" s="35"/>
      <c r="K47" s="38"/>
    </row>
    <row r="48" spans="2:11" s="1" customFormat="1" ht="6.95" customHeight="1" x14ac:dyDescent="0.3">
      <c r="B48" s="34"/>
      <c r="C48" s="35"/>
      <c r="D48" s="35"/>
      <c r="E48" s="35"/>
      <c r="F48" s="35"/>
      <c r="G48" s="35"/>
      <c r="H48" s="35"/>
      <c r="I48" s="107"/>
      <c r="J48" s="35"/>
      <c r="K48" s="38"/>
    </row>
    <row r="49" spans="2:47" s="1" customFormat="1" ht="18" customHeight="1" x14ac:dyDescent="0.3">
      <c r="B49" s="34"/>
      <c r="C49" s="30" t="s">
        <v>23</v>
      </c>
      <c r="D49" s="35"/>
      <c r="E49" s="35"/>
      <c r="F49" s="28" t="str">
        <f>F12</f>
        <v>MŠ Švendova, Hradec Králové</v>
      </c>
      <c r="G49" s="35"/>
      <c r="H49" s="35"/>
      <c r="I49" s="108" t="s">
        <v>25</v>
      </c>
      <c r="J49" s="109" t="str">
        <f>IF(J12="","",J12)</f>
        <v>15.9.2016</v>
      </c>
      <c r="K49" s="38"/>
    </row>
    <row r="50" spans="2:47" s="1" customFormat="1" ht="6.95" customHeight="1" x14ac:dyDescent="0.3">
      <c r="B50" s="34"/>
      <c r="C50" s="35"/>
      <c r="D50" s="35"/>
      <c r="E50" s="35"/>
      <c r="F50" s="35"/>
      <c r="G50" s="35"/>
      <c r="H50" s="35"/>
      <c r="I50" s="107"/>
      <c r="J50" s="35"/>
      <c r="K50" s="38"/>
    </row>
    <row r="51" spans="2:47" s="1" customFormat="1" ht="15" x14ac:dyDescent="0.3">
      <c r="B51" s="34"/>
      <c r="C51" s="30" t="s">
        <v>29</v>
      </c>
      <c r="D51" s="35"/>
      <c r="E51" s="35"/>
      <c r="F51" s="28" t="str">
        <f>E15</f>
        <v>Technické služby Hradce Králové</v>
      </c>
      <c r="G51" s="35"/>
      <c r="H51" s="35"/>
      <c r="I51" s="108" t="s">
        <v>35</v>
      </c>
      <c r="J51" s="28" t="str">
        <f>E21</f>
        <v xml:space="preserve"> </v>
      </c>
      <c r="K51" s="38"/>
    </row>
    <row r="52" spans="2:47" s="1" customFormat="1" ht="14.45" customHeight="1" x14ac:dyDescent="0.3">
      <c r="B52" s="34"/>
      <c r="C52" s="30" t="s">
        <v>33</v>
      </c>
      <c r="D52" s="35"/>
      <c r="E52" s="35"/>
      <c r="F52" s="28" t="str">
        <f>IF(E18="","",E18)</f>
        <v/>
      </c>
      <c r="G52" s="35"/>
      <c r="H52" s="35"/>
      <c r="I52" s="107"/>
      <c r="J52" s="35"/>
      <c r="K52" s="38"/>
    </row>
    <row r="53" spans="2:47" s="1" customFormat="1" ht="10.35" customHeight="1" x14ac:dyDescent="0.3">
      <c r="B53" s="34"/>
      <c r="C53" s="35"/>
      <c r="D53" s="35"/>
      <c r="E53" s="35"/>
      <c r="F53" s="35"/>
      <c r="G53" s="35"/>
      <c r="H53" s="35"/>
      <c r="I53" s="107"/>
      <c r="J53" s="35"/>
      <c r="K53" s="38"/>
    </row>
    <row r="54" spans="2:47" s="1" customFormat="1" ht="29.25" customHeight="1" x14ac:dyDescent="0.3">
      <c r="B54" s="34"/>
      <c r="C54" s="133" t="s">
        <v>103</v>
      </c>
      <c r="D54" s="121"/>
      <c r="E54" s="121"/>
      <c r="F54" s="121"/>
      <c r="G54" s="121"/>
      <c r="H54" s="121"/>
      <c r="I54" s="134"/>
      <c r="J54" s="135" t="s">
        <v>104</v>
      </c>
      <c r="K54" s="136"/>
    </row>
    <row r="55" spans="2:47" s="1" customFormat="1" ht="10.35" customHeight="1" x14ac:dyDescent="0.3">
      <c r="B55" s="34"/>
      <c r="C55" s="35"/>
      <c r="D55" s="35"/>
      <c r="E55" s="35"/>
      <c r="F55" s="35"/>
      <c r="G55" s="35"/>
      <c r="H55" s="35"/>
      <c r="I55" s="107"/>
      <c r="J55" s="35"/>
      <c r="K55" s="38"/>
    </row>
    <row r="56" spans="2:47" s="1" customFormat="1" ht="29.25" customHeight="1" x14ac:dyDescent="0.3">
      <c r="B56" s="34"/>
      <c r="C56" s="137" t="s">
        <v>105</v>
      </c>
      <c r="D56" s="35"/>
      <c r="E56" s="35"/>
      <c r="F56" s="35"/>
      <c r="G56" s="35"/>
      <c r="H56" s="35"/>
      <c r="I56" s="107"/>
      <c r="J56" s="117">
        <f>J98</f>
        <v>83864</v>
      </c>
      <c r="K56" s="38"/>
      <c r="AU56" s="17" t="s">
        <v>106</v>
      </c>
    </row>
    <row r="57" spans="2:47" s="7" customFormat="1" ht="24.95" customHeight="1" x14ac:dyDescent="0.3">
      <c r="B57" s="138"/>
      <c r="C57" s="139"/>
      <c r="D57" s="140" t="s">
        <v>107</v>
      </c>
      <c r="E57" s="141"/>
      <c r="F57" s="141"/>
      <c r="G57" s="141"/>
      <c r="H57" s="141"/>
      <c r="I57" s="142"/>
      <c r="J57" s="143">
        <f>J99</f>
        <v>0</v>
      </c>
      <c r="K57" s="144"/>
    </row>
    <row r="58" spans="2:47" s="8" customFormat="1" ht="19.899999999999999" customHeight="1" x14ac:dyDescent="0.3">
      <c r="B58" s="145"/>
      <c r="C58" s="146"/>
      <c r="D58" s="147" t="s">
        <v>108</v>
      </c>
      <c r="E58" s="148"/>
      <c r="F58" s="148"/>
      <c r="G58" s="148"/>
      <c r="H58" s="148"/>
      <c r="I58" s="149"/>
      <c r="J58" s="150">
        <f>J100</f>
        <v>0</v>
      </c>
      <c r="K58" s="151"/>
    </row>
    <row r="59" spans="2:47" s="8" customFormat="1" ht="19.899999999999999" customHeight="1" x14ac:dyDescent="0.3">
      <c r="B59" s="145"/>
      <c r="C59" s="146"/>
      <c r="D59" s="147" t="s">
        <v>109</v>
      </c>
      <c r="E59" s="148"/>
      <c r="F59" s="148"/>
      <c r="G59" s="148"/>
      <c r="H59" s="148"/>
      <c r="I59" s="149"/>
      <c r="J59" s="150">
        <f>J118</f>
        <v>0</v>
      </c>
      <c r="K59" s="151"/>
    </row>
    <row r="60" spans="2:47" s="8" customFormat="1" ht="19.899999999999999" customHeight="1" x14ac:dyDescent="0.3">
      <c r="B60" s="145"/>
      <c r="C60" s="146"/>
      <c r="D60" s="147" t="s">
        <v>110</v>
      </c>
      <c r="E60" s="148"/>
      <c r="F60" s="148"/>
      <c r="G60" s="148"/>
      <c r="H60" s="148"/>
      <c r="I60" s="149"/>
      <c r="J60" s="150">
        <f>J121</f>
        <v>0</v>
      </c>
      <c r="K60" s="151"/>
    </row>
    <row r="61" spans="2:47" s="8" customFormat="1" ht="19.899999999999999" customHeight="1" x14ac:dyDescent="0.3">
      <c r="B61" s="145"/>
      <c r="C61" s="146"/>
      <c r="D61" s="147" t="s">
        <v>111</v>
      </c>
      <c r="E61" s="148"/>
      <c r="F61" s="148"/>
      <c r="G61" s="148"/>
      <c r="H61" s="148"/>
      <c r="I61" s="149"/>
      <c r="J61" s="150">
        <f>J154</f>
        <v>0</v>
      </c>
      <c r="K61" s="151"/>
    </row>
    <row r="62" spans="2:47" s="8" customFormat="1" ht="19.899999999999999" customHeight="1" x14ac:dyDescent="0.3">
      <c r="B62" s="145"/>
      <c r="C62" s="146"/>
      <c r="D62" s="147" t="s">
        <v>112</v>
      </c>
      <c r="E62" s="148"/>
      <c r="F62" s="148"/>
      <c r="G62" s="148"/>
      <c r="H62" s="148"/>
      <c r="I62" s="149"/>
      <c r="J62" s="150">
        <f>J191</f>
        <v>0</v>
      </c>
      <c r="K62" s="151"/>
    </row>
    <row r="63" spans="2:47" s="8" customFormat="1" ht="19.899999999999999" customHeight="1" x14ac:dyDescent="0.3">
      <c r="B63" s="145"/>
      <c r="C63" s="146"/>
      <c r="D63" s="147" t="s">
        <v>113</v>
      </c>
      <c r="E63" s="148"/>
      <c r="F63" s="148"/>
      <c r="G63" s="148"/>
      <c r="H63" s="148"/>
      <c r="I63" s="149"/>
      <c r="J63" s="150">
        <f>J197</f>
        <v>0</v>
      </c>
      <c r="K63" s="151"/>
    </row>
    <row r="64" spans="2:47" s="7" customFormat="1" ht="24.95" customHeight="1" x14ac:dyDescent="0.3">
      <c r="B64" s="138"/>
      <c r="C64" s="139"/>
      <c r="D64" s="140" t="s">
        <v>114</v>
      </c>
      <c r="E64" s="141"/>
      <c r="F64" s="141"/>
      <c r="G64" s="141"/>
      <c r="H64" s="141"/>
      <c r="I64" s="142"/>
      <c r="J64" s="143">
        <f>J199</f>
        <v>83864</v>
      </c>
      <c r="K64" s="144"/>
    </row>
    <row r="65" spans="2:11" s="8" customFormat="1" ht="19.899999999999999" customHeight="1" x14ac:dyDescent="0.3">
      <c r="B65" s="145"/>
      <c r="C65" s="146"/>
      <c r="D65" s="147" t="s">
        <v>115</v>
      </c>
      <c r="E65" s="148"/>
      <c r="F65" s="148"/>
      <c r="G65" s="148"/>
      <c r="H65" s="148"/>
      <c r="I65" s="149"/>
      <c r="J65" s="150">
        <f>J200</f>
        <v>0</v>
      </c>
      <c r="K65" s="151"/>
    </row>
    <row r="66" spans="2:11" s="8" customFormat="1" ht="19.899999999999999" customHeight="1" x14ac:dyDescent="0.3">
      <c r="B66" s="145"/>
      <c r="C66" s="146"/>
      <c r="D66" s="147" t="s">
        <v>116</v>
      </c>
      <c r="E66" s="148"/>
      <c r="F66" s="148"/>
      <c r="G66" s="148"/>
      <c r="H66" s="148"/>
      <c r="I66" s="149"/>
      <c r="J66" s="150">
        <f>J221</f>
        <v>0</v>
      </c>
      <c r="K66" s="151"/>
    </row>
    <row r="67" spans="2:11" s="8" customFormat="1" ht="19.899999999999999" customHeight="1" x14ac:dyDescent="0.3">
      <c r="B67" s="145"/>
      <c r="C67" s="146"/>
      <c r="D67" s="147" t="s">
        <v>117</v>
      </c>
      <c r="E67" s="148"/>
      <c r="F67" s="148"/>
      <c r="G67" s="148"/>
      <c r="H67" s="148"/>
      <c r="I67" s="149"/>
      <c r="J67" s="150">
        <f>J255</f>
        <v>0</v>
      </c>
      <c r="K67" s="151"/>
    </row>
    <row r="68" spans="2:11" s="8" customFormat="1" ht="19.899999999999999" customHeight="1" x14ac:dyDescent="0.3">
      <c r="B68" s="145"/>
      <c r="C68" s="146"/>
      <c r="D68" s="147" t="s">
        <v>118</v>
      </c>
      <c r="E68" s="148"/>
      <c r="F68" s="148"/>
      <c r="G68" s="148"/>
      <c r="H68" s="148"/>
      <c r="I68" s="149"/>
      <c r="J68" s="150">
        <f>J284</f>
        <v>0</v>
      </c>
      <c r="K68" s="151"/>
    </row>
    <row r="69" spans="2:11" s="8" customFormat="1" ht="19.899999999999999" customHeight="1" x14ac:dyDescent="0.3">
      <c r="B69" s="145"/>
      <c r="C69" s="146"/>
      <c r="D69" s="147" t="s">
        <v>119</v>
      </c>
      <c r="E69" s="148"/>
      <c r="F69" s="148"/>
      <c r="G69" s="148"/>
      <c r="H69" s="148"/>
      <c r="I69" s="149"/>
      <c r="J69" s="150">
        <f>J327</f>
        <v>0</v>
      </c>
      <c r="K69" s="151"/>
    </row>
    <row r="70" spans="2:11" s="8" customFormat="1" ht="19.899999999999999" customHeight="1" x14ac:dyDescent="0.3">
      <c r="B70" s="145"/>
      <c r="C70" s="146"/>
      <c r="D70" s="147" t="s">
        <v>120</v>
      </c>
      <c r="E70" s="148"/>
      <c r="F70" s="148"/>
      <c r="G70" s="148"/>
      <c r="H70" s="148"/>
      <c r="I70" s="149"/>
      <c r="J70" s="150">
        <f>J338</f>
        <v>0</v>
      </c>
      <c r="K70" s="151"/>
    </row>
    <row r="71" spans="2:11" s="8" customFormat="1" ht="19.899999999999999" customHeight="1" x14ac:dyDescent="0.3">
      <c r="B71" s="145"/>
      <c r="C71" s="146"/>
      <c r="D71" s="147" t="s">
        <v>121</v>
      </c>
      <c r="E71" s="148"/>
      <c r="F71" s="148"/>
      <c r="G71" s="148"/>
      <c r="H71" s="148"/>
      <c r="I71" s="149"/>
      <c r="J71" s="150">
        <f>J342</f>
        <v>0</v>
      </c>
      <c r="K71" s="151"/>
    </row>
    <row r="72" spans="2:11" s="8" customFormat="1" ht="19.899999999999999" customHeight="1" x14ac:dyDescent="0.3">
      <c r="B72" s="145"/>
      <c r="C72" s="146"/>
      <c r="D72" s="147" t="s">
        <v>122</v>
      </c>
      <c r="E72" s="148"/>
      <c r="F72" s="148"/>
      <c r="G72" s="148"/>
      <c r="H72" s="148"/>
      <c r="I72" s="149"/>
      <c r="J72" s="150">
        <f>J361</f>
        <v>0</v>
      </c>
      <c r="K72" s="151"/>
    </row>
    <row r="73" spans="2:11" s="8" customFormat="1" ht="19.899999999999999" customHeight="1" x14ac:dyDescent="0.3">
      <c r="B73" s="145"/>
      <c r="C73" s="146"/>
      <c r="D73" s="147" t="s">
        <v>123</v>
      </c>
      <c r="E73" s="148"/>
      <c r="F73" s="148"/>
      <c r="G73" s="148"/>
      <c r="H73" s="148"/>
      <c r="I73" s="149"/>
      <c r="J73" s="150">
        <f>J364</f>
        <v>0</v>
      </c>
      <c r="K73" s="151"/>
    </row>
    <row r="74" spans="2:11" s="8" customFormat="1" ht="19.899999999999999" customHeight="1" x14ac:dyDescent="0.3">
      <c r="B74" s="145"/>
      <c r="C74" s="146"/>
      <c r="D74" s="147" t="s">
        <v>124</v>
      </c>
      <c r="E74" s="148"/>
      <c r="F74" s="148"/>
      <c r="G74" s="148"/>
      <c r="H74" s="148"/>
      <c r="I74" s="149"/>
      <c r="J74" s="150">
        <f>J388</f>
        <v>25256</v>
      </c>
      <c r="K74" s="151"/>
    </row>
    <row r="75" spans="2:11" s="8" customFormat="1" ht="19.899999999999999" customHeight="1" x14ac:dyDescent="0.3">
      <c r="B75" s="145"/>
      <c r="C75" s="146"/>
      <c r="D75" s="147" t="s">
        <v>125</v>
      </c>
      <c r="E75" s="148"/>
      <c r="F75" s="148"/>
      <c r="G75" s="148"/>
      <c r="H75" s="148"/>
      <c r="I75" s="149"/>
      <c r="J75" s="150">
        <f>J410</f>
        <v>0</v>
      </c>
      <c r="K75" s="151"/>
    </row>
    <row r="76" spans="2:11" s="8" customFormat="1" ht="19.899999999999999" customHeight="1" x14ac:dyDescent="0.3">
      <c r="B76" s="145"/>
      <c r="C76" s="146"/>
      <c r="D76" s="147" t="s">
        <v>126</v>
      </c>
      <c r="E76" s="148"/>
      <c r="F76" s="148"/>
      <c r="G76" s="148"/>
      <c r="H76" s="148"/>
      <c r="I76" s="149"/>
      <c r="J76" s="150">
        <f>J415</f>
        <v>58608</v>
      </c>
      <c r="K76" s="151"/>
    </row>
    <row r="77" spans="2:11" s="8" customFormat="1" ht="19.899999999999999" customHeight="1" x14ac:dyDescent="0.3">
      <c r="B77" s="145"/>
      <c r="C77" s="146"/>
      <c r="D77" s="147" t="s">
        <v>127</v>
      </c>
      <c r="E77" s="148"/>
      <c r="F77" s="148"/>
      <c r="G77" s="148"/>
      <c r="H77" s="148"/>
      <c r="I77" s="149"/>
      <c r="J77" s="150">
        <f>J444</f>
        <v>0</v>
      </c>
      <c r="K77" s="151"/>
    </row>
    <row r="78" spans="2:11" s="8" customFormat="1" ht="19.899999999999999" customHeight="1" x14ac:dyDescent="0.3">
      <c r="B78" s="145"/>
      <c r="C78" s="146"/>
      <c r="D78" s="147" t="s">
        <v>128</v>
      </c>
      <c r="E78" s="148"/>
      <c r="F78" s="148"/>
      <c r="G78" s="148"/>
      <c r="H78" s="148"/>
      <c r="I78" s="149"/>
      <c r="J78" s="150">
        <f>J461</f>
        <v>0</v>
      </c>
      <c r="K78" s="151"/>
    </row>
    <row r="79" spans="2:11" s="1" customFormat="1" ht="21.75" customHeight="1" x14ac:dyDescent="0.3">
      <c r="B79" s="34"/>
      <c r="C79" s="35"/>
      <c r="D79" s="35"/>
      <c r="E79" s="35"/>
      <c r="F79" s="35"/>
      <c r="G79" s="35"/>
      <c r="H79" s="35"/>
      <c r="I79" s="107"/>
      <c r="J79" s="35"/>
      <c r="K79" s="38"/>
    </row>
    <row r="80" spans="2:11" s="1" customFormat="1" ht="6.95" customHeight="1" x14ac:dyDescent="0.3">
      <c r="B80" s="49"/>
      <c r="C80" s="50"/>
      <c r="D80" s="50"/>
      <c r="E80" s="50"/>
      <c r="F80" s="50"/>
      <c r="G80" s="50"/>
      <c r="H80" s="50"/>
      <c r="I80" s="128"/>
      <c r="J80" s="50"/>
      <c r="K80" s="51"/>
    </row>
    <row r="84" spans="2:12" s="1" customFormat="1" ht="6.95" customHeight="1" x14ac:dyDescent="0.3">
      <c r="B84" s="52"/>
      <c r="C84" s="53"/>
      <c r="D84" s="53"/>
      <c r="E84" s="53"/>
      <c r="F84" s="53"/>
      <c r="G84" s="53"/>
      <c r="H84" s="53"/>
      <c r="I84" s="131"/>
      <c r="J84" s="53"/>
      <c r="K84" s="53"/>
      <c r="L84" s="54"/>
    </row>
    <row r="85" spans="2:12" s="1" customFormat="1" ht="36.950000000000003" customHeight="1" x14ac:dyDescent="0.3">
      <c r="B85" s="34"/>
      <c r="C85" s="55" t="s">
        <v>129</v>
      </c>
      <c r="D85" s="56"/>
      <c r="E85" s="56"/>
      <c r="F85" s="56"/>
      <c r="G85" s="56"/>
      <c r="H85" s="56"/>
      <c r="I85" s="152"/>
      <c r="J85" s="56"/>
      <c r="K85" s="56"/>
      <c r="L85" s="54"/>
    </row>
    <row r="86" spans="2:12" s="1" customFormat="1" ht="6.95" customHeight="1" x14ac:dyDescent="0.3">
      <c r="B86" s="34"/>
      <c r="C86" s="56"/>
      <c r="D86" s="56"/>
      <c r="E86" s="56"/>
      <c r="F86" s="56"/>
      <c r="G86" s="56"/>
      <c r="H86" s="56"/>
      <c r="I86" s="152"/>
      <c r="J86" s="56"/>
      <c r="K86" s="56"/>
      <c r="L86" s="54"/>
    </row>
    <row r="87" spans="2:12" s="1" customFormat="1" ht="14.45" customHeight="1" x14ac:dyDescent="0.3">
      <c r="B87" s="34"/>
      <c r="C87" s="58" t="s">
        <v>17</v>
      </c>
      <c r="D87" s="56"/>
      <c r="E87" s="56"/>
      <c r="F87" s="56"/>
      <c r="G87" s="56"/>
      <c r="H87" s="56"/>
      <c r="I87" s="152"/>
      <c r="J87" s="56"/>
      <c r="K87" s="56"/>
      <c r="L87" s="54"/>
    </row>
    <row r="88" spans="2:12" s="1" customFormat="1" ht="22.5" customHeight="1" x14ac:dyDescent="0.3">
      <c r="B88" s="34"/>
      <c r="C88" s="56"/>
      <c r="D88" s="56"/>
      <c r="E88" s="380" t="str">
        <f>E7</f>
        <v>MŠ Švendova - udržovací práce (opravy) na hygienických zařízeních</v>
      </c>
      <c r="F88" s="350"/>
      <c r="G88" s="350"/>
      <c r="H88" s="350"/>
      <c r="I88" s="152"/>
      <c r="J88" s="56"/>
      <c r="K88" s="56"/>
      <c r="L88" s="54"/>
    </row>
    <row r="89" spans="2:12" s="1" customFormat="1" ht="14.45" customHeight="1" x14ac:dyDescent="0.3">
      <c r="B89" s="34"/>
      <c r="C89" s="58" t="s">
        <v>100</v>
      </c>
      <c r="D89" s="56"/>
      <c r="E89" s="56"/>
      <c r="F89" s="56"/>
      <c r="G89" s="56"/>
      <c r="H89" s="56"/>
      <c r="I89" s="152"/>
      <c r="J89" s="56"/>
      <c r="K89" s="56"/>
      <c r="L89" s="54"/>
    </row>
    <row r="90" spans="2:12" s="1" customFormat="1" ht="23.25" customHeight="1" x14ac:dyDescent="0.3">
      <c r="B90" s="34"/>
      <c r="C90" s="56"/>
      <c r="D90" s="56"/>
      <c r="E90" s="347" t="str">
        <f>E9</f>
        <v>01 - Oddělení A+C</v>
      </c>
      <c r="F90" s="350"/>
      <c r="G90" s="350"/>
      <c r="H90" s="350"/>
      <c r="I90" s="152"/>
      <c r="J90" s="56"/>
      <c r="K90" s="56"/>
      <c r="L90" s="54"/>
    </row>
    <row r="91" spans="2:12" s="1" customFormat="1" ht="6.95" customHeight="1" x14ac:dyDescent="0.3">
      <c r="B91" s="34"/>
      <c r="C91" s="56"/>
      <c r="D91" s="56"/>
      <c r="E91" s="56"/>
      <c r="F91" s="56"/>
      <c r="G91" s="56"/>
      <c r="H91" s="56"/>
      <c r="I91" s="152"/>
      <c r="J91" s="56"/>
      <c r="K91" s="56"/>
      <c r="L91" s="54"/>
    </row>
    <row r="92" spans="2:12" s="1" customFormat="1" ht="18" customHeight="1" x14ac:dyDescent="0.3">
      <c r="B92" s="34"/>
      <c r="C92" s="58" t="s">
        <v>23</v>
      </c>
      <c r="D92" s="56"/>
      <c r="E92" s="56"/>
      <c r="F92" s="153" t="str">
        <f>F12</f>
        <v>MŠ Švendova, Hradec Králové</v>
      </c>
      <c r="G92" s="56"/>
      <c r="H92" s="56"/>
      <c r="I92" s="154" t="s">
        <v>25</v>
      </c>
      <c r="J92" s="66" t="str">
        <f>IF(J12="","",J12)</f>
        <v>15.9.2016</v>
      </c>
      <c r="K92" s="56"/>
      <c r="L92" s="54"/>
    </row>
    <row r="93" spans="2:12" s="1" customFormat="1" ht="6.95" customHeight="1" x14ac:dyDescent="0.3">
      <c r="B93" s="34"/>
      <c r="C93" s="56"/>
      <c r="D93" s="56"/>
      <c r="E93" s="56"/>
      <c r="F93" s="56"/>
      <c r="G93" s="56"/>
      <c r="H93" s="56"/>
      <c r="I93" s="152"/>
      <c r="J93" s="56"/>
      <c r="K93" s="56"/>
      <c r="L93" s="54"/>
    </row>
    <row r="94" spans="2:12" s="1" customFormat="1" ht="15" x14ac:dyDescent="0.3">
      <c r="B94" s="34"/>
      <c r="C94" s="58" t="s">
        <v>29</v>
      </c>
      <c r="D94" s="56"/>
      <c r="E94" s="56"/>
      <c r="F94" s="153" t="str">
        <f>E15</f>
        <v>Technické služby Hradce Králové</v>
      </c>
      <c r="G94" s="56"/>
      <c r="H94" s="56"/>
      <c r="I94" s="154" t="s">
        <v>35</v>
      </c>
      <c r="J94" s="153" t="str">
        <f>E21</f>
        <v xml:space="preserve"> </v>
      </c>
      <c r="K94" s="56"/>
      <c r="L94" s="54"/>
    </row>
    <row r="95" spans="2:12" s="1" customFormat="1" ht="14.45" customHeight="1" x14ac:dyDescent="0.3">
      <c r="B95" s="34"/>
      <c r="C95" s="58" t="s">
        <v>33</v>
      </c>
      <c r="D95" s="56"/>
      <c r="E95" s="56"/>
      <c r="F95" s="153" t="str">
        <f>IF(E18="","",E18)</f>
        <v/>
      </c>
      <c r="G95" s="56"/>
      <c r="H95" s="56"/>
      <c r="I95" s="152"/>
      <c r="J95" s="56"/>
      <c r="K95" s="56"/>
      <c r="L95" s="54"/>
    </row>
    <row r="96" spans="2:12" s="1" customFormat="1" ht="10.35" customHeight="1" x14ac:dyDescent="0.3">
      <c r="B96" s="34"/>
      <c r="C96" s="56"/>
      <c r="D96" s="56"/>
      <c r="E96" s="56"/>
      <c r="F96" s="56"/>
      <c r="G96" s="56"/>
      <c r="H96" s="56"/>
      <c r="I96" s="152"/>
      <c r="J96" s="56"/>
      <c r="K96" s="56"/>
      <c r="L96" s="54"/>
    </row>
    <row r="97" spans="2:65" s="9" customFormat="1" ht="29.25" customHeight="1" x14ac:dyDescent="0.3">
      <c r="B97" s="155"/>
      <c r="C97" s="156" t="s">
        <v>130</v>
      </c>
      <c r="D97" s="157" t="s">
        <v>59</v>
      </c>
      <c r="E97" s="157" t="s">
        <v>55</v>
      </c>
      <c r="F97" s="157" t="s">
        <v>131</v>
      </c>
      <c r="G97" s="157" t="s">
        <v>132</v>
      </c>
      <c r="H97" s="157" t="s">
        <v>133</v>
      </c>
      <c r="I97" s="158" t="s">
        <v>134</v>
      </c>
      <c r="J97" s="157" t="s">
        <v>104</v>
      </c>
      <c r="K97" s="159" t="s">
        <v>135</v>
      </c>
      <c r="L97" s="160"/>
      <c r="M97" s="74" t="s">
        <v>136</v>
      </c>
      <c r="N97" s="75" t="s">
        <v>44</v>
      </c>
      <c r="O97" s="75" t="s">
        <v>137</v>
      </c>
      <c r="P97" s="75" t="s">
        <v>138</v>
      </c>
      <c r="Q97" s="75" t="s">
        <v>139</v>
      </c>
      <c r="R97" s="75" t="s">
        <v>140</v>
      </c>
      <c r="S97" s="75" t="s">
        <v>141</v>
      </c>
      <c r="T97" s="76" t="s">
        <v>142</v>
      </c>
    </row>
    <row r="98" spans="2:65" s="1" customFormat="1" ht="29.25" customHeight="1" x14ac:dyDescent="0.35">
      <c r="B98" s="34"/>
      <c r="C98" s="80" t="s">
        <v>105</v>
      </c>
      <c r="D98" s="56"/>
      <c r="E98" s="56"/>
      <c r="F98" s="56"/>
      <c r="G98" s="56"/>
      <c r="H98" s="56"/>
      <c r="I98" s="152"/>
      <c r="J98" s="161">
        <f>BK98</f>
        <v>83864</v>
      </c>
      <c r="K98" s="56"/>
      <c r="L98" s="54"/>
      <c r="M98" s="77"/>
      <c r="N98" s="78"/>
      <c r="O98" s="78"/>
      <c r="P98" s="162">
        <f>P99+P199</f>
        <v>0</v>
      </c>
      <c r="Q98" s="78"/>
      <c r="R98" s="162">
        <f>R99+R199</f>
        <v>11.63653502</v>
      </c>
      <c r="S98" s="78"/>
      <c r="T98" s="163">
        <f>T99+T199</f>
        <v>22.684906899999998</v>
      </c>
      <c r="AT98" s="17" t="s">
        <v>73</v>
      </c>
      <c r="AU98" s="17" t="s">
        <v>106</v>
      </c>
      <c r="BK98" s="164">
        <f>BK99+BK199</f>
        <v>83864</v>
      </c>
    </row>
    <row r="99" spans="2:65" s="10" customFormat="1" ht="37.35" customHeight="1" x14ac:dyDescent="0.35">
      <c r="B99" s="165"/>
      <c r="C99" s="166"/>
      <c r="D99" s="167" t="s">
        <v>73</v>
      </c>
      <c r="E99" s="168" t="s">
        <v>143</v>
      </c>
      <c r="F99" s="168" t="s">
        <v>144</v>
      </c>
      <c r="G99" s="166"/>
      <c r="H99" s="166"/>
      <c r="I99" s="169"/>
      <c r="J99" s="170">
        <f>BK99</f>
        <v>0</v>
      </c>
      <c r="K99" s="166"/>
      <c r="L99" s="171"/>
      <c r="M99" s="172"/>
      <c r="N99" s="173"/>
      <c r="O99" s="173"/>
      <c r="P99" s="174">
        <f>P100+P118+P121+P154+P191+P197</f>
        <v>0</v>
      </c>
      <c r="Q99" s="173"/>
      <c r="R99" s="174">
        <f>R100+R118+R121+R154+R191+R197</f>
        <v>6.2416972199999998</v>
      </c>
      <c r="S99" s="173"/>
      <c r="T99" s="175">
        <f>T100+T118+T121+T154+T191+T197</f>
        <v>10.731719999999999</v>
      </c>
      <c r="AR99" s="176" t="s">
        <v>8</v>
      </c>
      <c r="AT99" s="177" t="s">
        <v>73</v>
      </c>
      <c r="AU99" s="177" t="s">
        <v>74</v>
      </c>
      <c r="AY99" s="176" t="s">
        <v>145</v>
      </c>
      <c r="BK99" s="178">
        <f>BK100+BK118+BK121+BK154+BK191+BK197</f>
        <v>0</v>
      </c>
    </row>
    <row r="100" spans="2:65" s="10" customFormat="1" ht="19.899999999999999" customHeight="1" x14ac:dyDescent="0.3">
      <c r="B100" s="165"/>
      <c r="C100" s="166"/>
      <c r="D100" s="179" t="s">
        <v>73</v>
      </c>
      <c r="E100" s="180" t="s">
        <v>146</v>
      </c>
      <c r="F100" s="180" t="s">
        <v>147</v>
      </c>
      <c r="G100" s="166"/>
      <c r="H100" s="166"/>
      <c r="I100" s="169"/>
      <c r="J100" s="181">
        <f>BK100</f>
        <v>0</v>
      </c>
      <c r="K100" s="166"/>
      <c r="L100" s="171"/>
      <c r="M100" s="172"/>
      <c r="N100" s="173"/>
      <c r="O100" s="173"/>
      <c r="P100" s="174">
        <f>SUM(P101:P117)</f>
        <v>0</v>
      </c>
      <c r="Q100" s="173"/>
      <c r="R100" s="174">
        <f>SUM(R101:R117)</f>
        <v>1.7799199999999999</v>
      </c>
      <c r="S100" s="173"/>
      <c r="T100" s="175">
        <f>SUM(T101:T117)</f>
        <v>0</v>
      </c>
      <c r="AR100" s="176" t="s">
        <v>8</v>
      </c>
      <c r="AT100" s="177" t="s">
        <v>73</v>
      </c>
      <c r="AU100" s="177" t="s">
        <v>8</v>
      </c>
      <c r="AY100" s="176" t="s">
        <v>145</v>
      </c>
      <c r="BK100" s="178">
        <f>SUM(BK101:BK117)</f>
        <v>0</v>
      </c>
    </row>
    <row r="101" spans="2:65" s="1" customFormat="1" ht="31.5" customHeight="1" x14ac:dyDescent="0.3">
      <c r="B101" s="34"/>
      <c r="C101" s="182" t="s">
        <v>8</v>
      </c>
      <c r="D101" s="182" t="s">
        <v>148</v>
      </c>
      <c r="E101" s="183" t="s">
        <v>149</v>
      </c>
      <c r="F101" s="184" t="s">
        <v>150</v>
      </c>
      <c r="G101" s="185" t="s">
        <v>151</v>
      </c>
      <c r="H101" s="186">
        <v>14</v>
      </c>
      <c r="I101" s="187"/>
      <c r="J101" s="188">
        <f>ROUND(I101*H101,0)</f>
        <v>0</v>
      </c>
      <c r="K101" s="184" t="s">
        <v>152</v>
      </c>
      <c r="L101" s="54"/>
      <c r="M101" s="189" t="s">
        <v>21</v>
      </c>
      <c r="N101" s="190" t="s">
        <v>45</v>
      </c>
      <c r="O101" s="35"/>
      <c r="P101" s="191">
        <f>O101*H101</f>
        <v>0</v>
      </c>
      <c r="Q101" s="191">
        <v>4.8430000000000001E-2</v>
      </c>
      <c r="R101" s="191">
        <f>Q101*H101</f>
        <v>0.67802000000000007</v>
      </c>
      <c r="S101" s="191">
        <v>0</v>
      </c>
      <c r="T101" s="192">
        <f>S101*H101</f>
        <v>0</v>
      </c>
      <c r="AR101" s="17" t="s">
        <v>153</v>
      </c>
      <c r="AT101" s="17" t="s">
        <v>148</v>
      </c>
      <c r="AU101" s="17" t="s">
        <v>82</v>
      </c>
      <c r="AY101" s="17" t="s">
        <v>145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17" t="s">
        <v>8</v>
      </c>
      <c r="BK101" s="193">
        <f>ROUND(I101*H101,0)</f>
        <v>0</v>
      </c>
      <c r="BL101" s="17" t="s">
        <v>153</v>
      </c>
      <c r="BM101" s="17" t="s">
        <v>154</v>
      </c>
    </row>
    <row r="102" spans="2:65" s="11" customFormat="1" x14ac:dyDescent="0.3">
      <c r="B102" s="194"/>
      <c r="C102" s="195"/>
      <c r="D102" s="196" t="s">
        <v>155</v>
      </c>
      <c r="E102" s="197" t="s">
        <v>21</v>
      </c>
      <c r="F102" s="198" t="s">
        <v>156</v>
      </c>
      <c r="G102" s="195"/>
      <c r="H102" s="199">
        <v>2</v>
      </c>
      <c r="I102" s="200"/>
      <c r="J102" s="195"/>
      <c r="K102" s="195"/>
      <c r="L102" s="201"/>
      <c r="M102" s="202"/>
      <c r="N102" s="203"/>
      <c r="O102" s="203"/>
      <c r="P102" s="203"/>
      <c r="Q102" s="203"/>
      <c r="R102" s="203"/>
      <c r="S102" s="203"/>
      <c r="T102" s="204"/>
      <c r="AT102" s="205" t="s">
        <v>155</v>
      </c>
      <c r="AU102" s="205" t="s">
        <v>82</v>
      </c>
      <c r="AV102" s="11" t="s">
        <v>82</v>
      </c>
      <c r="AW102" s="11" t="s">
        <v>37</v>
      </c>
      <c r="AX102" s="11" t="s">
        <v>74</v>
      </c>
      <c r="AY102" s="205" t="s">
        <v>145</v>
      </c>
    </row>
    <row r="103" spans="2:65" s="11" customFormat="1" x14ac:dyDescent="0.3">
      <c r="B103" s="194"/>
      <c r="C103" s="195"/>
      <c r="D103" s="196" t="s">
        <v>155</v>
      </c>
      <c r="E103" s="197" t="s">
        <v>21</v>
      </c>
      <c r="F103" s="198" t="s">
        <v>157</v>
      </c>
      <c r="G103" s="195"/>
      <c r="H103" s="199">
        <v>8</v>
      </c>
      <c r="I103" s="200"/>
      <c r="J103" s="195"/>
      <c r="K103" s="195"/>
      <c r="L103" s="201"/>
      <c r="M103" s="202"/>
      <c r="N103" s="203"/>
      <c r="O103" s="203"/>
      <c r="P103" s="203"/>
      <c r="Q103" s="203"/>
      <c r="R103" s="203"/>
      <c r="S103" s="203"/>
      <c r="T103" s="204"/>
      <c r="AT103" s="205" t="s">
        <v>155</v>
      </c>
      <c r="AU103" s="205" t="s">
        <v>82</v>
      </c>
      <c r="AV103" s="11" t="s">
        <v>82</v>
      </c>
      <c r="AW103" s="11" t="s">
        <v>37</v>
      </c>
      <c r="AX103" s="11" t="s">
        <v>74</v>
      </c>
      <c r="AY103" s="205" t="s">
        <v>145</v>
      </c>
    </row>
    <row r="104" spans="2:65" s="11" customFormat="1" x14ac:dyDescent="0.3">
      <c r="B104" s="194"/>
      <c r="C104" s="195"/>
      <c r="D104" s="196" t="s">
        <v>155</v>
      </c>
      <c r="E104" s="197" t="s">
        <v>21</v>
      </c>
      <c r="F104" s="198" t="s">
        <v>158</v>
      </c>
      <c r="G104" s="195"/>
      <c r="H104" s="199">
        <v>4</v>
      </c>
      <c r="I104" s="200"/>
      <c r="J104" s="195"/>
      <c r="K104" s="195"/>
      <c r="L104" s="201"/>
      <c r="M104" s="202"/>
      <c r="N104" s="203"/>
      <c r="O104" s="203"/>
      <c r="P104" s="203"/>
      <c r="Q104" s="203"/>
      <c r="R104" s="203"/>
      <c r="S104" s="203"/>
      <c r="T104" s="204"/>
      <c r="AT104" s="205" t="s">
        <v>155</v>
      </c>
      <c r="AU104" s="205" t="s">
        <v>82</v>
      </c>
      <c r="AV104" s="11" t="s">
        <v>82</v>
      </c>
      <c r="AW104" s="11" t="s">
        <v>37</v>
      </c>
      <c r="AX104" s="11" t="s">
        <v>74</v>
      </c>
      <c r="AY104" s="205" t="s">
        <v>145</v>
      </c>
    </row>
    <row r="105" spans="2:65" s="12" customFormat="1" x14ac:dyDescent="0.3">
      <c r="B105" s="206"/>
      <c r="C105" s="207"/>
      <c r="D105" s="208" t="s">
        <v>155</v>
      </c>
      <c r="E105" s="209" t="s">
        <v>21</v>
      </c>
      <c r="F105" s="210" t="s">
        <v>159</v>
      </c>
      <c r="G105" s="207"/>
      <c r="H105" s="211">
        <v>14</v>
      </c>
      <c r="I105" s="212"/>
      <c r="J105" s="207"/>
      <c r="K105" s="207"/>
      <c r="L105" s="213"/>
      <c r="M105" s="214"/>
      <c r="N105" s="215"/>
      <c r="O105" s="215"/>
      <c r="P105" s="215"/>
      <c r="Q105" s="215"/>
      <c r="R105" s="215"/>
      <c r="S105" s="215"/>
      <c r="T105" s="216"/>
      <c r="AT105" s="217" t="s">
        <v>155</v>
      </c>
      <c r="AU105" s="217" t="s">
        <v>82</v>
      </c>
      <c r="AV105" s="12" t="s">
        <v>153</v>
      </c>
      <c r="AW105" s="12" t="s">
        <v>37</v>
      </c>
      <c r="AX105" s="12" t="s">
        <v>8</v>
      </c>
      <c r="AY105" s="217" t="s">
        <v>145</v>
      </c>
    </row>
    <row r="106" spans="2:65" s="1" customFormat="1" ht="31.5" customHeight="1" x14ac:dyDescent="0.3">
      <c r="B106" s="34"/>
      <c r="C106" s="182" t="s">
        <v>82</v>
      </c>
      <c r="D106" s="182" t="s">
        <v>148</v>
      </c>
      <c r="E106" s="183" t="s">
        <v>160</v>
      </c>
      <c r="F106" s="184" t="s">
        <v>161</v>
      </c>
      <c r="G106" s="185" t="s">
        <v>162</v>
      </c>
      <c r="H106" s="186">
        <v>0.28799999999999998</v>
      </c>
      <c r="I106" s="187"/>
      <c r="J106" s="188">
        <f>ROUND(I106*H106,0)</f>
        <v>0</v>
      </c>
      <c r="K106" s="184" t="s">
        <v>152</v>
      </c>
      <c r="L106" s="54"/>
      <c r="M106" s="189" t="s">
        <v>21</v>
      </c>
      <c r="N106" s="190" t="s">
        <v>45</v>
      </c>
      <c r="O106" s="35"/>
      <c r="P106" s="191">
        <f>O106*H106</f>
        <v>0</v>
      </c>
      <c r="Q106" s="191">
        <v>1.8774999999999999</v>
      </c>
      <c r="R106" s="191">
        <f>Q106*H106</f>
        <v>0.54071999999999998</v>
      </c>
      <c r="S106" s="191">
        <v>0</v>
      </c>
      <c r="T106" s="192">
        <f>S106*H106</f>
        <v>0</v>
      </c>
      <c r="AR106" s="17" t="s">
        <v>153</v>
      </c>
      <c r="AT106" s="17" t="s">
        <v>148</v>
      </c>
      <c r="AU106" s="17" t="s">
        <v>82</v>
      </c>
      <c r="AY106" s="17" t="s">
        <v>145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17" t="s">
        <v>8</v>
      </c>
      <c r="BK106" s="193">
        <f>ROUND(I106*H106,0)</f>
        <v>0</v>
      </c>
      <c r="BL106" s="17" t="s">
        <v>153</v>
      </c>
      <c r="BM106" s="17" t="s">
        <v>163</v>
      </c>
    </row>
    <row r="107" spans="2:65" s="11" customFormat="1" x14ac:dyDescent="0.3">
      <c r="B107" s="194"/>
      <c r="C107" s="195"/>
      <c r="D107" s="208" t="s">
        <v>155</v>
      </c>
      <c r="E107" s="218" t="s">
        <v>21</v>
      </c>
      <c r="F107" s="219" t="s">
        <v>164</v>
      </c>
      <c r="G107" s="195"/>
      <c r="H107" s="220">
        <v>0.28799999999999998</v>
      </c>
      <c r="I107" s="200"/>
      <c r="J107" s="195"/>
      <c r="K107" s="195"/>
      <c r="L107" s="201"/>
      <c r="M107" s="202"/>
      <c r="N107" s="203"/>
      <c r="O107" s="203"/>
      <c r="P107" s="203"/>
      <c r="Q107" s="203"/>
      <c r="R107" s="203"/>
      <c r="S107" s="203"/>
      <c r="T107" s="204"/>
      <c r="AT107" s="205" t="s">
        <v>155</v>
      </c>
      <c r="AU107" s="205" t="s">
        <v>82</v>
      </c>
      <c r="AV107" s="11" t="s">
        <v>82</v>
      </c>
      <c r="AW107" s="11" t="s">
        <v>37</v>
      </c>
      <c r="AX107" s="11" t="s">
        <v>8</v>
      </c>
      <c r="AY107" s="205" t="s">
        <v>145</v>
      </c>
    </row>
    <row r="108" spans="2:65" s="1" customFormat="1" ht="31.5" customHeight="1" x14ac:dyDescent="0.3">
      <c r="B108" s="34"/>
      <c r="C108" s="182" t="s">
        <v>146</v>
      </c>
      <c r="D108" s="182" t="s">
        <v>148</v>
      </c>
      <c r="E108" s="183" t="s">
        <v>165</v>
      </c>
      <c r="F108" s="184" t="s">
        <v>166</v>
      </c>
      <c r="G108" s="185" t="s">
        <v>167</v>
      </c>
      <c r="H108" s="186">
        <v>3.2</v>
      </c>
      <c r="I108" s="187"/>
      <c r="J108" s="188">
        <f>ROUND(I108*H108,0)</f>
        <v>0</v>
      </c>
      <c r="K108" s="184" t="s">
        <v>152</v>
      </c>
      <c r="L108" s="54"/>
      <c r="M108" s="189" t="s">
        <v>21</v>
      </c>
      <c r="N108" s="190" t="s">
        <v>45</v>
      </c>
      <c r="O108" s="35"/>
      <c r="P108" s="191">
        <f>O108*H108</f>
        <v>0</v>
      </c>
      <c r="Q108" s="191">
        <v>0.12185</v>
      </c>
      <c r="R108" s="191">
        <f>Q108*H108</f>
        <v>0.38992000000000004</v>
      </c>
      <c r="S108" s="191">
        <v>0</v>
      </c>
      <c r="T108" s="192">
        <f>S108*H108</f>
        <v>0</v>
      </c>
      <c r="AR108" s="17" t="s">
        <v>168</v>
      </c>
      <c r="AT108" s="17" t="s">
        <v>148</v>
      </c>
      <c r="AU108" s="17" t="s">
        <v>82</v>
      </c>
      <c r="AY108" s="17" t="s">
        <v>145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17" t="s">
        <v>8</v>
      </c>
      <c r="BK108" s="193">
        <f>ROUND(I108*H108,0)</f>
        <v>0</v>
      </c>
      <c r="BL108" s="17" t="s">
        <v>168</v>
      </c>
      <c r="BM108" s="17" t="s">
        <v>169</v>
      </c>
    </row>
    <row r="109" spans="2:65" s="11" customFormat="1" x14ac:dyDescent="0.3">
      <c r="B109" s="194"/>
      <c r="C109" s="195"/>
      <c r="D109" s="208" t="s">
        <v>155</v>
      </c>
      <c r="E109" s="218" t="s">
        <v>21</v>
      </c>
      <c r="F109" s="219" t="s">
        <v>170</v>
      </c>
      <c r="G109" s="195"/>
      <c r="H109" s="220">
        <v>3.2</v>
      </c>
      <c r="I109" s="200"/>
      <c r="J109" s="195"/>
      <c r="K109" s="195"/>
      <c r="L109" s="201"/>
      <c r="M109" s="202"/>
      <c r="N109" s="203"/>
      <c r="O109" s="203"/>
      <c r="P109" s="203"/>
      <c r="Q109" s="203"/>
      <c r="R109" s="203"/>
      <c r="S109" s="203"/>
      <c r="T109" s="204"/>
      <c r="AT109" s="205" t="s">
        <v>155</v>
      </c>
      <c r="AU109" s="205" t="s">
        <v>82</v>
      </c>
      <c r="AV109" s="11" t="s">
        <v>82</v>
      </c>
      <c r="AW109" s="11" t="s">
        <v>37</v>
      </c>
      <c r="AX109" s="11" t="s">
        <v>8</v>
      </c>
      <c r="AY109" s="205" t="s">
        <v>145</v>
      </c>
    </row>
    <row r="110" spans="2:65" s="1" customFormat="1" ht="31.5" customHeight="1" x14ac:dyDescent="0.3">
      <c r="B110" s="34"/>
      <c r="C110" s="182" t="s">
        <v>153</v>
      </c>
      <c r="D110" s="182" t="s">
        <v>148</v>
      </c>
      <c r="E110" s="183" t="s">
        <v>171</v>
      </c>
      <c r="F110" s="184" t="s">
        <v>172</v>
      </c>
      <c r="G110" s="185" t="s">
        <v>167</v>
      </c>
      <c r="H110" s="186">
        <v>2.4</v>
      </c>
      <c r="I110" s="187"/>
      <c r="J110" s="188">
        <f>ROUND(I110*H110,0)</f>
        <v>0</v>
      </c>
      <c r="K110" s="184" t="s">
        <v>152</v>
      </c>
      <c r="L110" s="54"/>
      <c r="M110" s="189" t="s">
        <v>21</v>
      </c>
      <c r="N110" s="190" t="s">
        <v>45</v>
      </c>
      <c r="O110" s="35"/>
      <c r="P110" s="191">
        <f>O110*H110</f>
        <v>0</v>
      </c>
      <c r="Q110" s="191">
        <v>6.9819999999999993E-2</v>
      </c>
      <c r="R110" s="191">
        <f>Q110*H110</f>
        <v>0.16756799999999997</v>
      </c>
      <c r="S110" s="191">
        <v>0</v>
      </c>
      <c r="T110" s="192">
        <f>S110*H110</f>
        <v>0</v>
      </c>
      <c r="AR110" s="17" t="s">
        <v>153</v>
      </c>
      <c r="AT110" s="17" t="s">
        <v>148</v>
      </c>
      <c r="AU110" s="17" t="s">
        <v>82</v>
      </c>
      <c r="AY110" s="17" t="s">
        <v>145</v>
      </c>
      <c r="BE110" s="193">
        <f>IF(N110="základní",J110,0)</f>
        <v>0</v>
      </c>
      <c r="BF110" s="193">
        <f>IF(N110="snížená",J110,0)</f>
        <v>0</v>
      </c>
      <c r="BG110" s="193">
        <f>IF(N110="zákl. přenesená",J110,0)</f>
        <v>0</v>
      </c>
      <c r="BH110" s="193">
        <f>IF(N110="sníž. přenesená",J110,0)</f>
        <v>0</v>
      </c>
      <c r="BI110" s="193">
        <f>IF(N110="nulová",J110,0)</f>
        <v>0</v>
      </c>
      <c r="BJ110" s="17" t="s">
        <v>8</v>
      </c>
      <c r="BK110" s="193">
        <f>ROUND(I110*H110,0)</f>
        <v>0</v>
      </c>
      <c r="BL110" s="17" t="s">
        <v>153</v>
      </c>
      <c r="BM110" s="17" t="s">
        <v>173</v>
      </c>
    </row>
    <row r="111" spans="2:65" s="11" customFormat="1" x14ac:dyDescent="0.3">
      <c r="B111" s="194"/>
      <c r="C111" s="195"/>
      <c r="D111" s="208" t="s">
        <v>155</v>
      </c>
      <c r="E111" s="218" t="s">
        <v>21</v>
      </c>
      <c r="F111" s="219" t="s">
        <v>174</v>
      </c>
      <c r="G111" s="195"/>
      <c r="H111" s="220">
        <v>2.4</v>
      </c>
      <c r="I111" s="200"/>
      <c r="J111" s="195"/>
      <c r="K111" s="195"/>
      <c r="L111" s="201"/>
      <c r="M111" s="202"/>
      <c r="N111" s="203"/>
      <c r="O111" s="203"/>
      <c r="P111" s="203"/>
      <c r="Q111" s="203"/>
      <c r="R111" s="203"/>
      <c r="S111" s="203"/>
      <c r="T111" s="204"/>
      <c r="AT111" s="205" t="s">
        <v>155</v>
      </c>
      <c r="AU111" s="205" t="s">
        <v>82</v>
      </c>
      <c r="AV111" s="11" t="s">
        <v>82</v>
      </c>
      <c r="AW111" s="11" t="s">
        <v>37</v>
      </c>
      <c r="AX111" s="11" t="s">
        <v>8</v>
      </c>
      <c r="AY111" s="205" t="s">
        <v>145</v>
      </c>
    </row>
    <row r="112" spans="2:65" s="1" customFormat="1" ht="22.5" customHeight="1" x14ac:dyDescent="0.3">
      <c r="B112" s="34"/>
      <c r="C112" s="182" t="s">
        <v>175</v>
      </c>
      <c r="D112" s="182" t="s">
        <v>148</v>
      </c>
      <c r="E112" s="183" t="s">
        <v>176</v>
      </c>
      <c r="F112" s="184" t="s">
        <v>177</v>
      </c>
      <c r="G112" s="185" t="s">
        <v>178</v>
      </c>
      <c r="H112" s="186">
        <v>12.8</v>
      </c>
      <c r="I112" s="187"/>
      <c r="J112" s="188">
        <f>ROUND(I112*H112,0)</f>
        <v>0</v>
      </c>
      <c r="K112" s="184" t="s">
        <v>152</v>
      </c>
      <c r="L112" s="54"/>
      <c r="M112" s="189" t="s">
        <v>21</v>
      </c>
      <c r="N112" s="190" t="s">
        <v>45</v>
      </c>
      <c r="O112" s="35"/>
      <c r="P112" s="191">
        <f>O112*H112</f>
        <v>0</v>
      </c>
      <c r="Q112" s="191">
        <v>1.2E-4</v>
      </c>
      <c r="R112" s="191">
        <f>Q112*H112</f>
        <v>1.536E-3</v>
      </c>
      <c r="S112" s="191">
        <v>0</v>
      </c>
      <c r="T112" s="192">
        <f>S112*H112</f>
        <v>0</v>
      </c>
      <c r="AR112" s="17" t="s">
        <v>153</v>
      </c>
      <c r="AT112" s="17" t="s">
        <v>148</v>
      </c>
      <c r="AU112" s="17" t="s">
        <v>82</v>
      </c>
      <c r="AY112" s="17" t="s">
        <v>145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17" t="s">
        <v>8</v>
      </c>
      <c r="BK112" s="193">
        <f>ROUND(I112*H112,0)</f>
        <v>0</v>
      </c>
      <c r="BL112" s="17" t="s">
        <v>153</v>
      </c>
      <c r="BM112" s="17" t="s">
        <v>179</v>
      </c>
    </row>
    <row r="113" spans="2:65" s="11" customFormat="1" x14ac:dyDescent="0.3">
      <c r="B113" s="194"/>
      <c r="C113" s="195"/>
      <c r="D113" s="208" t="s">
        <v>155</v>
      </c>
      <c r="E113" s="218" t="s">
        <v>21</v>
      </c>
      <c r="F113" s="219" t="s">
        <v>180</v>
      </c>
      <c r="G113" s="195"/>
      <c r="H113" s="220">
        <v>12.8</v>
      </c>
      <c r="I113" s="200"/>
      <c r="J113" s="195"/>
      <c r="K113" s="195"/>
      <c r="L113" s="201"/>
      <c r="M113" s="202"/>
      <c r="N113" s="203"/>
      <c r="O113" s="203"/>
      <c r="P113" s="203"/>
      <c r="Q113" s="203"/>
      <c r="R113" s="203"/>
      <c r="S113" s="203"/>
      <c r="T113" s="204"/>
      <c r="AT113" s="205" t="s">
        <v>155</v>
      </c>
      <c r="AU113" s="205" t="s">
        <v>82</v>
      </c>
      <c r="AV113" s="11" t="s">
        <v>82</v>
      </c>
      <c r="AW113" s="11" t="s">
        <v>37</v>
      </c>
      <c r="AX113" s="11" t="s">
        <v>8</v>
      </c>
      <c r="AY113" s="205" t="s">
        <v>145</v>
      </c>
    </row>
    <row r="114" spans="2:65" s="1" customFormat="1" ht="22.5" customHeight="1" x14ac:dyDescent="0.3">
      <c r="B114" s="34"/>
      <c r="C114" s="182" t="s">
        <v>181</v>
      </c>
      <c r="D114" s="182" t="s">
        <v>148</v>
      </c>
      <c r="E114" s="183" t="s">
        <v>182</v>
      </c>
      <c r="F114" s="184" t="s">
        <v>183</v>
      </c>
      <c r="G114" s="185" t="s">
        <v>178</v>
      </c>
      <c r="H114" s="186">
        <v>15.4</v>
      </c>
      <c r="I114" s="187"/>
      <c r="J114" s="188">
        <f>ROUND(I114*H114,0)</f>
        <v>0</v>
      </c>
      <c r="K114" s="184" t="s">
        <v>152</v>
      </c>
      <c r="L114" s="54"/>
      <c r="M114" s="189" t="s">
        <v>21</v>
      </c>
      <c r="N114" s="190" t="s">
        <v>45</v>
      </c>
      <c r="O114" s="35"/>
      <c r="P114" s="191">
        <f>O114*H114</f>
        <v>0</v>
      </c>
      <c r="Q114" s="191">
        <v>1.3999999999999999E-4</v>
      </c>
      <c r="R114" s="191">
        <f>Q114*H114</f>
        <v>2.1559999999999999E-3</v>
      </c>
      <c r="S114" s="191">
        <v>0</v>
      </c>
      <c r="T114" s="192">
        <f>S114*H114</f>
        <v>0</v>
      </c>
      <c r="AR114" s="17" t="s">
        <v>153</v>
      </c>
      <c r="AT114" s="17" t="s">
        <v>148</v>
      </c>
      <c r="AU114" s="17" t="s">
        <v>82</v>
      </c>
      <c r="AY114" s="17" t="s">
        <v>145</v>
      </c>
      <c r="BE114" s="193">
        <f>IF(N114="základní",J114,0)</f>
        <v>0</v>
      </c>
      <c r="BF114" s="193">
        <f>IF(N114="snížená",J114,0)</f>
        <v>0</v>
      </c>
      <c r="BG114" s="193">
        <f>IF(N114="zákl. přenesená",J114,0)</f>
        <v>0</v>
      </c>
      <c r="BH114" s="193">
        <f>IF(N114="sníž. přenesená",J114,0)</f>
        <v>0</v>
      </c>
      <c r="BI114" s="193">
        <f>IF(N114="nulová",J114,0)</f>
        <v>0</v>
      </c>
      <c r="BJ114" s="17" t="s">
        <v>8</v>
      </c>
      <c r="BK114" s="193">
        <f>ROUND(I114*H114,0)</f>
        <v>0</v>
      </c>
      <c r="BL114" s="17" t="s">
        <v>153</v>
      </c>
      <c r="BM114" s="17" t="s">
        <v>184</v>
      </c>
    </row>
    <row r="115" spans="2:65" s="11" customFormat="1" x14ac:dyDescent="0.3">
      <c r="B115" s="194"/>
      <c r="C115" s="195"/>
      <c r="D115" s="196" t="s">
        <v>155</v>
      </c>
      <c r="E115" s="197" t="s">
        <v>21</v>
      </c>
      <c r="F115" s="198" t="s">
        <v>185</v>
      </c>
      <c r="G115" s="195"/>
      <c r="H115" s="199">
        <v>2.6</v>
      </c>
      <c r="I115" s="200"/>
      <c r="J115" s="195"/>
      <c r="K115" s="195"/>
      <c r="L115" s="201"/>
      <c r="M115" s="202"/>
      <c r="N115" s="203"/>
      <c r="O115" s="203"/>
      <c r="P115" s="203"/>
      <c r="Q115" s="203"/>
      <c r="R115" s="203"/>
      <c r="S115" s="203"/>
      <c r="T115" s="204"/>
      <c r="AT115" s="205" t="s">
        <v>155</v>
      </c>
      <c r="AU115" s="205" t="s">
        <v>82</v>
      </c>
      <c r="AV115" s="11" t="s">
        <v>82</v>
      </c>
      <c r="AW115" s="11" t="s">
        <v>37</v>
      </c>
      <c r="AX115" s="11" t="s">
        <v>74</v>
      </c>
      <c r="AY115" s="205" t="s">
        <v>145</v>
      </c>
    </row>
    <row r="116" spans="2:65" s="11" customFormat="1" x14ac:dyDescent="0.3">
      <c r="B116" s="194"/>
      <c r="C116" s="195"/>
      <c r="D116" s="196" t="s">
        <v>155</v>
      </c>
      <c r="E116" s="197" t="s">
        <v>21</v>
      </c>
      <c r="F116" s="198" t="s">
        <v>180</v>
      </c>
      <c r="G116" s="195"/>
      <c r="H116" s="199">
        <v>12.8</v>
      </c>
      <c r="I116" s="200"/>
      <c r="J116" s="195"/>
      <c r="K116" s="195"/>
      <c r="L116" s="201"/>
      <c r="M116" s="202"/>
      <c r="N116" s="203"/>
      <c r="O116" s="203"/>
      <c r="P116" s="203"/>
      <c r="Q116" s="203"/>
      <c r="R116" s="203"/>
      <c r="S116" s="203"/>
      <c r="T116" s="204"/>
      <c r="AT116" s="205" t="s">
        <v>155</v>
      </c>
      <c r="AU116" s="205" t="s">
        <v>82</v>
      </c>
      <c r="AV116" s="11" t="s">
        <v>82</v>
      </c>
      <c r="AW116" s="11" t="s">
        <v>37</v>
      </c>
      <c r="AX116" s="11" t="s">
        <v>74</v>
      </c>
      <c r="AY116" s="205" t="s">
        <v>145</v>
      </c>
    </row>
    <row r="117" spans="2:65" s="12" customFormat="1" x14ac:dyDescent="0.3">
      <c r="B117" s="206"/>
      <c r="C117" s="207"/>
      <c r="D117" s="196" t="s">
        <v>155</v>
      </c>
      <c r="E117" s="221" t="s">
        <v>21</v>
      </c>
      <c r="F117" s="222" t="s">
        <v>159</v>
      </c>
      <c r="G117" s="207"/>
      <c r="H117" s="223">
        <v>15.4</v>
      </c>
      <c r="I117" s="212"/>
      <c r="J117" s="207"/>
      <c r="K117" s="207"/>
      <c r="L117" s="213"/>
      <c r="M117" s="214"/>
      <c r="N117" s="215"/>
      <c r="O117" s="215"/>
      <c r="P117" s="215"/>
      <c r="Q117" s="215"/>
      <c r="R117" s="215"/>
      <c r="S117" s="215"/>
      <c r="T117" s="216"/>
      <c r="AT117" s="217" t="s">
        <v>155</v>
      </c>
      <c r="AU117" s="217" t="s">
        <v>82</v>
      </c>
      <c r="AV117" s="12" t="s">
        <v>153</v>
      </c>
      <c r="AW117" s="12" t="s">
        <v>37</v>
      </c>
      <c r="AX117" s="12" t="s">
        <v>8</v>
      </c>
      <c r="AY117" s="217" t="s">
        <v>145</v>
      </c>
    </row>
    <row r="118" spans="2:65" s="10" customFormat="1" ht="29.85" customHeight="1" x14ac:dyDescent="0.3">
      <c r="B118" s="165"/>
      <c r="C118" s="166"/>
      <c r="D118" s="179" t="s">
        <v>73</v>
      </c>
      <c r="E118" s="180" t="s">
        <v>153</v>
      </c>
      <c r="F118" s="180" t="s">
        <v>186</v>
      </c>
      <c r="G118" s="166"/>
      <c r="H118" s="166"/>
      <c r="I118" s="169"/>
      <c r="J118" s="181">
        <f>BK118</f>
        <v>0</v>
      </c>
      <c r="K118" s="166"/>
      <c r="L118" s="171"/>
      <c r="M118" s="172"/>
      <c r="N118" s="173"/>
      <c r="O118" s="173"/>
      <c r="P118" s="174">
        <f>SUM(P119:P120)</f>
        <v>0</v>
      </c>
      <c r="Q118" s="173"/>
      <c r="R118" s="174">
        <f>SUM(R119:R120)</f>
        <v>0.15759999999999999</v>
      </c>
      <c r="S118" s="173"/>
      <c r="T118" s="175">
        <f>SUM(T119:T120)</f>
        <v>0</v>
      </c>
      <c r="AR118" s="176" t="s">
        <v>8</v>
      </c>
      <c r="AT118" s="177" t="s">
        <v>73</v>
      </c>
      <c r="AU118" s="177" t="s">
        <v>8</v>
      </c>
      <c r="AY118" s="176" t="s">
        <v>145</v>
      </c>
      <c r="BK118" s="178">
        <f>SUM(BK119:BK120)</f>
        <v>0</v>
      </c>
    </row>
    <row r="119" spans="2:65" s="1" customFormat="1" ht="44.25" customHeight="1" x14ac:dyDescent="0.3">
      <c r="B119" s="34"/>
      <c r="C119" s="182" t="s">
        <v>187</v>
      </c>
      <c r="D119" s="182" t="s">
        <v>148</v>
      </c>
      <c r="E119" s="183" t="s">
        <v>188</v>
      </c>
      <c r="F119" s="184" t="s">
        <v>189</v>
      </c>
      <c r="G119" s="185" t="s">
        <v>151</v>
      </c>
      <c r="H119" s="186">
        <v>8</v>
      </c>
      <c r="I119" s="187"/>
      <c r="J119" s="188">
        <f>ROUND(I119*H119,0)</f>
        <v>0</v>
      </c>
      <c r="K119" s="184" t="s">
        <v>152</v>
      </c>
      <c r="L119" s="54"/>
      <c r="M119" s="189" t="s">
        <v>21</v>
      </c>
      <c r="N119" s="190" t="s">
        <v>45</v>
      </c>
      <c r="O119" s="35"/>
      <c r="P119" s="191">
        <f>O119*H119</f>
        <v>0</v>
      </c>
      <c r="Q119" s="191">
        <v>1.9699999999999999E-2</v>
      </c>
      <c r="R119" s="191">
        <f>Q119*H119</f>
        <v>0.15759999999999999</v>
      </c>
      <c r="S119" s="191">
        <v>0</v>
      </c>
      <c r="T119" s="192">
        <f>S119*H119</f>
        <v>0</v>
      </c>
      <c r="AR119" s="17" t="s">
        <v>153</v>
      </c>
      <c r="AT119" s="17" t="s">
        <v>148</v>
      </c>
      <c r="AU119" s="17" t="s">
        <v>82</v>
      </c>
      <c r="AY119" s="17" t="s">
        <v>145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17" t="s">
        <v>8</v>
      </c>
      <c r="BK119" s="193">
        <f>ROUND(I119*H119,0)</f>
        <v>0</v>
      </c>
      <c r="BL119" s="17" t="s">
        <v>153</v>
      </c>
      <c r="BM119" s="17" t="s">
        <v>190</v>
      </c>
    </row>
    <row r="120" spans="2:65" s="11" customFormat="1" x14ac:dyDescent="0.3">
      <c r="B120" s="194"/>
      <c r="C120" s="195"/>
      <c r="D120" s="196" t="s">
        <v>155</v>
      </c>
      <c r="E120" s="197" t="s">
        <v>21</v>
      </c>
      <c r="F120" s="198" t="s">
        <v>191</v>
      </c>
      <c r="G120" s="195"/>
      <c r="H120" s="199">
        <v>8</v>
      </c>
      <c r="I120" s="200"/>
      <c r="J120" s="195"/>
      <c r="K120" s="195"/>
      <c r="L120" s="201"/>
      <c r="M120" s="202"/>
      <c r="N120" s="203"/>
      <c r="O120" s="203"/>
      <c r="P120" s="203"/>
      <c r="Q120" s="203"/>
      <c r="R120" s="203"/>
      <c r="S120" s="203"/>
      <c r="T120" s="204"/>
      <c r="AT120" s="205" t="s">
        <v>155</v>
      </c>
      <c r="AU120" s="205" t="s">
        <v>82</v>
      </c>
      <c r="AV120" s="11" t="s">
        <v>82</v>
      </c>
      <c r="AW120" s="11" t="s">
        <v>37</v>
      </c>
      <c r="AX120" s="11" t="s">
        <v>8</v>
      </c>
      <c r="AY120" s="205" t="s">
        <v>145</v>
      </c>
    </row>
    <row r="121" spans="2:65" s="10" customFormat="1" ht="29.85" customHeight="1" x14ac:dyDescent="0.3">
      <c r="B121" s="165"/>
      <c r="C121" s="166"/>
      <c r="D121" s="179" t="s">
        <v>73</v>
      </c>
      <c r="E121" s="180" t="s">
        <v>181</v>
      </c>
      <c r="F121" s="180" t="s">
        <v>192</v>
      </c>
      <c r="G121" s="166"/>
      <c r="H121" s="166"/>
      <c r="I121" s="169"/>
      <c r="J121" s="181">
        <f>BK121</f>
        <v>0</v>
      </c>
      <c r="K121" s="166"/>
      <c r="L121" s="171"/>
      <c r="M121" s="172"/>
      <c r="N121" s="173"/>
      <c r="O121" s="173"/>
      <c r="P121" s="174">
        <f>SUM(P122:P153)</f>
        <v>0</v>
      </c>
      <c r="Q121" s="173"/>
      <c r="R121" s="174">
        <f>SUM(R122:R153)</f>
        <v>4.3018812199999994</v>
      </c>
      <c r="S121" s="173"/>
      <c r="T121" s="175">
        <f>SUM(T122:T153)</f>
        <v>0</v>
      </c>
      <c r="AR121" s="176" t="s">
        <v>8</v>
      </c>
      <c r="AT121" s="177" t="s">
        <v>73</v>
      </c>
      <c r="AU121" s="177" t="s">
        <v>8</v>
      </c>
      <c r="AY121" s="176" t="s">
        <v>145</v>
      </c>
      <c r="BK121" s="178">
        <f>SUM(BK122:BK153)</f>
        <v>0</v>
      </c>
    </row>
    <row r="122" spans="2:65" s="1" customFormat="1" ht="31.5" customHeight="1" x14ac:dyDescent="0.3">
      <c r="B122" s="34"/>
      <c r="C122" s="182" t="s">
        <v>193</v>
      </c>
      <c r="D122" s="182" t="s">
        <v>148</v>
      </c>
      <c r="E122" s="183" t="s">
        <v>194</v>
      </c>
      <c r="F122" s="184" t="s">
        <v>195</v>
      </c>
      <c r="G122" s="185" t="s">
        <v>167</v>
      </c>
      <c r="H122" s="186">
        <v>57.4</v>
      </c>
      <c r="I122" s="187"/>
      <c r="J122" s="188">
        <f>ROUND(I122*H122,0)</f>
        <v>0</v>
      </c>
      <c r="K122" s="184" t="s">
        <v>152</v>
      </c>
      <c r="L122" s="54"/>
      <c r="M122" s="189" t="s">
        <v>21</v>
      </c>
      <c r="N122" s="190" t="s">
        <v>45</v>
      </c>
      <c r="O122" s="35"/>
      <c r="P122" s="191">
        <f>O122*H122</f>
        <v>0</v>
      </c>
      <c r="Q122" s="191">
        <v>3.0000000000000001E-3</v>
      </c>
      <c r="R122" s="191">
        <f>Q122*H122</f>
        <v>0.17219999999999999</v>
      </c>
      <c r="S122" s="191">
        <v>0</v>
      </c>
      <c r="T122" s="192">
        <f>S122*H122</f>
        <v>0</v>
      </c>
      <c r="AR122" s="17" t="s">
        <v>153</v>
      </c>
      <c r="AT122" s="17" t="s">
        <v>148</v>
      </c>
      <c r="AU122" s="17" t="s">
        <v>82</v>
      </c>
      <c r="AY122" s="17" t="s">
        <v>145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17" t="s">
        <v>8</v>
      </c>
      <c r="BK122" s="193">
        <f>ROUND(I122*H122,0)</f>
        <v>0</v>
      </c>
      <c r="BL122" s="17" t="s">
        <v>153</v>
      </c>
      <c r="BM122" s="17" t="s">
        <v>196</v>
      </c>
    </row>
    <row r="123" spans="2:65" s="11" customFormat="1" x14ac:dyDescent="0.3">
      <c r="B123" s="194"/>
      <c r="C123" s="195"/>
      <c r="D123" s="196" t="s">
        <v>155</v>
      </c>
      <c r="E123" s="197" t="s">
        <v>21</v>
      </c>
      <c r="F123" s="198" t="s">
        <v>197</v>
      </c>
      <c r="G123" s="195"/>
      <c r="H123" s="199">
        <v>27</v>
      </c>
      <c r="I123" s="200"/>
      <c r="J123" s="195"/>
      <c r="K123" s="195"/>
      <c r="L123" s="201"/>
      <c r="M123" s="202"/>
      <c r="N123" s="203"/>
      <c r="O123" s="203"/>
      <c r="P123" s="203"/>
      <c r="Q123" s="203"/>
      <c r="R123" s="203"/>
      <c r="S123" s="203"/>
      <c r="T123" s="204"/>
      <c r="AT123" s="205" t="s">
        <v>155</v>
      </c>
      <c r="AU123" s="205" t="s">
        <v>82</v>
      </c>
      <c r="AV123" s="11" t="s">
        <v>82</v>
      </c>
      <c r="AW123" s="11" t="s">
        <v>37</v>
      </c>
      <c r="AX123" s="11" t="s">
        <v>74</v>
      </c>
      <c r="AY123" s="205" t="s">
        <v>145</v>
      </c>
    </row>
    <row r="124" spans="2:65" s="11" customFormat="1" x14ac:dyDescent="0.3">
      <c r="B124" s="194"/>
      <c r="C124" s="195"/>
      <c r="D124" s="196" t="s">
        <v>155</v>
      </c>
      <c r="E124" s="197" t="s">
        <v>21</v>
      </c>
      <c r="F124" s="198" t="s">
        <v>198</v>
      </c>
      <c r="G124" s="195"/>
      <c r="H124" s="199">
        <v>16.600000000000001</v>
      </c>
      <c r="I124" s="200"/>
      <c r="J124" s="195"/>
      <c r="K124" s="195"/>
      <c r="L124" s="201"/>
      <c r="M124" s="202"/>
      <c r="N124" s="203"/>
      <c r="O124" s="203"/>
      <c r="P124" s="203"/>
      <c r="Q124" s="203"/>
      <c r="R124" s="203"/>
      <c r="S124" s="203"/>
      <c r="T124" s="204"/>
      <c r="AT124" s="205" t="s">
        <v>155</v>
      </c>
      <c r="AU124" s="205" t="s">
        <v>82</v>
      </c>
      <c r="AV124" s="11" t="s">
        <v>82</v>
      </c>
      <c r="AW124" s="11" t="s">
        <v>37</v>
      </c>
      <c r="AX124" s="11" t="s">
        <v>74</v>
      </c>
      <c r="AY124" s="205" t="s">
        <v>145</v>
      </c>
    </row>
    <row r="125" spans="2:65" s="11" customFormat="1" x14ac:dyDescent="0.3">
      <c r="B125" s="194"/>
      <c r="C125" s="195"/>
      <c r="D125" s="196" t="s">
        <v>155</v>
      </c>
      <c r="E125" s="197" t="s">
        <v>21</v>
      </c>
      <c r="F125" s="198" t="s">
        <v>199</v>
      </c>
      <c r="G125" s="195"/>
      <c r="H125" s="199">
        <v>13.8</v>
      </c>
      <c r="I125" s="200"/>
      <c r="J125" s="195"/>
      <c r="K125" s="195"/>
      <c r="L125" s="201"/>
      <c r="M125" s="202"/>
      <c r="N125" s="203"/>
      <c r="O125" s="203"/>
      <c r="P125" s="203"/>
      <c r="Q125" s="203"/>
      <c r="R125" s="203"/>
      <c r="S125" s="203"/>
      <c r="T125" s="204"/>
      <c r="AT125" s="205" t="s">
        <v>155</v>
      </c>
      <c r="AU125" s="205" t="s">
        <v>82</v>
      </c>
      <c r="AV125" s="11" t="s">
        <v>82</v>
      </c>
      <c r="AW125" s="11" t="s">
        <v>37</v>
      </c>
      <c r="AX125" s="11" t="s">
        <v>74</v>
      </c>
      <c r="AY125" s="205" t="s">
        <v>145</v>
      </c>
    </row>
    <row r="126" spans="2:65" s="12" customFormat="1" x14ac:dyDescent="0.3">
      <c r="B126" s="206"/>
      <c r="C126" s="207"/>
      <c r="D126" s="208" t="s">
        <v>155</v>
      </c>
      <c r="E126" s="209" t="s">
        <v>21</v>
      </c>
      <c r="F126" s="210" t="s">
        <v>159</v>
      </c>
      <c r="G126" s="207"/>
      <c r="H126" s="211">
        <v>57.4</v>
      </c>
      <c r="I126" s="212"/>
      <c r="J126" s="207"/>
      <c r="K126" s="207"/>
      <c r="L126" s="213"/>
      <c r="M126" s="214"/>
      <c r="N126" s="215"/>
      <c r="O126" s="215"/>
      <c r="P126" s="215"/>
      <c r="Q126" s="215"/>
      <c r="R126" s="215"/>
      <c r="S126" s="215"/>
      <c r="T126" s="216"/>
      <c r="AT126" s="217" t="s">
        <v>155</v>
      </c>
      <c r="AU126" s="217" t="s">
        <v>82</v>
      </c>
      <c r="AV126" s="12" t="s">
        <v>153</v>
      </c>
      <c r="AW126" s="12" t="s">
        <v>37</v>
      </c>
      <c r="AX126" s="12" t="s">
        <v>8</v>
      </c>
      <c r="AY126" s="217" t="s">
        <v>145</v>
      </c>
    </row>
    <row r="127" spans="2:65" s="1" customFormat="1" ht="31.5" customHeight="1" x14ac:dyDescent="0.3">
      <c r="B127" s="34"/>
      <c r="C127" s="182" t="s">
        <v>200</v>
      </c>
      <c r="D127" s="182" t="s">
        <v>148</v>
      </c>
      <c r="E127" s="183" t="s">
        <v>201</v>
      </c>
      <c r="F127" s="184" t="s">
        <v>202</v>
      </c>
      <c r="G127" s="185" t="s">
        <v>167</v>
      </c>
      <c r="H127" s="186">
        <v>133.19999999999999</v>
      </c>
      <c r="I127" s="187"/>
      <c r="J127" s="188">
        <f>ROUND(I127*H127,0)</f>
        <v>0</v>
      </c>
      <c r="K127" s="184" t="s">
        <v>152</v>
      </c>
      <c r="L127" s="54"/>
      <c r="M127" s="189" t="s">
        <v>21</v>
      </c>
      <c r="N127" s="190" t="s">
        <v>45</v>
      </c>
      <c r="O127" s="35"/>
      <c r="P127" s="191">
        <f>O127*H127</f>
        <v>0</v>
      </c>
      <c r="Q127" s="191">
        <v>7.3499999999999998E-3</v>
      </c>
      <c r="R127" s="191">
        <f>Q127*H127</f>
        <v>0.97901999999999989</v>
      </c>
      <c r="S127" s="191">
        <v>0</v>
      </c>
      <c r="T127" s="192">
        <f>S127*H127</f>
        <v>0</v>
      </c>
      <c r="AR127" s="17" t="s">
        <v>153</v>
      </c>
      <c r="AT127" s="17" t="s">
        <v>148</v>
      </c>
      <c r="AU127" s="17" t="s">
        <v>82</v>
      </c>
      <c r="AY127" s="17" t="s">
        <v>145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17" t="s">
        <v>8</v>
      </c>
      <c r="BK127" s="193">
        <f>ROUND(I127*H127,0)</f>
        <v>0</v>
      </c>
      <c r="BL127" s="17" t="s">
        <v>153</v>
      </c>
      <c r="BM127" s="17" t="s">
        <v>203</v>
      </c>
    </row>
    <row r="128" spans="2:65" s="11" customFormat="1" x14ac:dyDescent="0.3">
      <c r="B128" s="194"/>
      <c r="C128" s="195"/>
      <c r="D128" s="196" t="s">
        <v>155</v>
      </c>
      <c r="E128" s="197" t="s">
        <v>21</v>
      </c>
      <c r="F128" s="198" t="s">
        <v>204</v>
      </c>
      <c r="G128" s="195"/>
      <c r="H128" s="199">
        <v>15</v>
      </c>
      <c r="I128" s="200"/>
      <c r="J128" s="195"/>
      <c r="K128" s="195"/>
      <c r="L128" s="201"/>
      <c r="M128" s="202"/>
      <c r="N128" s="203"/>
      <c r="O128" s="203"/>
      <c r="P128" s="203"/>
      <c r="Q128" s="203"/>
      <c r="R128" s="203"/>
      <c r="S128" s="203"/>
      <c r="T128" s="204"/>
      <c r="AT128" s="205" t="s">
        <v>155</v>
      </c>
      <c r="AU128" s="205" t="s">
        <v>82</v>
      </c>
      <c r="AV128" s="11" t="s">
        <v>82</v>
      </c>
      <c r="AW128" s="11" t="s">
        <v>37</v>
      </c>
      <c r="AX128" s="11" t="s">
        <v>74</v>
      </c>
      <c r="AY128" s="205" t="s">
        <v>145</v>
      </c>
    </row>
    <row r="129" spans="2:65" s="11" customFormat="1" x14ac:dyDescent="0.3">
      <c r="B129" s="194"/>
      <c r="C129" s="195"/>
      <c r="D129" s="196" t="s">
        <v>155</v>
      </c>
      <c r="E129" s="197" t="s">
        <v>21</v>
      </c>
      <c r="F129" s="198" t="s">
        <v>205</v>
      </c>
      <c r="G129" s="195"/>
      <c r="H129" s="199">
        <v>30.6</v>
      </c>
      <c r="I129" s="200"/>
      <c r="J129" s="195"/>
      <c r="K129" s="195"/>
      <c r="L129" s="201"/>
      <c r="M129" s="202"/>
      <c r="N129" s="203"/>
      <c r="O129" s="203"/>
      <c r="P129" s="203"/>
      <c r="Q129" s="203"/>
      <c r="R129" s="203"/>
      <c r="S129" s="203"/>
      <c r="T129" s="204"/>
      <c r="AT129" s="205" t="s">
        <v>155</v>
      </c>
      <c r="AU129" s="205" t="s">
        <v>82</v>
      </c>
      <c r="AV129" s="11" t="s">
        <v>82</v>
      </c>
      <c r="AW129" s="11" t="s">
        <v>37</v>
      </c>
      <c r="AX129" s="11" t="s">
        <v>74</v>
      </c>
      <c r="AY129" s="205" t="s">
        <v>145</v>
      </c>
    </row>
    <row r="130" spans="2:65" s="13" customFormat="1" x14ac:dyDescent="0.3">
      <c r="B130" s="224"/>
      <c r="C130" s="225"/>
      <c r="D130" s="196" t="s">
        <v>155</v>
      </c>
      <c r="E130" s="226" t="s">
        <v>21</v>
      </c>
      <c r="F130" s="227" t="s">
        <v>206</v>
      </c>
      <c r="G130" s="225"/>
      <c r="H130" s="228">
        <v>45.6</v>
      </c>
      <c r="I130" s="229"/>
      <c r="J130" s="225"/>
      <c r="K130" s="225"/>
      <c r="L130" s="230"/>
      <c r="M130" s="231"/>
      <c r="N130" s="232"/>
      <c r="O130" s="232"/>
      <c r="P130" s="232"/>
      <c r="Q130" s="232"/>
      <c r="R130" s="232"/>
      <c r="S130" s="232"/>
      <c r="T130" s="233"/>
      <c r="AT130" s="234" t="s">
        <v>155</v>
      </c>
      <c r="AU130" s="234" t="s">
        <v>82</v>
      </c>
      <c r="AV130" s="13" t="s">
        <v>146</v>
      </c>
      <c r="AW130" s="13" t="s">
        <v>37</v>
      </c>
      <c r="AX130" s="13" t="s">
        <v>74</v>
      </c>
      <c r="AY130" s="234" t="s">
        <v>145</v>
      </c>
    </row>
    <row r="131" spans="2:65" s="11" customFormat="1" x14ac:dyDescent="0.3">
      <c r="B131" s="194"/>
      <c r="C131" s="195"/>
      <c r="D131" s="196" t="s">
        <v>155</v>
      </c>
      <c r="E131" s="197" t="s">
        <v>21</v>
      </c>
      <c r="F131" s="198" t="s">
        <v>207</v>
      </c>
      <c r="G131" s="195"/>
      <c r="H131" s="199">
        <v>5</v>
      </c>
      <c r="I131" s="200"/>
      <c r="J131" s="195"/>
      <c r="K131" s="195"/>
      <c r="L131" s="201"/>
      <c r="M131" s="202"/>
      <c r="N131" s="203"/>
      <c r="O131" s="203"/>
      <c r="P131" s="203"/>
      <c r="Q131" s="203"/>
      <c r="R131" s="203"/>
      <c r="S131" s="203"/>
      <c r="T131" s="204"/>
      <c r="AT131" s="205" t="s">
        <v>155</v>
      </c>
      <c r="AU131" s="205" t="s">
        <v>82</v>
      </c>
      <c r="AV131" s="11" t="s">
        <v>82</v>
      </c>
      <c r="AW131" s="11" t="s">
        <v>37</v>
      </c>
      <c r="AX131" s="11" t="s">
        <v>74</v>
      </c>
      <c r="AY131" s="205" t="s">
        <v>145</v>
      </c>
    </row>
    <row r="132" spans="2:65" s="11" customFormat="1" x14ac:dyDescent="0.3">
      <c r="B132" s="194"/>
      <c r="C132" s="195"/>
      <c r="D132" s="196" t="s">
        <v>155</v>
      </c>
      <c r="E132" s="197" t="s">
        <v>21</v>
      </c>
      <c r="F132" s="198" t="s">
        <v>208</v>
      </c>
      <c r="G132" s="195"/>
      <c r="H132" s="199">
        <v>24.8</v>
      </c>
      <c r="I132" s="200"/>
      <c r="J132" s="195"/>
      <c r="K132" s="195"/>
      <c r="L132" s="201"/>
      <c r="M132" s="202"/>
      <c r="N132" s="203"/>
      <c r="O132" s="203"/>
      <c r="P132" s="203"/>
      <c r="Q132" s="203"/>
      <c r="R132" s="203"/>
      <c r="S132" s="203"/>
      <c r="T132" s="204"/>
      <c r="AT132" s="205" t="s">
        <v>155</v>
      </c>
      <c r="AU132" s="205" t="s">
        <v>82</v>
      </c>
      <c r="AV132" s="11" t="s">
        <v>82</v>
      </c>
      <c r="AW132" s="11" t="s">
        <v>37</v>
      </c>
      <c r="AX132" s="11" t="s">
        <v>74</v>
      </c>
      <c r="AY132" s="205" t="s">
        <v>145</v>
      </c>
    </row>
    <row r="133" spans="2:65" s="11" customFormat="1" x14ac:dyDescent="0.3">
      <c r="B133" s="194"/>
      <c r="C133" s="195"/>
      <c r="D133" s="196" t="s">
        <v>155</v>
      </c>
      <c r="E133" s="197" t="s">
        <v>21</v>
      </c>
      <c r="F133" s="198" t="s">
        <v>209</v>
      </c>
      <c r="G133" s="195"/>
      <c r="H133" s="199">
        <v>10.199999999999999</v>
      </c>
      <c r="I133" s="200"/>
      <c r="J133" s="195"/>
      <c r="K133" s="195"/>
      <c r="L133" s="201"/>
      <c r="M133" s="202"/>
      <c r="N133" s="203"/>
      <c r="O133" s="203"/>
      <c r="P133" s="203"/>
      <c r="Q133" s="203"/>
      <c r="R133" s="203"/>
      <c r="S133" s="203"/>
      <c r="T133" s="204"/>
      <c r="AT133" s="205" t="s">
        <v>155</v>
      </c>
      <c r="AU133" s="205" t="s">
        <v>82</v>
      </c>
      <c r="AV133" s="11" t="s">
        <v>82</v>
      </c>
      <c r="AW133" s="11" t="s">
        <v>37</v>
      </c>
      <c r="AX133" s="11" t="s">
        <v>74</v>
      </c>
      <c r="AY133" s="205" t="s">
        <v>145</v>
      </c>
    </row>
    <row r="134" spans="2:65" s="11" customFormat="1" x14ac:dyDescent="0.3">
      <c r="B134" s="194"/>
      <c r="C134" s="195"/>
      <c r="D134" s="196" t="s">
        <v>155</v>
      </c>
      <c r="E134" s="197" t="s">
        <v>21</v>
      </c>
      <c r="F134" s="198" t="s">
        <v>210</v>
      </c>
      <c r="G134" s="195"/>
      <c r="H134" s="199">
        <v>8</v>
      </c>
      <c r="I134" s="200"/>
      <c r="J134" s="195"/>
      <c r="K134" s="195"/>
      <c r="L134" s="201"/>
      <c r="M134" s="202"/>
      <c r="N134" s="203"/>
      <c r="O134" s="203"/>
      <c r="P134" s="203"/>
      <c r="Q134" s="203"/>
      <c r="R134" s="203"/>
      <c r="S134" s="203"/>
      <c r="T134" s="204"/>
      <c r="AT134" s="205" t="s">
        <v>155</v>
      </c>
      <c r="AU134" s="205" t="s">
        <v>82</v>
      </c>
      <c r="AV134" s="11" t="s">
        <v>82</v>
      </c>
      <c r="AW134" s="11" t="s">
        <v>37</v>
      </c>
      <c r="AX134" s="11" t="s">
        <v>74</v>
      </c>
      <c r="AY134" s="205" t="s">
        <v>145</v>
      </c>
    </row>
    <row r="135" spans="2:65" s="11" customFormat="1" x14ac:dyDescent="0.3">
      <c r="B135" s="194"/>
      <c r="C135" s="195"/>
      <c r="D135" s="196" t="s">
        <v>155</v>
      </c>
      <c r="E135" s="197" t="s">
        <v>21</v>
      </c>
      <c r="F135" s="198" t="s">
        <v>211</v>
      </c>
      <c r="G135" s="195"/>
      <c r="H135" s="199">
        <v>4.8</v>
      </c>
      <c r="I135" s="200"/>
      <c r="J135" s="195"/>
      <c r="K135" s="195"/>
      <c r="L135" s="201"/>
      <c r="M135" s="202"/>
      <c r="N135" s="203"/>
      <c r="O135" s="203"/>
      <c r="P135" s="203"/>
      <c r="Q135" s="203"/>
      <c r="R135" s="203"/>
      <c r="S135" s="203"/>
      <c r="T135" s="204"/>
      <c r="AT135" s="205" t="s">
        <v>155</v>
      </c>
      <c r="AU135" s="205" t="s">
        <v>82</v>
      </c>
      <c r="AV135" s="11" t="s">
        <v>82</v>
      </c>
      <c r="AW135" s="11" t="s">
        <v>37</v>
      </c>
      <c r="AX135" s="11" t="s">
        <v>74</v>
      </c>
      <c r="AY135" s="205" t="s">
        <v>145</v>
      </c>
    </row>
    <row r="136" spans="2:65" s="11" customFormat="1" x14ac:dyDescent="0.3">
      <c r="B136" s="194"/>
      <c r="C136" s="195"/>
      <c r="D136" s="196" t="s">
        <v>155</v>
      </c>
      <c r="E136" s="197" t="s">
        <v>21</v>
      </c>
      <c r="F136" s="198" t="s">
        <v>212</v>
      </c>
      <c r="G136" s="195"/>
      <c r="H136" s="199">
        <v>34.799999999999997</v>
      </c>
      <c r="I136" s="200"/>
      <c r="J136" s="195"/>
      <c r="K136" s="195"/>
      <c r="L136" s="201"/>
      <c r="M136" s="202"/>
      <c r="N136" s="203"/>
      <c r="O136" s="203"/>
      <c r="P136" s="203"/>
      <c r="Q136" s="203"/>
      <c r="R136" s="203"/>
      <c r="S136" s="203"/>
      <c r="T136" s="204"/>
      <c r="AT136" s="205" t="s">
        <v>155</v>
      </c>
      <c r="AU136" s="205" t="s">
        <v>82</v>
      </c>
      <c r="AV136" s="11" t="s">
        <v>82</v>
      </c>
      <c r="AW136" s="11" t="s">
        <v>37</v>
      </c>
      <c r="AX136" s="11" t="s">
        <v>74</v>
      </c>
      <c r="AY136" s="205" t="s">
        <v>145</v>
      </c>
    </row>
    <row r="137" spans="2:65" s="13" customFormat="1" x14ac:dyDescent="0.3">
      <c r="B137" s="224"/>
      <c r="C137" s="225"/>
      <c r="D137" s="196" t="s">
        <v>155</v>
      </c>
      <c r="E137" s="226" t="s">
        <v>21</v>
      </c>
      <c r="F137" s="227" t="s">
        <v>206</v>
      </c>
      <c r="G137" s="225"/>
      <c r="H137" s="228">
        <v>87.6</v>
      </c>
      <c r="I137" s="229"/>
      <c r="J137" s="225"/>
      <c r="K137" s="225"/>
      <c r="L137" s="230"/>
      <c r="M137" s="231"/>
      <c r="N137" s="232"/>
      <c r="O137" s="232"/>
      <c r="P137" s="232"/>
      <c r="Q137" s="232"/>
      <c r="R137" s="232"/>
      <c r="S137" s="232"/>
      <c r="T137" s="233"/>
      <c r="AT137" s="234" t="s">
        <v>155</v>
      </c>
      <c r="AU137" s="234" t="s">
        <v>82</v>
      </c>
      <c r="AV137" s="13" t="s">
        <v>146</v>
      </c>
      <c r="AW137" s="13" t="s">
        <v>37</v>
      </c>
      <c r="AX137" s="13" t="s">
        <v>74</v>
      </c>
      <c r="AY137" s="234" t="s">
        <v>145</v>
      </c>
    </row>
    <row r="138" spans="2:65" s="12" customFormat="1" x14ac:dyDescent="0.3">
      <c r="B138" s="206"/>
      <c r="C138" s="207"/>
      <c r="D138" s="208" t="s">
        <v>155</v>
      </c>
      <c r="E138" s="209" t="s">
        <v>93</v>
      </c>
      <c r="F138" s="210" t="s">
        <v>159</v>
      </c>
      <c r="G138" s="207"/>
      <c r="H138" s="211">
        <v>133.19999999999999</v>
      </c>
      <c r="I138" s="212"/>
      <c r="J138" s="207"/>
      <c r="K138" s="207"/>
      <c r="L138" s="213"/>
      <c r="M138" s="214"/>
      <c r="N138" s="215"/>
      <c r="O138" s="215"/>
      <c r="P138" s="215"/>
      <c r="Q138" s="215"/>
      <c r="R138" s="215"/>
      <c r="S138" s="215"/>
      <c r="T138" s="216"/>
      <c r="AT138" s="217" t="s">
        <v>155</v>
      </c>
      <c r="AU138" s="217" t="s">
        <v>82</v>
      </c>
      <c r="AV138" s="12" t="s">
        <v>153</v>
      </c>
      <c r="AW138" s="12" t="s">
        <v>37</v>
      </c>
      <c r="AX138" s="12" t="s">
        <v>8</v>
      </c>
      <c r="AY138" s="217" t="s">
        <v>145</v>
      </c>
    </row>
    <row r="139" spans="2:65" s="1" customFormat="1" ht="22.5" customHeight="1" x14ac:dyDescent="0.3">
      <c r="B139" s="34"/>
      <c r="C139" s="182" t="s">
        <v>27</v>
      </c>
      <c r="D139" s="182" t="s">
        <v>148</v>
      </c>
      <c r="E139" s="183" t="s">
        <v>213</v>
      </c>
      <c r="F139" s="184" t="s">
        <v>214</v>
      </c>
      <c r="G139" s="185" t="s">
        <v>167</v>
      </c>
      <c r="H139" s="186">
        <v>2</v>
      </c>
      <c r="I139" s="187"/>
      <c r="J139" s="188">
        <f>ROUND(I139*H139,0)</f>
        <v>0</v>
      </c>
      <c r="K139" s="184" t="s">
        <v>152</v>
      </c>
      <c r="L139" s="54"/>
      <c r="M139" s="189" t="s">
        <v>21</v>
      </c>
      <c r="N139" s="190" t="s">
        <v>45</v>
      </c>
      <c r="O139" s="35"/>
      <c r="P139" s="191">
        <f>O139*H139</f>
        <v>0</v>
      </c>
      <c r="Q139" s="191">
        <v>0.04</v>
      </c>
      <c r="R139" s="191">
        <f>Q139*H139</f>
        <v>0.08</v>
      </c>
      <c r="S139" s="191">
        <v>0</v>
      </c>
      <c r="T139" s="192">
        <f>S139*H139</f>
        <v>0</v>
      </c>
      <c r="AR139" s="17" t="s">
        <v>153</v>
      </c>
      <c r="AT139" s="17" t="s">
        <v>148</v>
      </c>
      <c r="AU139" s="17" t="s">
        <v>82</v>
      </c>
      <c r="AY139" s="17" t="s">
        <v>145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17" t="s">
        <v>8</v>
      </c>
      <c r="BK139" s="193">
        <f>ROUND(I139*H139,0)</f>
        <v>0</v>
      </c>
      <c r="BL139" s="17" t="s">
        <v>153</v>
      </c>
      <c r="BM139" s="17" t="s">
        <v>215</v>
      </c>
    </row>
    <row r="140" spans="2:65" s="11" customFormat="1" x14ac:dyDescent="0.3">
      <c r="B140" s="194"/>
      <c r="C140" s="195"/>
      <c r="D140" s="208" t="s">
        <v>155</v>
      </c>
      <c r="E140" s="218" t="s">
        <v>21</v>
      </c>
      <c r="F140" s="219" t="s">
        <v>216</v>
      </c>
      <c r="G140" s="195"/>
      <c r="H140" s="220">
        <v>2</v>
      </c>
      <c r="I140" s="200"/>
      <c r="J140" s="195"/>
      <c r="K140" s="195"/>
      <c r="L140" s="201"/>
      <c r="M140" s="202"/>
      <c r="N140" s="203"/>
      <c r="O140" s="203"/>
      <c r="P140" s="203"/>
      <c r="Q140" s="203"/>
      <c r="R140" s="203"/>
      <c r="S140" s="203"/>
      <c r="T140" s="204"/>
      <c r="AT140" s="205" t="s">
        <v>155</v>
      </c>
      <c r="AU140" s="205" t="s">
        <v>82</v>
      </c>
      <c r="AV140" s="11" t="s">
        <v>82</v>
      </c>
      <c r="AW140" s="11" t="s">
        <v>37</v>
      </c>
      <c r="AX140" s="11" t="s">
        <v>8</v>
      </c>
      <c r="AY140" s="205" t="s">
        <v>145</v>
      </c>
    </row>
    <row r="141" spans="2:65" s="1" customFormat="1" ht="22.5" customHeight="1" x14ac:dyDescent="0.3">
      <c r="B141" s="34"/>
      <c r="C141" s="182" t="s">
        <v>217</v>
      </c>
      <c r="D141" s="182" t="s">
        <v>148</v>
      </c>
      <c r="E141" s="183" t="s">
        <v>218</v>
      </c>
      <c r="F141" s="184" t="s">
        <v>219</v>
      </c>
      <c r="G141" s="185" t="s">
        <v>167</v>
      </c>
      <c r="H141" s="186">
        <v>87.34</v>
      </c>
      <c r="I141" s="187"/>
      <c r="J141" s="188">
        <f>ROUND(I141*H141,0)</f>
        <v>0</v>
      </c>
      <c r="K141" s="184" t="s">
        <v>152</v>
      </c>
      <c r="L141" s="54"/>
      <c r="M141" s="189" t="s">
        <v>21</v>
      </c>
      <c r="N141" s="190" t="s">
        <v>45</v>
      </c>
      <c r="O141" s="35"/>
      <c r="P141" s="191">
        <f>O141*H141</f>
        <v>0</v>
      </c>
      <c r="Q141" s="191">
        <v>3.0000000000000001E-3</v>
      </c>
      <c r="R141" s="191">
        <f>Q141*H141</f>
        <v>0.26202000000000003</v>
      </c>
      <c r="S141" s="191">
        <v>0</v>
      </c>
      <c r="T141" s="192">
        <f>S141*H141</f>
        <v>0</v>
      </c>
      <c r="AR141" s="17" t="s">
        <v>153</v>
      </c>
      <c r="AT141" s="17" t="s">
        <v>148</v>
      </c>
      <c r="AU141" s="17" t="s">
        <v>82</v>
      </c>
      <c r="AY141" s="17" t="s">
        <v>145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17" t="s">
        <v>8</v>
      </c>
      <c r="BK141" s="193">
        <f>ROUND(I141*H141,0)</f>
        <v>0</v>
      </c>
      <c r="BL141" s="17" t="s">
        <v>153</v>
      </c>
      <c r="BM141" s="17" t="s">
        <v>220</v>
      </c>
    </row>
    <row r="142" spans="2:65" s="11" customFormat="1" x14ac:dyDescent="0.3">
      <c r="B142" s="194"/>
      <c r="C142" s="195"/>
      <c r="D142" s="196" t="s">
        <v>155</v>
      </c>
      <c r="E142" s="197" t="s">
        <v>21</v>
      </c>
      <c r="F142" s="198" t="s">
        <v>221</v>
      </c>
      <c r="G142" s="195"/>
      <c r="H142" s="199">
        <v>36.74</v>
      </c>
      <c r="I142" s="200"/>
      <c r="J142" s="195"/>
      <c r="K142" s="195"/>
      <c r="L142" s="201"/>
      <c r="M142" s="202"/>
      <c r="N142" s="203"/>
      <c r="O142" s="203"/>
      <c r="P142" s="203"/>
      <c r="Q142" s="203"/>
      <c r="R142" s="203"/>
      <c r="S142" s="203"/>
      <c r="T142" s="204"/>
      <c r="AT142" s="205" t="s">
        <v>155</v>
      </c>
      <c r="AU142" s="205" t="s">
        <v>82</v>
      </c>
      <c r="AV142" s="11" t="s">
        <v>82</v>
      </c>
      <c r="AW142" s="11" t="s">
        <v>37</v>
      </c>
      <c r="AX142" s="11" t="s">
        <v>74</v>
      </c>
      <c r="AY142" s="205" t="s">
        <v>145</v>
      </c>
    </row>
    <row r="143" spans="2:65" s="11" customFormat="1" x14ac:dyDescent="0.3">
      <c r="B143" s="194"/>
      <c r="C143" s="195"/>
      <c r="D143" s="196" t="s">
        <v>155</v>
      </c>
      <c r="E143" s="197" t="s">
        <v>21</v>
      </c>
      <c r="F143" s="198" t="s">
        <v>222</v>
      </c>
      <c r="G143" s="195"/>
      <c r="H143" s="199">
        <v>25.52</v>
      </c>
      <c r="I143" s="200"/>
      <c r="J143" s="195"/>
      <c r="K143" s="195"/>
      <c r="L143" s="201"/>
      <c r="M143" s="202"/>
      <c r="N143" s="203"/>
      <c r="O143" s="203"/>
      <c r="P143" s="203"/>
      <c r="Q143" s="203"/>
      <c r="R143" s="203"/>
      <c r="S143" s="203"/>
      <c r="T143" s="204"/>
      <c r="AT143" s="205" t="s">
        <v>155</v>
      </c>
      <c r="AU143" s="205" t="s">
        <v>82</v>
      </c>
      <c r="AV143" s="11" t="s">
        <v>82</v>
      </c>
      <c r="AW143" s="11" t="s">
        <v>37</v>
      </c>
      <c r="AX143" s="11" t="s">
        <v>74</v>
      </c>
      <c r="AY143" s="205" t="s">
        <v>145</v>
      </c>
    </row>
    <row r="144" spans="2:65" s="11" customFormat="1" x14ac:dyDescent="0.3">
      <c r="B144" s="194"/>
      <c r="C144" s="195"/>
      <c r="D144" s="196" t="s">
        <v>155</v>
      </c>
      <c r="E144" s="197" t="s">
        <v>21</v>
      </c>
      <c r="F144" s="198" t="s">
        <v>223</v>
      </c>
      <c r="G144" s="195"/>
      <c r="H144" s="199">
        <v>25.08</v>
      </c>
      <c r="I144" s="200"/>
      <c r="J144" s="195"/>
      <c r="K144" s="195"/>
      <c r="L144" s="201"/>
      <c r="M144" s="202"/>
      <c r="N144" s="203"/>
      <c r="O144" s="203"/>
      <c r="P144" s="203"/>
      <c r="Q144" s="203"/>
      <c r="R144" s="203"/>
      <c r="S144" s="203"/>
      <c r="T144" s="204"/>
      <c r="AT144" s="205" t="s">
        <v>155</v>
      </c>
      <c r="AU144" s="205" t="s">
        <v>82</v>
      </c>
      <c r="AV144" s="11" t="s">
        <v>82</v>
      </c>
      <c r="AW144" s="11" t="s">
        <v>37</v>
      </c>
      <c r="AX144" s="11" t="s">
        <v>74</v>
      </c>
      <c r="AY144" s="205" t="s">
        <v>145</v>
      </c>
    </row>
    <row r="145" spans="2:65" s="12" customFormat="1" x14ac:dyDescent="0.3">
      <c r="B145" s="206"/>
      <c r="C145" s="207"/>
      <c r="D145" s="208" t="s">
        <v>155</v>
      </c>
      <c r="E145" s="209" t="s">
        <v>21</v>
      </c>
      <c r="F145" s="210" t="s">
        <v>159</v>
      </c>
      <c r="G145" s="207"/>
      <c r="H145" s="211">
        <v>87.34</v>
      </c>
      <c r="I145" s="212"/>
      <c r="J145" s="207"/>
      <c r="K145" s="207"/>
      <c r="L145" s="213"/>
      <c r="M145" s="214"/>
      <c r="N145" s="215"/>
      <c r="O145" s="215"/>
      <c r="P145" s="215"/>
      <c r="Q145" s="215"/>
      <c r="R145" s="215"/>
      <c r="S145" s="215"/>
      <c r="T145" s="216"/>
      <c r="AT145" s="217" t="s">
        <v>155</v>
      </c>
      <c r="AU145" s="217" t="s">
        <v>82</v>
      </c>
      <c r="AV145" s="12" t="s">
        <v>153</v>
      </c>
      <c r="AW145" s="12" t="s">
        <v>37</v>
      </c>
      <c r="AX145" s="12" t="s">
        <v>8</v>
      </c>
      <c r="AY145" s="217" t="s">
        <v>145</v>
      </c>
    </row>
    <row r="146" spans="2:65" s="1" customFormat="1" ht="31.5" customHeight="1" x14ac:dyDescent="0.3">
      <c r="B146" s="34"/>
      <c r="C146" s="182" t="s">
        <v>224</v>
      </c>
      <c r="D146" s="182" t="s">
        <v>148</v>
      </c>
      <c r="E146" s="183" t="s">
        <v>225</v>
      </c>
      <c r="F146" s="184" t="s">
        <v>226</v>
      </c>
      <c r="G146" s="185" t="s">
        <v>167</v>
      </c>
      <c r="H146" s="186">
        <v>133.19999999999999</v>
      </c>
      <c r="I146" s="187"/>
      <c r="J146" s="188">
        <f>ROUND(I146*H146,0)</f>
        <v>0</v>
      </c>
      <c r="K146" s="184" t="s">
        <v>152</v>
      </c>
      <c r="L146" s="54"/>
      <c r="M146" s="189" t="s">
        <v>21</v>
      </c>
      <c r="N146" s="190" t="s">
        <v>45</v>
      </c>
      <c r="O146" s="35"/>
      <c r="P146" s="191">
        <f>O146*H146</f>
        <v>0</v>
      </c>
      <c r="Q146" s="191">
        <v>1.54E-2</v>
      </c>
      <c r="R146" s="191">
        <f>Q146*H146</f>
        <v>2.0512799999999998</v>
      </c>
      <c r="S146" s="191">
        <v>0</v>
      </c>
      <c r="T146" s="192">
        <f>S146*H146</f>
        <v>0</v>
      </c>
      <c r="AR146" s="17" t="s">
        <v>153</v>
      </c>
      <c r="AT146" s="17" t="s">
        <v>148</v>
      </c>
      <c r="AU146" s="17" t="s">
        <v>82</v>
      </c>
      <c r="AY146" s="17" t="s">
        <v>145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7" t="s">
        <v>8</v>
      </c>
      <c r="BK146" s="193">
        <f>ROUND(I146*H146,0)</f>
        <v>0</v>
      </c>
      <c r="BL146" s="17" t="s">
        <v>153</v>
      </c>
      <c r="BM146" s="17" t="s">
        <v>227</v>
      </c>
    </row>
    <row r="147" spans="2:65" s="11" customFormat="1" x14ac:dyDescent="0.3">
      <c r="B147" s="194"/>
      <c r="C147" s="195"/>
      <c r="D147" s="208" t="s">
        <v>155</v>
      </c>
      <c r="E147" s="218" t="s">
        <v>21</v>
      </c>
      <c r="F147" s="219" t="s">
        <v>93</v>
      </c>
      <c r="G147" s="195"/>
      <c r="H147" s="220">
        <v>133.19999999999999</v>
      </c>
      <c r="I147" s="200"/>
      <c r="J147" s="195"/>
      <c r="K147" s="195"/>
      <c r="L147" s="201"/>
      <c r="M147" s="202"/>
      <c r="N147" s="203"/>
      <c r="O147" s="203"/>
      <c r="P147" s="203"/>
      <c r="Q147" s="203"/>
      <c r="R147" s="203"/>
      <c r="S147" s="203"/>
      <c r="T147" s="204"/>
      <c r="AT147" s="205" t="s">
        <v>155</v>
      </c>
      <c r="AU147" s="205" t="s">
        <v>82</v>
      </c>
      <c r="AV147" s="11" t="s">
        <v>82</v>
      </c>
      <c r="AW147" s="11" t="s">
        <v>37</v>
      </c>
      <c r="AX147" s="11" t="s">
        <v>8</v>
      </c>
      <c r="AY147" s="205" t="s">
        <v>145</v>
      </c>
    </row>
    <row r="148" spans="2:65" s="1" customFormat="1" ht="31.5" customHeight="1" x14ac:dyDescent="0.3">
      <c r="B148" s="34"/>
      <c r="C148" s="182" t="s">
        <v>228</v>
      </c>
      <c r="D148" s="182" t="s">
        <v>148</v>
      </c>
      <c r="E148" s="183" t="s">
        <v>229</v>
      </c>
      <c r="F148" s="184" t="s">
        <v>230</v>
      </c>
      <c r="G148" s="185" t="s">
        <v>167</v>
      </c>
      <c r="H148" s="186">
        <v>50</v>
      </c>
      <c r="I148" s="187"/>
      <c r="J148" s="188">
        <f>ROUND(I148*H148,0)</f>
        <v>0</v>
      </c>
      <c r="K148" s="184" t="s">
        <v>152</v>
      </c>
      <c r="L148" s="54"/>
      <c r="M148" s="189" t="s">
        <v>21</v>
      </c>
      <c r="N148" s="190" t="s">
        <v>45</v>
      </c>
      <c r="O148" s="35"/>
      <c r="P148" s="191">
        <f>O148*H148</f>
        <v>0</v>
      </c>
      <c r="Q148" s="191">
        <v>1.2E-4</v>
      </c>
      <c r="R148" s="191">
        <f>Q148*H148</f>
        <v>6.0000000000000001E-3</v>
      </c>
      <c r="S148" s="191">
        <v>0</v>
      </c>
      <c r="T148" s="192">
        <f>S148*H148</f>
        <v>0</v>
      </c>
      <c r="AR148" s="17" t="s">
        <v>153</v>
      </c>
      <c r="AT148" s="17" t="s">
        <v>148</v>
      </c>
      <c r="AU148" s="17" t="s">
        <v>82</v>
      </c>
      <c r="AY148" s="17" t="s">
        <v>145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7" t="s">
        <v>8</v>
      </c>
      <c r="BK148" s="193">
        <f>ROUND(I148*H148,0)</f>
        <v>0</v>
      </c>
      <c r="BL148" s="17" t="s">
        <v>153</v>
      </c>
      <c r="BM148" s="17" t="s">
        <v>231</v>
      </c>
    </row>
    <row r="149" spans="2:65" s="11" customFormat="1" x14ac:dyDescent="0.3">
      <c r="B149" s="194"/>
      <c r="C149" s="195"/>
      <c r="D149" s="208" t="s">
        <v>155</v>
      </c>
      <c r="E149" s="218" t="s">
        <v>21</v>
      </c>
      <c r="F149" s="219" t="s">
        <v>232</v>
      </c>
      <c r="G149" s="195"/>
      <c r="H149" s="220">
        <v>50</v>
      </c>
      <c r="I149" s="200"/>
      <c r="J149" s="195"/>
      <c r="K149" s="195"/>
      <c r="L149" s="201"/>
      <c r="M149" s="202"/>
      <c r="N149" s="203"/>
      <c r="O149" s="203"/>
      <c r="P149" s="203"/>
      <c r="Q149" s="203"/>
      <c r="R149" s="203"/>
      <c r="S149" s="203"/>
      <c r="T149" s="204"/>
      <c r="AT149" s="205" t="s">
        <v>155</v>
      </c>
      <c r="AU149" s="205" t="s">
        <v>82</v>
      </c>
      <c r="AV149" s="11" t="s">
        <v>82</v>
      </c>
      <c r="AW149" s="11" t="s">
        <v>37</v>
      </c>
      <c r="AX149" s="11" t="s">
        <v>8</v>
      </c>
      <c r="AY149" s="205" t="s">
        <v>145</v>
      </c>
    </row>
    <row r="150" spans="2:65" s="1" customFormat="1" ht="31.5" customHeight="1" x14ac:dyDescent="0.3">
      <c r="B150" s="34"/>
      <c r="C150" s="182" t="s">
        <v>233</v>
      </c>
      <c r="D150" s="182" t="s">
        <v>148</v>
      </c>
      <c r="E150" s="183" t="s">
        <v>234</v>
      </c>
      <c r="F150" s="184" t="s">
        <v>235</v>
      </c>
      <c r="G150" s="185" t="s">
        <v>162</v>
      </c>
      <c r="H150" s="186">
        <v>0.33300000000000002</v>
      </c>
      <c r="I150" s="187"/>
      <c r="J150" s="188">
        <f>ROUND(I150*H150,0)</f>
        <v>0</v>
      </c>
      <c r="K150" s="184" t="s">
        <v>152</v>
      </c>
      <c r="L150" s="54"/>
      <c r="M150" s="189" t="s">
        <v>21</v>
      </c>
      <c r="N150" s="190" t="s">
        <v>45</v>
      </c>
      <c r="O150" s="35"/>
      <c r="P150" s="191">
        <f>O150*H150</f>
        <v>0</v>
      </c>
      <c r="Q150" s="191">
        <v>2.2563399999999998</v>
      </c>
      <c r="R150" s="191">
        <f>Q150*H150</f>
        <v>0.75136121999999994</v>
      </c>
      <c r="S150" s="191">
        <v>0</v>
      </c>
      <c r="T150" s="192">
        <f>S150*H150</f>
        <v>0</v>
      </c>
      <c r="AR150" s="17" t="s">
        <v>153</v>
      </c>
      <c r="AT150" s="17" t="s">
        <v>148</v>
      </c>
      <c r="AU150" s="17" t="s">
        <v>82</v>
      </c>
      <c r="AY150" s="17" t="s">
        <v>145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17" t="s">
        <v>8</v>
      </c>
      <c r="BK150" s="193">
        <f>ROUND(I150*H150,0)</f>
        <v>0</v>
      </c>
      <c r="BL150" s="17" t="s">
        <v>153</v>
      </c>
      <c r="BM150" s="17" t="s">
        <v>236</v>
      </c>
    </row>
    <row r="151" spans="2:65" s="11" customFormat="1" x14ac:dyDescent="0.3">
      <c r="B151" s="194"/>
      <c r="C151" s="195"/>
      <c r="D151" s="196" t="s">
        <v>155</v>
      </c>
      <c r="E151" s="197" t="s">
        <v>21</v>
      </c>
      <c r="F151" s="198" t="s">
        <v>237</v>
      </c>
      <c r="G151" s="195"/>
      <c r="H151" s="199">
        <v>0.29299999999999998</v>
      </c>
      <c r="I151" s="200"/>
      <c r="J151" s="195"/>
      <c r="K151" s="195"/>
      <c r="L151" s="201"/>
      <c r="M151" s="202"/>
      <c r="N151" s="203"/>
      <c r="O151" s="203"/>
      <c r="P151" s="203"/>
      <c r="Q151" s="203"/>
      <c r="R151" s="203"/>
      <c r="S151" s="203"/>
      <c r="T151" s="204"/>
      <c r="AT151" s="205" t="s">
        <v>155</v>
      </c>
      <c r="AU151" s="205" t="s">
        <v>82</v>
      </c>
      <c r="AV151" s="11" t="s">
        <v>82</v>
      </c>
      <c r="AW151" s="11" t="s">
        <v>37</v>
      </c>
      <c r="AX151" s="11" t="s">
        <v>74</v>
      </c>
      <c r="AY151" s="205" t="s">
        <v>145</v>
      </c>
    </row>
    <row r="152" spans="2:65" s="11" customFormat="1" x14ac:dyDescent="0.3">
      <c r="B152" s="194"/>
      <c r="C152" s="195"/>
      <c r="D152" s="196" t="s">
        <v>155</v>
      </c>
      <c r="E152" s="197" t="s">
        <v>21</v>
      </c>
      <c r="F152" s="198" t="s">
        <v>238</v>
      </c>
      <c r="G152" s="195"/>
      <c r="H152" s="199">
        <v>0.04</v>
      </c>
      <c r="I152" s="200"/>
      <c r="J152" s="195"/>
      <c r="K152" s="195"/>
      <c r="L152" s="201"/>
      <c r="M152" s="202"/>
      <c r="N152" s="203"/>
      <c r="O152" s="203"/>
      <c r="P152" s="203"/>
      <c r="Q152" s="203"/>
      <c r="R152" s="203"/>
      <c r="S152" s="203"/>
      <c r="T152" s="204"/>
      <c r="AT152" s="205" t="s">
        <v>155</v>
      </c>
      <c r="AU152" s="205" t="s">
        <v>82</v>
      </c>
      <c r="AV152" s="11" t="s">
        <v>82</v>
      </c>
      <c r="AW152" s="11" t="s">
        <v>37</v>
      </c>
      <c r="AX152" s="11" t="s">
        <v>74</v>
      </c>
      <c r="AY152" s="205" t="s">
        <v>145</v>
      </c>
    </row>
    <row r="153" spans="2:65" s="12" customFormat="1" x14ac:dyDescent="0.3">
      <c r="B153" s="206"/>
      <c r="C153" s="207"/>
      <c r="D153" s="196" t="s">
        <v>155</v>
      </c>
      <c r="E153" s="221" t="s">
        <v>21</v>
      </c>
      <c r="F153" s="222" t="s">
        <v>159</v>
      </c>
      <c r="G153" s="207"/>
      <c r="H153" s="223">
        <v>0.33300000000000002</v>
      </c>
      <c r="I153" s="212"/>
      <c r="J153" s="207"/>
      <c r="K153" s="207"/>
      <c r="L153" s="213"/>
      <c r="M153" s="214"/>
      <c r="N153" s="215"/>
      <c r="O153" s="215"/>
      <c r="P153" s="215"/>
      <c r="Q153" s="215"/>
      <c r="R153" s="215"/>
      <c r="S153" s="215"/>
      <c r="T153" s="216"/>
      <c r="AT153" s="217" t="s">
        <v>155</v>
      </c>
      <c r="AU153" s="217" t="s">
        <v>82</v>
      </c>
      <c r="AV153" s="12" t="s">
        <v>153</v>
      </c>
      <c r="AW153" s="12" t="s">
        <v>37</v>
      </c>
      <c r="AX153" s="12" t="s">
        <v>8</v>
      </c>
      <c r="AY153" s="217" t="s">
        <v>145</v>
      </c>
    </row>
    <row r="154" spans="2:65" s="10" customFormat="1" ht="29.85" customHeight="1" x14ac:dyDescent="0.3">
      <c r="B154" s="165"/>
      <c r="C154" s="166"/>
      <c r="D154" s="179" t="s">
        <v>73</v>
      </c>
      <c r="E154" s="180" t="s">
        <v>200</v>
      </c>
      <c r="F154" s="180" t="s">
        <v>239</v>
      </c>
      <c r="G154" s="166"/>
      <c r="H154" s="166"/>
      <c r="I154" s="169"/>
      <c r="J154" s="181">
        <f>BK154</f>
        <v>0</v>
      </c>
      <c r="K154" s="166"/>
      <c r="L154" s="171"/>
      <c r="M154" s="172"/>
      <c r="N154" s="173"/>
      <c r="O154" s="173"/>
      <c r="P154" s="174">
        <f>SUM(P155:P190)</f>
        <v>0</v>
      </c>
      <c r="Q154" s="173"/>
      <c r="R154" s="174">
        <f>SUM(R155:R190)</f>
        <v>2.2960000000000003E-3</v>
      </c>
      <c r="S154" s="173"/>
      <c r="T154" s="175">
        <f>SUM(T155:T190)</f>
        <v>10.731719999999999</v>
      </c>
      <c r="AR154" s="176" t="s">
        <v>8</v>
      </c>
      <c r="AT154" s="177" t="s">
        <v>73</v>
      </c>
      <c r="AU154" s="177" t="s">
        <v>8</v>
      </c>
      <c r="AY154" s="176" t="s">
        <v>145</v>
      </c>
      <c r="BK154" s="178">
        <f>SUM(BK155:BK190)</f>
        <v>0</v>
      </c>
    </row>
    <row r="155" spans="2:65" s="1" customFormat="1" ht="57" customHeight="1" x14ac:dyDescent="0.3">
      <c r="B155" s="34"/>
      <c r="C155" s="182" t="s">
        <v>9</v>
      </c>
      <c r="D155" s="182" t="s">
        <v>148</v>
      </c>
      <c r="E155" s="183" t="s">
        <v>240</v>
      </c>
      <c r="F155" s="184" t="s">
        <v>241</v>
      </c>
      <c r="G155" s="185" t="s">
        <v>167</v>
      </c>
      <c r="H155" s="186">
        <v>57.4</v>
      </c>
      <c r="I155" s="187"/>
      <c r="J155" s="188">
        <f>ROUND(I155*H155,0)</f>
        <v>0</v>
      </c>
      <c r="K155" s="184" t="s">
        <v>152</v>
      </c>
      <c r="L155" s="54"/>
      <c r="M155" s="189" t="s">
        <v>21</v>
      </c>
      <c r="N155" s="190" t="s">
        <v>45</v>
      </c>
      <c r="O155" s="35"/>
      <c r="P155" s="191">
        <f>O155*H155</f>
        <v>0</v>
      </c>
      <c r="Q155" s="191">
        <v>4.0000000000000003E-5</v>
      </c>
      <c r="R155" s="191">
        <f>Q155*H155</f>
        <v>2.2960000000000003E-3</v>
      </c>
      <c r="S155" s="191">
        <v>0</v>
      </c>
      <c r="T155" s="192">
        <f>S155*H155</f>
        <v>0</v>
      </c>
      <c r="AR155" s="17" t="s">
        <v>153</v>
      </c>
      <c r="AT155" s="17" t="s">
        <v>148</v>
      </c>
      <c r="AU155" s="17" t="s">
        <v>82</v>
      </c>
      <c r="AY155" s="17" t="s">
        <v>145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7" t="s">
        <v>8</v>
      </c>
      <c r="BK155" s="193">
        <f>ROUND(I155*H155,0)</f>
        <v>0</v>
      </c>
      <c r="BL155" s="17" t="s">
        <v>153</v>
      </c>
      <c r="BM155" s="17" t="s">
        <v>242</v>
      </c>
    </row>
    <row r="156" spans="2:65" s="11" customFormat="1" x14ac:dyDescent="0.3">
      <c r="B156" s="194"/>
      <c r="C156" s="195"/>
      <c r="D156" s="208" t="s">
        <v>155</v>
      </c>
      <c r="E156" s="218" t="s">
        <v>21</v>
      </c>
      <c r="F156" s="219" t="s">
        <v>90</v>
      </c>
      <c r="G156" s="195"/>
      <c r="H156" s="220">
        <v>57.4</v>
      </c>
      <c r="I156" s="200"/>
      <c r="J156" s="195"/>
      <c r="K156" s="195"/>
      <c r="L156" s="201"/>
      <c r="M156" s="202"/>
      <c r="N156" s="203"/>
      <c r="O156" s="203"/>
      <c r="P156" s="203"/>
      <c r="Q156" s="203"/>
      <c r="R156" s="203"/>
      <c r="S156" s="203"/>
      <c r="T156" s="204"/>
      <c r="AT156" s="205" t="s">
        <v>155</v>
      </c>
      <c r="AU156" s="205" t="s">
        <v>82</v>
      </c>
      <c r="AV156" s="11" t="s">
        <v>82</v>
      </c>
      <c r="AW156" s="11" t="s">
        <v>37</v>
      </c>
      <c r="AX156" s="11" t="s">
        <v>8</v>
      </c>
      <c r="AY156" s="205" t="s">
        <v>145</v>
      </c>
    </row>
    <row r="157" spans="2:65" s="1" customFormat="1" ht="22.5" customHeight="1" x14ac:dyDescent="0.3">
      <c r="B157" s="34"/>
      <c r="C157" s="182" t="s">
        <v>168</v>
      </c>
      <c r="D157" s="182" t="s">
        <v>148</v>
      </c>
      <c r="E157" s="183" t="s">
        <v>243</v>
      </c>
      <c r="F157" s="184" t="s">
        <v>244</v>
      </c>
      <c r="G157" s="185" t="s">
        <v>162</v>
      </c>
      <c r="H157" s="186">
        <v>0.28799999999999998</v>
      </c>
      <c r="I157" s="187"/>
      <c r="J157" s="188">
        <f>ROUND(I157*H157,0)</f>
        <v>0</v>
      </c>
      <c r="K157" s="184" t="s">
        <v>152</v>
      </c>
      <c r="L157" s="54"/>
      <c r="M157" s="189" t="s">
        <v>21</v>
      </c>
      <c r="N157" s="190" t="s">
        <v>45</v>
      </c>
      <c r="O157" s="35"/>
      <c r="P157" s="191">
        <f>O157*H157</f>
        <v>0</v>
      </c>
      <c r="Q157" s="191">
        <v>0</v>
      </c>
      <c r="R157" s="191">
        <f>Q157*H157</f>
        <v>0</v>
      </c>
      <c r="S157" s="191">
        <v>2</v>
      </c>
      <c r="T157" s="192">
        <f>S157*H157</f>
        <v>0.57599999999999996</v>
      </c>
      <c r="AR157" s="17" t="s">
        <v>153</v>
      </c>
      <c r="AT157" s="17" t="s">
        <v>148</v>
      </c>
      <c r="AU157" s="17" t="s">
        <v>82</v>
      </c>
      <c r="AY157" s="17" t="s">
        <v>145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17" t="s">
        <v>8</v>
      </c>
      <c r="BK157" s="193">
        <f>ROUND(I157*H157,0)</f>
        <v>0</v>
      </c>
      <c r="BL157" s="17" t="s">
        <v>153</v>
      </c>
      <c r="BM157" s="17" t="s">
        <v>245</v>
      </c>
    </row>
    <row r="158" spans="2:65" s="11" customFormat="1" x14ac:dyDescent="0.3">
      <c r="B158" s="194"/>
      <c r="C158" s="195"/>
      <c r="D158" s="208" t="s">
        <v>155</v>
      </c>
      <c r="E158" s="218" t="s">
        <v>21</v>
      </c>
      <c r="F158" s="219" t="s">
        <v>246</v>
      </c>
      <c r="G158" s="195"/>
      <c r="H158" s="220">
        <v>0.28799999999999998</v>
      </c>
      <c r="I158" s="200"/>
      <c r="J158" s="195"/>
      <c r="K158" s="195"/>
      <c r="L158" s="201"/>
      <c r="M158" s="202"/>
      <c r="N158" s="203"/>
      <c r="O158" s="203"/>
      <c r="P158" s="203"/>
      <c r="Q158" s="203"/>
      <c r="R158" s="203"/>
      <c r="S158" s="203"/>
      <c r="T158" s="204"/>
      <c r="AT158" s="205" t="s">
        <v>155</v>
      </c>
      <c r="AU158" s="205" t="s">
        <v>82</v>
      </c>
      <c r="AV158" s="11" t="s">
        <v>82</v>
      </c>
      <c r="AW158" s="11" t="s">
        <v>37</v>
      </c>
      <c r="AX158" s="11" t="s">
        <v>8</v>
      </c>
      <c r="AY158" s="205" t="s">
        <v>145</v>
      </c>
    </row>
    <row r="159" spans="2:65" s="1" customFormat="1" ht="31.5" customHeight="1" x14ac:dyDescent="0.3">
      <c r="B159" s="34"/>
      <c r="C159" s="182" t="s">
        <v>247</v>
      </c>
      <c r="D159" s="182" t="s">
        <v>148</v>
      </c>
      <c r="E159" s="183" t="s">
        <v>248</v>
      </c>
      <c r="F159" s="184" t="s">
        <v>249</v>
      </c>
      <c r="G159" s="185" t="s">
        <v>167</v>
      </c>
      <c r="H159" s="186">
        <v>7.72</v>
      </c>
      <c r="I159" s="187"/>
      <c r="J159" s="188">
        <f>ROUND(I159*H159,0)</f>
        <v>0</v>
      </c>
      <c r="K159" s="184" t="s">
        <v>152</v>
      </c>
      <c r="L159" s="54"/>
      <c r="M159" s="189" t="s">
        <v>21</v>
      </c>
      <c r="N159" s="190" t="s">
        <v>45</v>
      </c>
      <c r="O159" s="35"/>
      <c r="P159" s="191">
        <f>O159*H159</f>
        <v>0</v>
      </c>
      <c r="Q159" s="191">
        <v>0</v>
      </c>
      <c r="R159" s="191">
        <f>Q159*H159</f>
        <v>0</v>
      </c>
      <c r="S159" s="191">
        <v>0.26100000000000001</v>
      </c>
      <c r="T159" s="192">
        <f>S159*H159</f>
        <v>2.01492</v>
      </c>
      <c r="AR159" s="17" t="s">
        <v>168</v>
      </c>
      <c r="AT159" s="17" t="s">
        <v>148</v>
      </c>
      <c r="AU159" s="17" t="s">
        <v>82</v>
      </c>
      <c r="AY159" s="17" t="s">
        <v>145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17" t="s">
        <v>8</v>
      </c>
      <c r="BK159" s="193">
        <f>ROUND(I159*H159,0)</f>
        <v>0</v>
      </c>
      <c r="BL159" s="17" t="s">
        <v>168</v>
      </c>
      <c r="BM159" s="17" t="s">
        <v>250</v>
      </c>
    </row>
    <row r="160" spans="2:65" s="11" customFormat="1" x14ac:dyDescent="0.3">
      <c r="B160" s="194"/>
      <c r="C160" s="195"/>
      <c r="D160" s="196" t="s">
        <v>155</v>
      </c>
      <c r="E160" s="197" t="s">
        <v>21</v>
      </c>
      <c r="F160" s="198" t="s">
        <v>251</v>
      </c>
      <c r="G160" s="195"/>
      <c r="H160" s="199">
        <v>2.08</v>
      </c>
      <c r="I160" s="200"/>
      <c r="J160" s="195"/>
      <c r="K160" s="195"/>
      <c r="L160" s="201"/>
      <c r="M160" s="202"/>
      <c r="N160" s="203"/>
      <c r="O160" s="203"/>
      <c r="P160" s="203"/>
      <c r="Q160" s="203"/>
      <c r="R160" s="203"/>
      <c r="S160" s="203"/>
      <c r="T160" s="204"/>
      <c r="AT160" s="205" t="s">
        <v>155</v>
      </c>
      <c r="AU160" s="205" t="s">
        <v>82</v>
      </c>
      <c r="AV160" s="11" t="s">
        <v>82</v>
      </c>
      <c r="AW160" s="11" t="s">
        <v>37</v>
      </c>
      <c r="AX160" s="11" t="s">
        <v>74</v>
      </c>
      <c r="AY160" s="205" t="s">
        <v>145</v>
      </c>
    </row>
    <row r="161" spans="2:65" s="11" customFormat="1" x14ac:dyDescent="0.3">
      <c r="B161" s="194"/>
      <c r="C161" s="195"/>
      <c r="D161" s="196" t="s">
        <v>155</v>
      </c>
      <c r="E161" s="197" t="s">
        <v>21</v>
      </c>
      <c r="F161" s="198" t="s">
        <v>252</v>
      </c>
      <c r="G161" s="195"/>
      <c r="H161" s="199">
        <v>5.64</v>
      </c>
      <c r="I161" s="200"/>
      <c r="J161" s="195"/>
      <c r="K161" s="195"/>
      <c r="L161" s="201"/>
      <c r="M161" s="202"/>
      <c r="N161" s="203"/>
      <c r="O161" s="203"/>
      <c r="P161" s="203"/>
      <c r="Q161" s="203"/>
      <c r="R161" s="203"/>
      <c r="S161" s="203"/>
      <c r="T161" s="204"/>
      <c r="AT161" s="205" t="s">
        <v>155</v>
      </c>
      <c r="AU161" s="205" t="s">
        <v>82</v>
      </c>
      <c r="AV161" s="11" t="s">
        <v>82</v>
      </c>
      <c r="AW161" s="11" t="s">
        <v>37</v>
      </c>
      <c r="AX161" s="11" t="s">
        <v>74</v>
      </c>
      <c r="AY161" s="205" t="s">
        <v>145</v>
      </c>
    </row>
    <row r="162" spans="2:65" s="12" customFormat="1" x14ac:dyDescent="0.3">
      <c r="B162" s="206"/>
      <c r="C162" s="207"/>
      <c r="D162" s="208" t="s">
        <v>155</v>
      </c>
      <c r="E162" s="209" t="s">
        <v>21</v>
      </c>
      <c r="F162" s="210" t="s">
        <v>159</v>
      </c>
      <c r="G162" s="207"/>
      <c r="H162" s="211">
        <v>7.72</v>
      </c>
      <c r="I162" s="212"/>
      <c r="J162" s="207"/>
      <c r="K162" s="207"/>
      <c r="L162" s="213"/>
      <c r="M162" s="214"/>
      <c r="N162" s="215"/>
      <c r="O162" s="215"/>
      <c r="P162" s="215"/>
      <c r="Q162" s="215"/>
      <c r="R162" s="215"/>
      <c r="S162" s="215"/>
      <c r="T162" s="216"/>
      <c r="AT162" s="217" t="s">
        <v>155</v>
      </c>
      <c r="AU162" s="217" t="s">
        <v>82</v>
      </c>
      <c r="AV162" s="12" t="s">
        <v>153</v>
      </c>
      <c r="AW162" s="12" t="s">
        <v>37</v>
      </c>
      <c r="AX162" s="12" t="s">
        <v>8</v>
      </c>
      <c r="AY162" s="217" t="s">
        <v>145</v>
      </c>
    </row>
    <row r="163" spans="2:65" s="1" customFormat="1" ht="22.5" customHeight="1" x14ac:dyDescent="0.3">
      <c r="B163" s="34"/>
      <c r="C163" s="182" t="s">
        <v>99</v>
      </c>
      <c r="D163" s="182" t="s">
        <v>148</v>
      </c>
      <c r="E163" s="183" t="s">
        <v>253</v>
      </c>
      <c r="F163" s="184" t="s">
        <v>254</v>
      </c>
      <c r="G163" s="185" t="s">
        <v>167</v>
      </c>
      <c r="H163" s="186">
        <v>57.4</v>
      </c>
      <c r="I163" s="187"/>
      <c r="J163" s="188">
        <f>ROUND(I163*H163,0)</f>
        <v>0</v>
      </c>
      <c r="K163" s="184" t="s">
        <v>152</v>
      </c>
      <c r="L163" s="54"/>
      <c r="M163" s="189" t="s">
        <v>21</v>
      </c>
      <c r="N163" s="190" t="s">
        <v>45</v>
      </c>
      <c r="O163" s="35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AR163" s="17" t="s">
        <v>153</v>
      </c>
      <c r="AT163" s="17" t="s">
        <v>148</v>
      </c>
      <c r="AU163" s="17" t="s">
        <v>82</v>
      </c>
      <c r="AY163" s="17" t="s">
        <v>145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17" t="s">
        <v>8</v>
      </c>
      <c r="BK163" s="193">
        <f>ROUND(I163*H163,0)</f>
        <v>0</v>
      </c>
      <c r="BL163" s="17" t="s">
        <v>153</v>
      </c>
      <c r="BM163" s="17" t="s">
        <v>255</v>
      </c>
    </row>
    <row r="164" spans="2:65" s="11" customFormat="1" x14ac:dyDescent="0.3">
      <c r="B164" s="194"/>
      <c r="C164" s="195"/>
      <c r="D164" s="196" t="s">
        <v>155</v>
      </c>
      <c r="E164" s="197" t="s">
        <v>21</v>
      </c>
      <c r="F164" s="198" t="s">
        <v>256</v>
      </c>
      <c r="G164" s="195"/>
      <c r="H164" s="199">
        <v>27</v>
      </c>
      <c r="I164" s="200"/>
      <c r="J164" s="195"/>
      <c r="K164" s="195"/>
      <c r="L164" s="201"/>
      <c r="M164" s="202"/>
      <c r="N164" s="203"/>
      <c r="O164" s="203"/>
      <c r="P164" s="203"/>
      <c r="Q164" s="203"/>
      <c r="R164" s="203"/>
      <c r="S164" s="203"/>
      <c r="T164" s="204"/>
      <c r="AT164" s="205" t="s">
        <v>155</v>
      </c>
      <c r="AU164" s="205" t="s">
        <v>82</v>
      </c>
      <c r="AV164" s="11" t="s">
        <v>82</v>
      </c>
      <c r="AW164" s="11" t="s">
        <v>37</v>
      </c>
      <c r="AX164" s="11" t="s">
        <v>74</v>
      </c>
      <c r="AY164" s="205" t="s">
        <v>145</v>
      </c>
    </row>
    <row r="165" spans="2:65" s="11" customFormat="1" x14ac:dyDescent="0.3">
      <c r="B165" s="194"/>
      <c r="C165" s="195"/>
      <c r="D165" s="196" t="s">
        <v>155</v>
      </c>
      <c r="E165" s="197" t="s">
        <v>21</v>
      </c>
      <c r="F165" s="198" t="s">
        <v>257</v>
      </c>
      <c r="G165" s="195"/>
      <c r="H165" s="199">
        <v>16.600000000000001</v>
      </c>
      <c r="I165" s="200"/>
      <c r="J165" s="195"/>
      <c r="K165" s="195"/>
      <c r="L165" s="201"/>
      <c r="M165" s="202"/>
      <c r="N165" s="203"/>
      <c r="O165" s="203"/>
      <c r="P165" s="203"/>
      <c r="Q165" s="203"/>
      <c r="R165" s="203"/>
      <c r="S165" s="203"/>
      <c r="T165" s="204"/>
      <c r="AT165" s="205" t="s">
        <v>155</v>
      </c>
      <c r="AU165" s="205" t="s">
        <v>82</v>
      </c>
      <c r="AV165" s="11" t="s">
        <v>82</v>
      </c>
      <c r="AW165" s="11" t="s">
        <v>37</v>
      </c>
      <c r="AX165" s="11" t="s">
        <v>74</v>
      </c>
      <c r="AY165" s="205" t="s">
        <v>145</v>
      </c>
    </row>
    <row r="166" spans="2:65" s="11" customFormat="1" x14ac:dyDescent="0.3">
      <c r="B166" s="194"/>
      <c r="C166" s="195"/>
      <c r="D166" s="196" t="s">
        <v>155</v>
      </c>
      <c r="E166" s="197" t="s">
        <v>21</v>
      </c>
      <c r="F166" s="198" t="s">
        <v>258</v>
      </c>
      <c r="G166" s="195"/>
      <c r="H166" s="199">
        <v>13.8</v>
      </c>
      <c r="I166" s="200"/>
      <c r="J166" s="195"/>
      <c r="K166" s="195"/>
      <c r="L166" s="201"/>
      <c r="M166" s="202"/>
      <c r="N166" s="203"/>
      <c r="O166" s="203"/>
      <c r="P166" s="203"/>
      <c r="Q166" s="203"/>
      <c r="R166" s="203"/>
      <c r="S166" s="203"/>
      <c r="T166" s="204"/>
      <c r="AT166" s="205" t="s">
        <v>155</v>
      </c>
      <c r="AU166" s="205" t="s">
        <v>82</v>
      </c>
      <c r="AV166" s="11" t="s">
        <v>82</v>
      </c>
      <c r="AW166" s="11" t="s">
        <v>37</v>
      </c>
      <c r="AX166" s="11" t="s">
        <v>74</v>
      </c>
      <c r="AY166" s="205" t="s">
        <v>145</v>
      </c>
    </row>
    <row r="167" spans="2:65" s="12" customFormat="1" x14ac:dyDescent="0.3">
      <c r="B167" s="206"/>
      <c r="C167" s="207"/>
      <c r="D167" s="208" t="s">
        <v>155</v>
      </c>
      <c r="E167" s="209" t="s">
        <v>21</v>
      </c>
      <c r="F167" s="210" t="s">
        <v>159</v>
      </c>
      <c r="G167" s="207"/>
      <c r="H167" s="211">
        <v>57.4</v>
      </c>
      <c r="I167" s="212"/>
      <c r="J167" s="207"/>
      <c r="K167" s="207"/>
      <c r="L167" s="213"/>
      <c r="M167" s="214"/>
      <c r="N167" s="215"/>
      <c r="O167" s="215"/>
      <c r="P167" s="215"/>
      <c r="Q167" s="215"/>
      <c r="R167" s="215"/>
      <c r="S167" s="215"/>
      <c r="T167" s="216"/>
      <c r="AT167" s="217" t="s">
        <v>155</v>
      </c>
      <c r="AU167" s="217" t="s">
        <v>82</v>
      </c>
      <c r="AV167" s="12" t="s">
        <v>153</v>
      </c>
      <c r="AW167" s="12" t="s">
        <v>37</v>
      </c>
      <c r="AX167" s="12" t="s">
        <v>8</v>
      </c>
      <c r="AY167" s="217" t="s">
        <v>145</v>
      </c>
    </row>
    <row r="168" spans="2:65" s="1" customFormat="1" ht="44.25" customHeight="1" x14ac:dyDescent="0.3">
      <c r="B168" s="34"/>
      <c r="C168" s="182" t="s">
        <v>259</v>
      </c>
      <c r="D168" s="182" t="s">
        <v>148</v>
      </c>
      <c r="E168" s="183" t="s">
        <v>260</v>
      </c>
      <c r="F168" s="184" t="s">
        <v>261</v>
      </c>
      <c r="G168" s="185" t="s">
        <v>167</v>
      </c>
      <c r="H168" s="186">
        <v>2.96</v>
      </c>
      <c r="I168" s="187"/>
      <c r="J168" s="188">
        <f>ROUND(I168*H168,0)</f>
        <v>0</v>
      </c>
      <c r="K168" s="184" t="s">
        <v>152</v>
      </c>
      <c r="L168" s="54"/>
      <c r="M168" s="189" t="s">
        <v>21</v>
      </c>
      <c r="N168" s="190" t="s">
        <v>45</v>
      </c>
      <c r="O168" s="35"/>
      <c r="P168" s="191">
        <f>O168*H168</f>
        <v>0</v>
      </c>
      <c r="Q168" s="191">
        <v>0</v>
      </c>
      <c r="R168" s="191">
        <f>Q168*H168</f>
        <v>0</v>
      </c>
      <c r="S168" s="191">
        <v>0.27</v>
      </c>
      <c r="T168" s="192">
        <f>S168*H168</f>
        <v>0.79920000000000002</v>
      </c>
      <c r="AR168" s="17" t="s">
        <v>153</v>
      </c>
      <c r="AT168" s="17" t="s">
        <v>148</v>
      </c>
      <c r="AU168" s="17" t="s">
        <v>82</v>
      </c>
      <c r="AY168" s="17" t="s">
        <v>145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17" t="s">
        <v>8</v>
      </c>
      <c r="BK168" s="193">
        <f>ROUND(I168*H168,0)</f>
        <v>0</v>
      </c>
      <c r="BL168" s="17" t="s">
        <v>153</v>
      </c>
      <c r="BM168" s="17" t="s">
        <v>262</v>
      </c>
    </row>
    <row r="169" spans="2:65" s="11" customFormat="1" x14ac:dyDescent="0.3">
      <c r="B169" s="194"/>
      <c r="C169" s="195"/>
      <c r="D169" s="196" t="s">
        <v>155</v>
      </c>
      <c r="E169" s="197" t="s">
        <v>21</v>
      </c>
      <c r="F169" s="198" t="s">
        <v>263</v>
      </c>
      <c r="G169" s="195"/>
      <c r="H169" s="199">
        <v>2</v>
      </c>
      <c r="I169" s="200"/>
      <c r="J169" s="195"/>
      <c r="K169" s="195"/>
      <c r="L169" s="201"/>
      <c r="M169" s="202"/>
      <c r="N169" s="203"/>
      <c r="O169" s="203"/>
      <c r="P169" s="203"/>
      <c r="Q169" s="203"/>
      <c r="R169" s="203"/>
      <c r="S169" s="203"/>
      <c r="T169" s="204"/>
      <c r="AT169" s="205" t="s">
        <v>155</v>
      </c>
      <c r="AU169" s="205" t="s">
        <v>82</v>
      </c>
      <c r="AV169" s="11" t="s">
        <v>82</v>
      </c>
      <c r="AW169" s="11" t="s">
        <v>37</v>
      </c>
      <c r="AX169" s="11" t="s">
        <v>74</v>
      </c>
      <c r="AY169" s="205" t="s">
        <v>145</v>
      </c>
    </row>
    <row r="170" spans="2:65" s="11" customFormat="1" x14ac:dyDescent="0.3">
      <c r="B170" s="194"/>
      <c r="C170" s="195"/>
      <c r="D170" s="196" t="s">
        <v>155</v>
      </c>
      <c r="E170" s="197" t="s">
        <v>21</v>
      </c>
      <c r="F170" s="198" t="s">
        <v>264</v>
      </c>
      <c r="G170" s="195"/>
      <c r="H170" s="199">
        <v>0.96</v>
      </c>
      <c r="I170" s="200"/>
      <c r="J170" s="195"/>
      <c r="K170" s="195"/>
      <c r="L170" s="201"/>
      <c r="M170" s="202"/>
      <c r="N170" s="203"/>
      <c r="O170" s="203"/>
      <c r="P170" s="203"/>
      <c r="Q170" s="203"/>
      <c r="R170" s="203"/>
      <c r="S170" s="203"/>
      <c r="T170" s="204"/>
      <c r="AT170" s="205" t="s">
        <v>155</v>
      </c>
      <c r="AU170" s="205" t="s">
        <v>82</v>
      </c>
      <c r="AV170" s="11" t="s">
        <v>82</v>
      </c>
      <c r="AW170" s="11" t="s">
        <v>37</v>
      </c>
      <c r="AX170" s="11" t="s">
        <v>74</v>
      </c>
      <c r="AY170" s="205" t="s">
        <v>145</v>
      </c>
    </row>
    <row r="171" spans="2:65" s="12" customFormat="1" x14ac:dyDescent="0.3">
      <c r="B171" s="206"/>
      <c r="C171" s="207"/>
      <c r="D171" s="208" t="s">
        <v>155</v>
      </c>
      <c r="E171" s="209" t="s">
        <v>21</v>
      </c>
      <c r="F171" s="210" t="s">
        <v>159</v>
      </c>
      <c r="G171" s="207"/>
      <c r="H171" s="211">
        <v>2.96</v>
      </c>
      <c r="I171" s="212"/>
      <c r="J171" s="207"/>
      <c r="K171" s="207"/>
      <c r="L171" s="213"/>
      <c r="M171" s="214"/>
      <c r="N171" s="215"/>
      <c r="O171" s="215"/>
      <c r="P171" s="215"/>
      <c r="Q171" s="215"/>
      <c r="R171" s="215"/>
      <c r="S171" s="215"/>
      <c r="T171" s="216"/>
      <c r="AT171" s="217" t="s">
        <v>155</v>
      </c>
      <c r="AU171" s="217" t="s">
        <v>82</v>
      </c>
      <c r="AV171" s="12" t="s">
        <v>153</v>
      </c>
      <c r="AW171" s="12" t="s">
        <v>37</v>
      </c>
      <c r="AX171" s="12" t="s">
        <v>8</v>
      </c>
      <c r="AY171" s="217" t="s">
        <v>145</v>
      </c>
    </row>
    <row r="172" spans="2:65" s="1" customFormat="1" ht="31.5" customHeight="1" x14ac:dyDescent="0.3">
      <c r="B172" s="34"/>
      <c r="C172" s="182" t="s">
        <v>265</v>
      </c>
      <c r="D172" s="182" t="s">
        <v>148</v>
      </c>
      <c r="E172" s="183" t="s">
        <v>266</v>
      </c>
      <c r="F172" s="184" t="s">
        <v>267</v>
      </c>
      <c r="G172" s="185" t="s">
        <v>178</v>
      </c>
      <c r="H172" s="186">
        <v>14.5</v>
      </c>
      <c r="I172" s="187"/>
      <c r="J172" s="188">
        <f>ROUND(I172*H172,0)</f>
        <v>0</v>
      </c>
      <c r="K172" s="184" t="s">
        <v>152</v>
      </c>
      <c r="L172" s="54"/>
      <c r="M172" s="189" t="s">
        <v>21</v>
      </c>
      <c r="N172" s="190" t="s">
        <v>45</v>
      </c>
      <c r="O172" s="35"/>
      <c r="P172" s="191">
        <f>O172*H172</f>
        <v>0</v>
      </c>
      <c r="Q172" s="191">
        <v>0</v>
      </c>
      <c r="R172" s="191">
        <f>Q172*H172</f>
        <v>0</v>
      </c>
      <c r="S172" s="191">
        <v>2.7E-2</v>
      </c>
      <c r="T172" s="192">
        <f>S172*H172</f>
        <v>0.39150000000000001</v>
      </c>
      <c r="AR172" s="17" t="s">
        <v>153</v>
      </c>
      <c r="AT172" s="17" t="s">
        <v>148</v>
      </c>
      <c r="AU172" s="17" t="s">
        <v>82</v>
      </c>
      <c r="AY172" s="17" t="s">
        <v>145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17" t="s">
        <v>8</v>
      </c>
      <c r="BK172" s="193">
        <f>ROUND(I172*H172,0)</f>
        <v>0</v>
      </c>
      <c r="BL172" s="17" t="s">
        <v>153</v>
      </c>
      <c r="BM172" s="17" t="s">
        <v>268</v>
      </c>
    </row>
    <row r="173" spans="2:65" s="11" customFormat="1" x14ac:dyDescent="0.3">
      <c r="B173" s="194"/>
      <c r="C173" s="195"/>
      <c r="D173" s="196" t="s">
        <v>155</v>
      </c>
      <c r="E173" s="197" t="s">
        <v>21</v>
      </c>
      <c r="F173" s="198" t="s">
        <v>269</v>
      </c>
      <c r="G173" s="195"/>
      <c r="H173" s="199">
        <v>13</v>
      </c>
      <c r="I173" s="200"/>
      <c r="J173" s="195"/>
      <c r="K173" s="195"/>
      <c r="L173" s="201"/>
      <c r="M173" s="202"/>
      <c r="N173" s="203"/>
      <c r="O173" s="203"/>
      <c r="P173" s="203"/>
      <c r="Q173" s="203"/>
      <c r="R173" s="203"/>
      <c r="S173" s="203"/>
      <c r="T173" s="204"/>
      <c r="AT173" s="205" t="s">
        <v>155</v>
      </c>
      <c r="AU173" s="205" t="s">
        <v>82</v>
      </c>
      <c r="AV173" s="11" t="s">
        <v>82</v>
      </c>
      <c r="AW173" s="11" t="s">
        <v>37</v>
      </c>
      <c r="AX173" s="11" t="s">
        <v>74</v>
      </c>
      <c r="AY173" s="205" t="s">
        <v>145</v>
      </c>
    </row>
    <row r="174" spans="2:65" s="11" customFormat="1" x14ac:dyDescent="0.3">
      <c r="B174" s="194"/>
      <c r="C174" s="195"/>
      <c r="D174" s="196" t="s">
        <v>155</v>
      </c>
      <c r="E174" s="197" t="s">
        <v>21</v>
      </c>
      <c r="F174" s="198" t="s">
        <v>270</v>
      </c>
      <c r="G174" s="195"/>
      <c r="H174" s="199">
        <v>1.5</v>
      </c>
      <c r="I174" s="200"/>
      <c r="J174" s="195"/>
      <c r="K174" s="195"/>
      <c r="L174" s="201"/>
      <c r="M174" s="202"/>
      <c r="N174" s="203"/>
      <c r="O174" s="203"/>
      <c r="P174" s="203"/>
      <c r="Q174" s="203"/>
      <c r="R174" s="203"/>
      <c r="S174" s="203"/>
      <c r="T174" s="204"/>
      <c r="AT174" s="205" t="s">
        <v>155</v>
      </c>
      <c r="AU174" s="205" t="s">
        <v>82</v>
      </c>
      <c r="AV174" s="11" t="s">
        <v>82</v>
      </c>
      <c r="AW174" s="11" t="s">
        <v>37</v>
      </c>
      <c r="AX174" s="11" t="s">
        <v>74</v>
      </c>
      <c r="AY174" s="205" t="s">
        <v>145</v>
      </c>
    </row>
    <row r="175" spans="2:65" s="12" customFormat="1" x14ac:dyDescent="0.3">
      <c r="B175" s="206"/>
      <c r="C175" s="207"/>
      <c r="D175" s="208" t="s">
        <v>155</v>
      </c>
      <c r="E175" s="209" t="s">
        <v>21</v>
      </c>
      <c r="F175" s="210" t="s">
        <v>159</v>
      </c>
      <c r="G175" s="207"/>
      <c r="H175" s="211">
        <v>14.5</v>
      </c>
      <c r="I175" s="212"/>
      <c r="J175" s="207"/>
      <c r="K175" s="207"/>
      <c r="L175" s="213"/>
      <c r="M175" s="214"/>
      <c r="N175" s="215"/>
      <c r="O175" s="215"/>
      <c r="P175" s="215"/>
      <c r="Q175" s="215"/>
      <c r="R175" s="215"/>
      <c r="S175" s="215"/>
      <c r="T175" s="216"/>
      <c r="AT175" s="217" t="s">
        <v>155</v>
      </c>
      <c r="AU175" s="217" t="s">
        <v>82</v>
      </c>
      <c r="AV175" s="12" t="s">
        <v>153</v>
      </c>
      <c r="AW175" s="12" t="s">
        <v>37</v>
      </c>
      <c r="AX175" s="12" t="s">
        <v>8</v>
      </c>
      <c r="AY175" s="217" t="s">
        <v>145</v>
      </c>
    </row>
    <row r="176" spans="2:65" s="1" customFormat="1" ht="31.5" customHeight="1" x14ac:dyDescent="0.3">
      <c r="B176" s="34"/>
      <c r="C176" s="182" t="s">
        <v>7</v>
      </c>
      <c r="D176" s="182" t="s">
        <v>148</v>
      </c>
      <c r="E176" s="183" t="s">
        <v>271</v>
      </c>
      <c r="F176" s="184" t="s">
        <v>272</v>
      </c>
      <c r="G176" s="185" t="s">
        <v>178</v>
      </c>
      <c r="H176" s="186">
        <v>10.9</v>
      </c>
      <c r="I176" s="187"/>
      <c r="J176" s="188">
        <f>ROUND(I176*H176,0)</f>
        <v>0</v>
      </c>
      <c r="K176" s="184" t="s">
        <v>152</v>
      </c>
      <c r="L176" s="54"/>
      <c r="M176" s="189" t="s">
        <v>21</v>
      </c>
      <c r="N176" s="190" t="s">
        <v>45</v>
      </c>
      <c r="O176" s="35"/>
      <c r="P176" s="191">
        <f>O176*H176</f>
        <v>0</v>
      </c>
      <c r="Q176" s="191">
        <v>0</v>
      </c>
      <c r="R176" s="191">
        <f>Q176*H176</f>
        <v>0</v>
      </c>
      <c r="S176" s="191">
        <v>3.3000000000000002E-2</v>
      </c>
      <c r="T176" s="192">
        <f>S176*H176</f>
        <v>0.35970000000000002</v>
      </c>
      <c r="AR176" s="17" t="s">
        <v>153</v>
      </c>
      <c r="AT176" s="17" t="s">
        <v>148</v>
      </c>
      <c r="AU176" s="17" t="s">
        <v>82</v>
      </c>
      <c r="AY176" s="17" t="s">
        <v>145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17" t="s">
        <v>8</v>
      </c>
      <c r="BK176" s="193">
        <f>ROUND(I176*H176,0)</f>
        <v>0</v>
      </c>
      <c r="BL176" s="17" t="s">
        <v>153</v>
      </c>
      <c r="BM176" s="17" t="s">
        <v>273</v>
      </c>
    </row>
    <row r="177" spans="2:65" s="11" customFormat="1" x14ac:dyDescent="0.3">
      <c r="B177" s="194"/>
      <c r="C177" s="195"/>
      <c r="D177" s="196" t="s">
        <v>155</v>
      </c>
      <c r="E177" s="197" t="s">
        <v>21</v>
      </c>
      <c r="F177" s="198" t="s">
        <v>274</v>
      </c>
      <c r="G177" s="195"/>
      <c r="H177" s="199">
        <v>6.4</v>
      </c>
      <c r="I177" s="200"/>
      <c r="J177" s="195"/>
      <c r="K177" s="195"/>
      <c r="L177" s="201"/>
      <c r="M177" s="202"/>
      <c r="N177" s="203"/>
      <c r="O177" s="203"/>
      <c r="P177" s="203"/>
      <c r="Q177" s="203"/>
      <c r="R177" s="203"/>
      <c r="S177" s="203"/>
      <c r="T177" s="204"/>
      <c r="AT177" s="205" t="s">
        <v>155</v>
      </c>
      <c r="AU177" s="205" t="s">
        <v>82</v>
      </c>
      <c r="AV177" s="11" t="s">
        <v>82</v>
      </c>
      <c r="AW177" s="11" t="s">
        <v>37</v>
      </c>
      <c r="AX177" s="11" t="s">
        <v>74</v>
      </c>
      <c r="AY177" s="205" t="s">
        <v>145</v>
      </c>
    </row>
    <row r="178" spans="2:65" s="11" customFormat="1" x14ac:dyDescent="0.3">
      <c r="B178" s="194"/>
      <c r="C178" s="195"/>
      <c r="D178" s="196" t="s">
        <v>155</v>
      </c>
      <c r="E178" s="197" t="s">
        <v>21</v>
      </c>
      <c r="F178" s="198" t="s">
        <v>275</v>
      </c>
      <c r="G178" s="195"/>
      <c r="H178" s="199">
        <v>4.5</v>
      </c>
      <c r="I178" s="200"/>
      <c r="J178" s="195"/>
      <c r="K178" s="195"/>
      <c r="L178" s="201"/>
      <c r="M178" s="202"/>
      <c r="N178" s="203"/>
      <c r="O178" s="203"/>
      <c r="P178" s="203"/>
      <c r="Q178" s="203"/>
      <c r="R178" s="203"/>
      <c r="S178" s="203"/>
      <c r="T178" s="204"/>
      <c r="AT178" s="205" t="s">
        <v>155</v>
      </c>
      <c r="AU178" s="205" t="s">
        <v>82</v>
      </c>
      <c r="AV178" s="11" t="s">
        <v>82</v>
      </c>
      <c r="AW178" s="11" t="s">
        <v>37</v>
      </c>
      <c r="AX178" s="11" t="s">
        <v>74</v>
      </c>
      <c r="AY178" s="205" t="s">
        <v>145</v>
      </c>
    </row>
    <row r="179" spans="2:65" s="12" customFormat="1" x14ac:dyDescent="0.3">
      <c r="B179" s="206"/>
      <c r="C179" s="207"/>
      <c r="D179" s="208" t="s">
        <v>155</v>
      </c>
      <c r="E179" s="209" t="s">
        <v>21</v>
      </c>
      <c r="F179" s="210" t="s">
        <v>159</v>
      </c>
      <c r="G179" s="207"/>
      <c r="H179" s="211">
        <v>10.9</v>
      </c>
      <c r="I179" s="212"/>
      <c r="J179" s="207"/>
      <c r="K179" s="207"/>
      <c r="L179" s="213"/>
      <c r="M179" s="214"/>
      <c r="N179" s="215"/>
      <c r="O179" s="215"/>
      <c r="P179" s="215"/>
      <c r="Q179" s="215"/>
      <c r="R179" s="215"/>
      <c r="S179" s="215"/>
      <c r="T179" s="216"/>
      <c r="AT179" s="217" t="s">
        <v>155</v>
      </c>
      <c r="AU179" s="217" t="s">
        <v>82</v>
      </c>
      <c r="AV179" s="12" t="s">
        <v>153</v>
      </c>
      <c r="AW179" s="12" t="s">
        <v>37</v>
      </c>
      <c r="AX179" s="12" t="s">
        <v>8</v>
      </c>
      <c r="AY179" s="217" t="s">
        <v>145</v>
      </c>
    </row>
    <row r="180" spans="2:65" s="1" customFormat="1" ht="31.5" customHeight="1" x14ac:dyDescent="0.3">
      <c r="B180" s="34"/>
      <c r="C180" s="182" t="s">
        <v>276</v>
      </c>
      <c r="D180" s="182" t="s">
        <v>148</v>
      </c>
      <c r="E180" s="183" t="s">
        <v>277</v>
      </c>
      <c r="F180" s="184" t="s">
        <v>278</v>
      </c>
      <c r="G180" s="185" t="s">
        <v>167</v>
      </c>
      <c r="H180" s="186">
        <v>82.8</v>
      </c>
      <c r="I180" s="187"/>
      <c r="J180" s="188">
        <f>ROUND(I180*H180,0)</f>
        <v>0</v>
      </c>
      <c r="K180" s="184" t="s">
        <v>152</v>
      </c>
      <c r="L180" s="54"/>
      <c r="M180" s="189" t="s">
        <v>21</v>
      </c>
      <c r="N180" s="190" t="s">
        <v>45</v>
      </c>
      <c r="O180" s="35"/>
      <c r="P180" s="191">
        <f>O180*H180</f>
        <v>0</v>
      </c>
      <c r="Q180" s="191">
        <v>0</v>
      </c>
      <c r="R180" s="191">
        <f>Q180*H180</f>
        <v>0</v>
      </c>
      <c r="S180" s="191">
        <v>4.5999999999999999E-2</v>
      </c>
      <c r="T180" s="192">
        <f>S180*H180</f>
        <v>3.8087999999999997</v>
      </c>
      <c r="AR180" s="17" t="s">
        <v>153</v>
      </c>
      <c r="AT180" s="17" t="s">
        <v>148</v>
      </c>
      <c r="AU180" s="17" t="s">
        <v>82</v>
      </c>
      <c r="AY180" s="17" t="s">
        <v>145</v>
      </c>
      <c r="BE180" s="193">
        <f>IF(N180="základní",J180,0)</f>
        <v>0</v>
      </c>
      <c r="BF180" s="193">
        <f>IF(N180="snížená",J180,0)</f>
        <v>0</v>
      </c>
      <c r="BG180" s="193">
        <f>IF(N180="zákl. přenesená",J180,0)</f>
        <v>0</v>
      </c>
      <c r="BH180" s="193">
        <f>IF(N180="sníž. přenesená",J180,0)</f>
        <v>0</v>
      </c>
      <c r="BI180" s="193">
        <f>IF(N180="nulová",J180,0)</f>
        <v>0</v>
      </c>
      <c r="BJ180" s="17" t="s">
        <v>8</v>
      </c>
      <c r="BK180" s="193">
        <f>ROUND(I180*H180,0)</f>
        <v>0</v>
      </c>
      <c r="BL180" s="17" t="s">
        <v>153</v>
      </c>
      <c r="BM180" s="17" t="s">
        <v>279</v>
      </c>
    </row>
    <row r="181" spans="2:65" s="11" customFormat="1" x14ac:dyDescent="0.3">
      <c r="B181" s="194"/>
      <c r="C181" s="195"/>
      <c r="D181" s="196" t="s">
        <v>155</v>
      </c>
      <c r="E181" s="197" t="s">
        <v>21</v>
      </c>
      <c r="F181" s="198" t="s">
        <v>207</v>
      </c>
      <c r="G181" s="195"/>
      <c r="H181" s="199">
        <v>5</v>
      </c>
      <c r="I181" s="200"/>
      <c r="J181" s="195"/>
      <c r="K181" s="195"/>
      <c r="L181" s="201"/>
      <c r="M181" s="202"/>
      <c r="N181" s="203"/>
      <c r="O181" s="203"/>
      <c r="P181" s="203"/>
      <c r="Q181" s="203"/>
      <c r="R181" s="203"/>
      <c r="S181" s="203"/>
      <c r="T181" s="204"/>
      <c r="AT181" s="205" t="s">
        <v>155</v>
      </c>
      <c r="AU181" s="205" t="s">
        <v>82</v>
      </c>
      <c r="AV181" s="11" t="s">
        <v>82</v>
      </c>
      <c r="AW181" s="11" t="s">
        <v>37</v>
      </c>
      <c r="AX181" s="11" t="s">
        <v>74</v>
      </c>
      <c r="AY181" s="205" t="s">
        <v>145</v>
      </c>
    </row>
    <row r="182" spans="2:65" s="11" customFormat="1" x14ac:dyDescent="0.3">
      <c r="B182" s="194"/>
      <c r="C182" s="195"/>
      <c r="D182" s="196" t="s">
        <v>155</v>
      </c>
      <c r="E182" s="197" t="s">
        <v>21</v>
      </c>
      <c r="F182" s="198" t="s">
        <v>208</v>
      </c>
      <c r="G182" s="195"/>
      <c r="H182" s="199">
        <v>24.8</v>
      </c>
      <c r="I182" s="200"/>
      <c r="J182" s="195"/>
      <c r="K182" s="195"/>
      <c r="L182" s="201"/>
      <c r="M182" s="202"/>
      <c r="N182" s="203"/>
      <c r="O182" s="203"/>
      <c r="P182" s="203"/>
      <c r="Q182" s="203"/>
      <c r="R182" s="203"/>
      <c r="S182" s="203"/>
      <c r="T182" s="204"/>
      <c r="AT182" s="205" t="s">
        <v>155</v>
      </c>
      <c r="AU182" s="205" t="s">
        <v>82</v>
      </c>
      <c r="AV182" s="11" t="s">
        <v>82</v>
      </c>
      <c r="AW182" s="11" t="s">
        <v>37</v>
      </c>
      <c r="AX182" s="11" t="s">
        <v>74</v>
      </c>
      <c r="AY182" s="205" t="s">
        <v>145</v>
      </c>
    </row>
    <row r="183" spans="2:65" s="11" customFormat="1" x14ac:dyDescent="0.3">
      <c r="B183" s="194"/>
      <c r="C183" s="195"/>
      <c r="D183" s="196" t="s">
        <v>155</v>
      </c>
      <c r="E183" s="197" t="s">
        <v>21</v>
      </c>
      <c r="F183" s="198" t="s">
        <v>209</v>
      </c>
      <c r="G183" s="195"/>
      <c r="H183" s="199">
        <v>10.199999999999999</v>
      </c>
      <c r="I183" s="200"/>
      <c r="J183" s="195"/>
      <c r="K183" s="195"/>
      <c r="L183" s="201"/>
      <c r="M183" s="202"/>
      <c r="N183" s="203"/>
      <c r="O183" s="203"/>
      <c r="P183" s="203"/>
      <c r="Q183" s="203"/>
      <c r="R183" s="203"/>
      <c r="S183" s="203"/>
      <c r="T183" s="204"/>
      <c r="AT183" s="205" t="s">
        <v>155</v>
      </c>
      <c r="AU183" s="205" t="s">
        <v>82</v>
      </c>
      <c r="AV183" s="11" t="s">
        <v>82</v>
      </c>
      <c r="AW183" s="11" t="s">
        <v>37</v>
      </c>
      <c r="AX183" s="11" t="s">
        <v>74</v>
      </c>
      <c r="AY183" s="205" t="s">
        <v>145</v>
      </c>
    </row>
    <row r="184" spans="2:65" s="11" customFormat="1" x14ac:dyDescent="0.3">
      <c r="B184" s="194"/>
      <c r="C184" s="195"/>
      <c r="D184" s="196" t="s">
        <v>155</v>
      </c>
      <c r="E184" s="197" t="s">
        <v>21</v>
      </c>
      <c r="F184" s="198" t="s">
        <v>210</v>
      </c>
      <c r="G184" s="195"/>
      <c r="H184" s="199">
        <v>8</v>
      </c>
      <c r="I184" s="200"/>
      <c r="J184" s="195"/>
      <c r="K184" s="195"/>
      <c r="L184" s="201"/>
      <c r="M184" s="202"/>
      <c r="N184" s="203"/>
      <c r="O184" s="203"/>
      <c r="P184" s="203"/>
      <c r="Q184" s="203"/>
      <c r="R184" s="203"/>
      <c r="S184" s="203"/>
      <c r="T184" s="204"/>
      <c r="AT184" s="205" t="s">
        <v>155</v>
      </c>
      <c r="AU184" s="205" t="s">
        <v>82</v>
      </c>
      <c r="AV184" s="11" t="s">
        <v>82</v>
      </c>
      <c r="AW184" s="11" t="s">
        <v>37</v>
      </c>
      <c r="AX184" s="11" t="s">
        <v>74</v>
      </c>
      <c r="AY184" s="205" t="s">
        <v>145</v>
      </c>
    </row>
    <row r="185" spans="2:65" s="11" customFormat="1" x14ac:dyDescent="0.3">
      <c r="B185" s="194"/>
      <c r="C185" s="195"/>
      <c r="D185" s="196" t="s">
        <v>155</v>
      </c>
      <c r="E185" s="197" t="s">
        <v>21</v>
      </c>
      <c r="F185" s="198" t="s">
        <v>212</v>
      </c>
      <c r="G185" s="195"/>
      <c r="H185" s="199">
        <v>34.799999999999997</v>
      </c>
      <c r="I185" s="200"/>
      <c r="J185" s="195"/>
      <c r="K185" s="195"/>
      <c r="L185" s="201"/>
      <c r="M185" s="202"/>
      <c r="N185" s="203"/>
      <c r="O185" s="203"/>
      <c r="P185" s="203"/>
      <c r="Q185" s="203"/>
      <c r="R185" s="203"/>
      <c r="S185" s="203"/>
      <c r="T185" s="204"/>
      <c r="AT185" s="205" t="s">
        <v>155</v>
      </c>
      <c r="AU185" s="205" t="s">
        <v>82</v>
      </c>
      <c r="AV185" s="11" t="s">
        <v>82</v>
      </c>
      <c r="AW185" s="11" t="s">
        <v>37</v>
      </c>
      <c r="AX185" s="11" t="s">
        <v>74</v>
      </c>
      <c r="AY185" s="205" t="s">
        <v>145</v>
      </c>
    </row>
    <row r="186" spans="2:65" s="12" customFormat="1" x14ac:dyDescent="0.3">
      <c r="B186" s="206"/>
      <c r="C186" s="207"/>
      <c r="D186" s="208" t="s">
        <v>155</v>
      </c>
      <c r="E186" s="209" t="s">
        <v>21</v>
      </c>
      <c r="F186" s="210" t="s">
        <v>159</v>
      </c>
      <c r="G186" s="207"/>
      <c r="H186" s="211">
        <v>82.8</v>
      </c>
      <c r="I186" s="212"/>
      <c r="J186" s="207"/>
      <c r="K186" s="207"/>
      <c r="L186" s="213"/>
      <c r="M186" s="214"/>
      <c r="N186" s="215"/>
      <c r="O186" s="215"/>
      <c r="P186" s="215"/>
      <c r="Q186" s="215"/>
      <c r="R186" s="215"/>
      <c r="S186" s="215"/>
      <c r="T186" s="216"/>
      <c r="AT186" s="217" t="s">
        <v>155</v>
      </c>
      <c r="AU186" s="217" t="s">
        <v>82</v>
      </c>
      <c r="AV186" s="12" t="s">
        <v>153</v>
      </c>
      <c r="AW186" s="12" t="s">
        <v>37</v>
      </c>
      <c r="AX186" s="12" t="s">
        <v>8</v>
      </c>
      <c r="AY186" s="217" t="s">
        <v>145</v>
      </c>
    </row>
    <row r="187" spans="2:65" s="1" customFormat="1" ht="22.5" customHeight="1" x14ac:dyDescent="0.3">
      <c r="B187" s="34"/>
      <c r="C187" s="182" t="s">
        <v>280</v>
      </c>
      <c r="D187" s="182" t="s">
        <v>148</v>
      </c>
      <c r="E187" s="183" t="s">
        <v>281</v>
      </c>
      <c r="F187" s="184" t="s">
        <v>282</v>
      </c>
      <c r="G187" s="185" t="s">
        <v>167</v>
      </c>
      <c r="H187" s="186">
        <v>45.6</v>
      </c>
      <c r="I187" s="187"/>
      <c r="J187" s="188">
        <f>ROUND(I187*H187,0)</f>
        <v>0</v>
      </c>
      <c r="K187" s="184" t="s">
        <v>152</v>
      </c>
      <c r="L187" s="54"/>
      <c r="M187" s="189" t="s">
        <v>21</v>
      </c>
      <c r="N187" s="190" t="s">
        <v>45</v>
      </c>
      <c r="O187" s="35"/>
      <c r="P187" s="191">
        <f>O187*H187</f>
        <v>0</v>
      </c>
      <c r="Q187" s="191">
        <v>0</v>
      </c>
      <c r="R187" s="191">
        <f>Q187*H187</f>
        <v>0</v>
      </c>
      <c r="S187" s="191">
        <v>6.0999999999999999E-2</v>
      </c>
      <c r="T187" s="192">
        <f>S187*H187</f>
        <v>2.7816000000000001</v>
      </c>
      <c r="AR187" s="17" t="s">
        <v>153</v>
      </c>
      <c r="AT187" s="17" t="s">
        <v>148</v>
      </c>
      <c r="AU187" s="17" t="s">
        <v>82</v>
      </c>
      <c r="AY187" s="17" t="s">
        <v>145</v>
      </c>
      <c r="BE187" s="193">
        <f>IF(N187="základní",J187,0)</f>
        <v>0</v>
      </c>
      <c r="BF187" s="193">
        <f>IF(N187="snížená",J187,0)</f>
        <v>0</v>
      </c>
      <c r="BG187" s="193">
        <f>IF(N187="zákl. přenesená",J187,0)</f>
        <v>0</v>
      </c>
      <c r="BH187" s="193">
        <f>IF(N187="sníž. přenesená",J187,0)</f>
        <v>0</v>
      </c>
      <c r="BI187" s="193">
        <f>IF(N187="nulová",J187,0)</f>
        <v>0</v>
      </c>
      <c r="BJ187" s="17" t="s">
        <v>8</v>
      </c>
      <c r="BK187" s="193">
        <f>ROUND(I187*H187,0)</f>
        <v>0</v>
      </c>
      <c r="BL187" s="17" t="s">
        <v>153</v>
      </c>
      <c r="BM187" s="17" t="s">
        <v>283</v>
      </c>
    </row>
    <row r="188" spans="2:65" s="11" customFormat="1" x14ac:dyDescent="0.3">
      <c r="B188" s="194"/>
      <c r="C188" s="195"/>
      <c r="D188" s="196" t="s">
        <v>155</v>
      </c>
      <c r="E188" s="197" t="s">
        <v>21</v>
      </c>
      <c r="F188" s="198" t="s">
        <v>204</v>
      </c>
      <c r="G188" s="195"/>
      <c r="H188" s="199">
        <v>15</v>
      </c>
      <c r="I188" s="200"/>
      <c r="J188" s="195"/>
      <c r="K188" s="195"/>
      <c r="L188" s="201"/>
      <c r="M188" s="202"/>
      <c r="N188" s="203"/>
      <c r="O188" s="203"/>
      <c r="P188" s="203"/>
      <c r="Q188" s="203"/>
      <c r="R188" s="203"/>
      <c r="S188" s="203"/>
      <c r="T188" s="204"/>
      <c r="AT188" s="205" t="s">
        <v>155</v>
      </c>
      <c r="AU188" s="205" t="s">
        <v>82</v>
      </c>
      <c r="AV188" s="11" t="s">
        <v>82</v>
      </c>
      <c r="AW188" s="11" t="s">
        <v>37</v>
      </c>
      <c r="AX188" s="11" t="s">
        <v>74</v>
      </c>
      <c r="AY188" s="205" t="s">
        <v>145</v>
      </c>
    </row>
    <row r="189" spans="2:65" s="11" customFormat="1" x14ac:dyDescent="0.3">
      <c r="B189" s="194"/>
      <c r="C189" s="195"/>
      <c r="D189" s="196" t="s">
        <v>155</v>
      </c>
      <c r="E189" s="197" t="s">
        <v>21</v>
      </c>
      <c r="F189" s="198" t="s">
        <v>205</v>
      </c>
      <c r="G189" s="195"/>
      <c r="H189" s="199">
        <v>30.6</v>
      </c>
      <c r="I189" s="200"/>
      <c r="J189" s="195"/>
      <c r="K189" s="195"/>
      <c r="L189" s="201"/>
      <c r="M189" s="202"/>
      <c r="N189" s="203"/>
      <c r="O189" s="203"/>
      <c r="P189" s="203"/>
      <c r="Q189" s="203"/>
      <c r="R189" s="203"/>
      <c r="S189" s="203"/>
      <c r="T189" s="204"/>
      <c r="AT189" s="205" t="s">
        <v>155</v>
      </c>
      <c r="AU189" s="205" t="s">
        <v>82</v>
      </c>
      <c r="AV189" s="11" t="s">
        <v>82</v>
      </c>
      <c r="AW189" s="11" t="s">
        <v>37</v>
      </c>
      <c r="AX189" s="11" t="s">
        <v>74</v>
      </c>
      <c r="AY189" s="205" t="s">
        <v>145</v>
      </c>
    </row>
    <row r="190" spans="2:65" s="12" customFormat="1" x14ac:dyDescent="0.3">
      <c r="B190" s="206"/>
      <c r="C190" s="207"/>
      <c r="D190" s="196" t="s">
        <v>155</v>
      </c>
      <c r="E190" s="221" t="s">
        <v>21</v>
      </c>
      <c r="F190" s="222" t="s">
        <v>159</v>
      </c>
      <c r="G190" s="207"/>
      <c r="H190" s="223">
        <v>45.6</v>
      </c>
      <c r="I190" s="212"/>
      <c r="J190" s="207"/>
      <c r="K190" s="207"/>
      <c r="L190" s="213"/>
      <c r="M190" s="214"/>
      <c r="N190" s="215"/>
      <c r="O190" s="215"/>
      <c r="P190" s="215"/>
      <c r="Q190" s="215"/>
      <c r="R190" s="215"/>
      <c r="S190" s="215"/>
      <c r="T190" s="216"/>
      <c r="AT190" s="217" t="s">
        <v>155</v>
      </c>
      <c r="AU190" s="217" t="s">
        <v>82</v>
      </c>
      <c r="AV190" s="12" t="s">
        <v>153</v>
      </c>
      <c r="AW190" s="12" t="s">
        <v>37</v>
      </c>
      <c r="AX190" s="12" t="s">
        <v>8</v>
      </c>
      <c r="AY190" s="217" t="s">
        <v>145</v>
      </c>
    </row>
    <row r="191" spans="2:65" s="10" customFormat="1" ht="29.85" customHeight="1" x14ac:dyDescent="0.3">
      <c r="B191" s="165"/>
      <c r="C191" s="166"/>
      <c r="D191" s="179" t="s">
        <v>73</v>
      </c>
      <c r="E191" s="180" t="s">
        <v>284</v>
      </c>
      <c r="F191" s="180" t="s">
        <v>285</v>
      </c>
      <c r="G191" s="166"/>
      <c r="H191" s="166"/>
      <c r="I191" s="169"/>
      <c r="J191" s="181">
        <f>BK191</f>
        <v>0</v>
      </c>
      <c r="K191" s="166"/>
      <c r="L191" s="171"/>
      <c r="M191" s="172"/>
      <c r="N191" s="173"/>
      <c r="O191" s="173"/>
      <c r="P191" s="174">
        <f>SUM(P192:P196)</f>
        <v>0</v>
      </c>
      <c r="Q191" s="173"/>
      <c r="R191" s="174">
        <f>SUM(R192:R196)</f>
        <v>0</v>
      </c>
      <c r="S191" s="173"/>
      <c r="T191" s="175">
        <f>SUM(T192:T196)</f>
        <v>0</v>
      </c>
      <c r="AR191" s="176" t="s">
        <v>8</v>
      </c>
      <c r="AT191" s="177" t="s">
        <v>73</v>
      </c>
      <c r="AU191" s="177" t="s">
        <v>8</v>
      </c>
      <c r="AY191" s="176" t="s">
        <v>145</v>
      </c>
      <c r="BK191" s="178">
        <f>SUM(BK192:BK196)</f>
        <v>0</v>
      </c>
    </row>
    <row r="192" spans="2:65" s="1" customFormat="1" ht="31.5" customHeight="1" x14ac:dyDescent="0.3">
      <c r="B192" s="34"/>
      <c r="C192" s="182" t="s">
        <v>286</v>
      </c>
      <c r="D192" s="182" t="s">
        <v>148</v>
      </c>
      <c r="E192" s="183" t="s">
        <v>287</v>
      </c>
      <c r="F192" s="184" t="s">
        <v>288</v>
      </c>
      <c r="G192" s="185" t="s">
        <v>289</v>
      </c>
      <c r="H192" s="186">
        <v>22.684999999999999</v>
      </c>
      <c r="I192" s="187"/>
      <c r="J192" s="188">
        <f>ROUND(I192*H192,0)</f>
        <v>0</v>
      </c>
      <c r="K192" s="184" t="s">
        <v>152</v>
      </c>
      <c r="L192" s="54"/>
      <c r="M192" s="189" t="s">
        <v>21</v>
      </c>
      <c r="N192" s="190" t="s">
        <v>45</v>
      </c>
      <c r="O192" s="35"/>
      <c r="P192" s="191">
        <f>O192*H192</f>
        <v>0</v>
      </c>
      <c r="Q192" s="191">
        <v>0</v>
      </c>
      <c r="R192" s="191">
        <f>Q192*H192</f>
        <v>0</v>
      </c>
      <c r="S192" s="191">
        <v>0</v>
      </c>
      <c r="T192" s="192">
        <f>S192*H192</f>
        <v>0</v>
      </c>
      <c r="AR192" s="17" t="s">
        <v>153</v>
      </c>
      <c r="AT192" s="17" t="s">
        <v>148</v>
      </c>
      <c r="AU192" s="17" t="s">
        <v>82</v>
      </c>
      <c r="AY192" s="17" t="s">
        <v>145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17" t="s">
        <v>8</v>
      </c>
      <c r="BK192" s="193">
        <f>ROUND(I192*H192,0)</f>
        <v>0</v>
      </c>
      <c r="BL192" s="17" t="s">
        <v>153</v>
      </c>
      <c r="BM192" s="17" t="s">
        <v>290</v>
      </c>
    </row>
    <row r="193" spans="2:65" s="1" customFormat="1" ht="31.5" customHeight="1" x14ac:dyDescent="0.3">
      <c r="B193" s="34"/>
      <c r="C193" s="182" t="s">
        <v>291</v>
      </c>
      <c r="D193" s="182" t="s">
        <v>148</v>
      </c>
      <c r="E193" s="183" t="s">
        <v>292</v>
      </c>
      <c r="F193" s="184" t="s">
        <v>293</v>
      </c>
      <c r="G193" s="185" t="s">
        <v>289</v>
      </c>
      <c r="H193" s="186">
        <v>22.684999999999999</v>
      </c>
      <c r="I193" s="187"/>
      <c r="J193" s="188">
        <f>ROUND(I193*H193,0)</f>
        <v>0</v>
      </c>
      <c r="K193" s="184" t="s">
        <v>152</v>
      </c>
      <c r="L193" s="54"/>
      <c r="M193" s="189" t="s">
        <v>21</v>
      </c>
      <c r="N193" s="190" t="s">
        <v>45</v>
      </c>
      <c r="O193" s="35"/>
      <c r="P193" s="191">
        <f>O193*H193</f>
        <v>0</v>
      </c>
      <c r="Q193" s="191">
        <v>0</v>
      </c>
      <c r="R193" s="191">
        <f>Q193*H193</f>
        <v>0</v>
      </c>
      <c r="S193" s="191">
        <v>0</v>
      </c>
      <c r="T193" s="192">
        <f>S193*H193</f>
        <v>0</v>
      </c>
      <c r="AR193" s="17" t="s">
        <v>153</v>
      </c>
      <c r="AT193" s="17" t="s">
        <v>148</v>
      </c>
      <c r="AU193" s="17" t="s">
        <v>82</v>
      </c>
      <c r="AY193" s="17" t="s">
        <v>145</v>
      </c>
      <c r="BE193" s="193">
        <f>IF(N193="základní",J193,0)</f>
        <v>0</v>
      </c>
      <c r="BF193" s="193">
        <f>IF(N193="snížená",J193,0)</f>
        <v>0</v>
      </c>
      <c r="BG193" s="193">
        <f>IF(N193="zákl. přenesená",J193,0)</f>
        <v>0</v>
      </c>
      <c r="BH193" s="193">
        <f>IF(N193="sníž. přenesená",J193,0)</f>
        <v>0</v>
      </c>
      <c r="BI193" s="193">
        <f>IF(N193="nulová",J193,0)</f>
        <v>0</v>
      </c>
      <c r="BJ193" s="17" t="s">
        <v>8</v>
      </c>
      <c r="BK193" s="193">
        <f>ROUND(I193*H193,0)</f>
        <v>0</v>
      </c>
      <c r="BL193" s="17" t="s">
        <v>153</v>
      </c>
      <c r="BM193" s="17" t="s">
        <v>294</v>
      </c>
    </row>
    <row r="194" spans="2:65" s="1" customFormat="1" ht="31.5" customHeight="1" x14ac:dyDescent="0.3">
      <c r="B194" s="34"/>
      <c r="C194" s="182" t="s">
        <v>295</v>
      </c>
      <c r="D194" s="182" t="s">
        <v>148</v>
      </c>
      <c r="E194" s="183" t="s">
        <v>296</v>
      </c>
      <c r="F194" s="184" t="s">
        <v>297</v>
      </c>
      <c r="G194" s="185" t="s">
        <v>289</v>
      </c>
      <c r="H194" s="186">
        <v>226.85</v>
      </c>
      <c r="I194" s="187"/>
      <c r="J194" s="188">
        <f>ROUND(I194*H194,0)</f>
        <v>0</v>
      </c>
      <c r="K194" s="184" t="s">
        <v>152</v>
      </c>
      <c r="L194" s="54"/>
      <c r="M194" s="189" t="s">
        <v>21</v>
      </c>
      <c r="N194" s="190" t="s">
        <v>45</v>
      </c>
      <c r="O194" s="35"/>
      <c r="P194" s="191">
        <f>O194*H194</f>
        <v>0</v>
      </c>
      <c r="Q194" s="191">
        <v>0</v>
      </c>
      <c r="R194" s="191">
        <f>Q194*H194</f>
        <v>0</v>
      </c>
      <c r="S194" s="191">
        <v>0</v>
      </c>
      <c r="T194" s="192">
        <f>S194*H194</f>
        <v>0</v>
      </c>
      <c r="AR194" s="17" t="s">
        <v>153</v>
      </c>
      <c r="AT194" s="17" t="s">
        <v>148</v>
      </c>
      <c r="AU194" s="17" t="s">
        <v>82</v>
      </c>
      <c r="AY194" s="17" t="s">
        <v>145</v>
      </c>
      <c r="BE194" s="193">
        <f>IF(N194="základní",J194,0)</f>
        <v>0</v>
      </c>
      <c r="BF194" s="193">
        <f>IF(N194="snížená",J194,0)</f>
        <v>0</v>
      </c>
      <c r="BG194" s="193">
        <f>IF(N194="zákl. přenesená",J194,0)</f>
        <v>0</v>
      </c>
      <c r="BH194" s="193">
        <f>IF(N194="sníž. přenesená",J194,0)</f>
        <v>0</v>
      </c>
      <c r="BI194" s="193">
        <f>IF(N194="nulová",J194,0)</f>
        <v>0</v>
      </c>
      <c r="BJ194" s="17" t="s">
        <v>8</v>
      </c>
      <c r="BK194" s="193">
        <f>ROUND(I194*H194,0)</f>
        <v>0</v>
      </c>
      <c r="BL194" s="17" t="s">
        <v>153</v>
      </c>
      <c r="BM194" s="17" t="s">
        <v>298</v>
      </c>
    </row>
    <row r="195" spans="2:65" s="11" customFormat="1" x14ac:dyDescent="0.3">
      <c r="B195" s="194"/>
      <c r="C195" s="195"/>
      <c r="D195" s="208" t="s">
        <v>155</v>
      </c>
      <c r="E195" s="195"/>
      <c r="F195" s="219" t="s">
        <v>299</v>
      </c>
      <c r="G195" s="195"/>
      <c r="H195" s="220">
        <v>226.85</v>
      </c>
      <c r="I195" s="200"/>
      <c r="J195" s="195"/>
      <c r="K195" s="195"/>
      <c r="L195" s="201"/>
      <c r="M195" s="202"/>
      <c r="N195" s="203"/>
      <c r="O195" s="203"/>
      <c r="P195" s="203"/>
      <c r="Q195" s="203"/>
      <c r="R195" s="203"/>
      <c r="S195" s="203"/>
      <c r="T195" s="204"/>
      <c r="AT195" s="205" t="s">
        <v>155</v>
      </c>
      <c r="AU195" s="205" t="s">
        <v>82</v>
      </c>
      <c r="AV195" s="11" t="s">
        <v>82</v>
      </c>
      <c r="AW195" s="11" t="s">
        <v>4</v>
      </c>
      <c r="AX195" s="11" t="s">
        <v>8</v>
      </c>
      <c r="AY195" s="205" t="s">
        <v>145</v>
      </c>
    </row>
    <row r="196" spans="2:65" s="1" customFormat="1" ht="31.5" customHeight="1" x14ac:dyDescent="0.3">
      <c r="B196" s="34"/>
      <c r="C196" s="182" t="s">
        <v>300</v>
      </c>
      <c r="D196" s="182" t="s">
        <v>148</v>
      </c>
      <c r="E196" s="183" t="s">
        <v>301</v>
      </c>
      <c r="F196" s="184" t="s">
        <v>302</v>
      </c>
      <c r="G196" s="185" t="s">
        <v>289</v>
      </c>
      <c r="H196" s="186">
        <v>22.684999999999999</v>
      </c>
      <c r="I196" s="187"/>
      <c r="J196" s="188">
        <f>ROUND(I196*H196,0)</f>
        <v>0</v>
      </c>
      <c r="K196" s="184" t="s">
        <v>152</v>
      </c>
      <c r="L196" s="54"/>
      <c r="M196" s="189" t="s">
        <v>21</v>
      </c>
      <c r="N196" s="190" t="s">
        <v>45</v>
      </c>
      <c r="O196" s="35"/>
      <c r="P196" s="191">
        <f>O196*H196</f>
        <v>0</v>
      </c>
      <c r="Q196" s="191">
        <v>0</v>
      </c>
      <c r="R196" s="191">
        <f>Q196*H196</f>
        <v>0</v>
      </c>
      <c r="S196" s="191">
        <v>0</v>
      </c>
      <c r="T196" s="192">
        <f>S196*H196</f>
        <v>0</v>
      </c>
      <c r="AR196" s="17" t="s">
        <v>153</v>
      </c>
      <c r="AT196" s="17" t="s">
        <v>148</v>
      </c>
      <c r="AU196" s="17" t="s">
        <v>82</v>
      </c>
      <c r="AY196" s="17" t="s">
        <v>145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17" t="s">
        <v>8</v>
      </c>
      <c r="BK196" s="193">
        <f>ROUND(I196*H196,0)</f>
        <v>0</v>
      </c>
      <c r="BL196" s="17" t="s">
        <v>153</v>
      </c>
      <c r="BM196" s="17" t="s">
        <v>303</v>
      </c>
    </row>
    <row r="197" spans="2:65" s="10" customFormat="1" ht="29.85" customHeight="1" x14ac:dyDescent="0.3">
      <c r="B197" s="165"/>
      <c r="C197" s="166"/>
      <c r="D197" s="179" t="s">
        <v>73</v>
      </c>
      <c r="E197" s="180" t="s">
        <v>304</v>
      </c>
      <c r="F197" s="180" t="s">
        <v>305</v>
      </c>
      <c r="G197" s="166"/>
      <c r="H197" s="166"/>
      <c r="I197" s="169"/>
      <c r="J197" s="181">
        <f>BK197</f>
        <v>0</v>
      </c>
      <c r="K197" s="166"/>
      <c r="L197" s="171"/>
      <c r="M197" s="172"/>
      <c r="N197" s="173"/>
      <c r="O197" s="173"/>
      <c r="P197" s="174">
        <f>P198</f>
        <v>0</v>
      </c>
      <c r="Q197" s="173"/>
      <c r="R197" s="174">
        <f>R198</f>
        <v>0</v>
      </c>
      <c r="S197" s="173"/>
      <c r="T197" s="175">
        <f>T198</f>
        <v>0</v>
      </c>
      <c r="AR197" s="176" t="s">
        <v>8</v>
      </c>
      <c r="AT197" s="177" t="s">
        <v>73</v>
      </c>
      <c r="AU197" s="177" t="s">
        <v>8</v>
      </c>
      <c r="AY197" s="176" t="s">
        <v>145</v>
      </c>
      <c r="BK197" s="178">
        <f>BK198</f>
        <v>0</v>
      </c>
    </row>
    <row r="198" spans="2:65" s="1" customFormat="1" ht="44.25" customHeight="1" x14ac:dyDescent="0.3">
      <c r="B198" s="34"/>
      <c r="C198" s="182" t="s">
        <v>306</v>
      </c>
      <c r="D198" s="182" t="s">
        <v>148</v>
      </c>
      <c r="E198" s="183" t="s">
        <v>307</v>
      </c>
      <c r="F198" s="184" t="s">
        <v>308</v>
      </c>
      <c r="G198" s="185" t="s">
        <v>289</v>
      </c>
      <c r="H198" s="186">
        <v>5.883</v>
      </c>
      <c r="I198" s="187"/>
      <c r="J198" s="188">
        <f>ROUND(I198*H198,0)</f>
        <v>0</v>
      </c>
      <c r="K198" s="184" t="s">
        <v>152</v>
      </c>
      <c r="L198" s="54"/>
      <c r="M198" s="189" t="s">
        <v>21</v>
      </c>
      <c r="N198" s="190" t="s">
        <v>45</v>
      </c>
      <c r="O198" s="35"/>
      <c r="P198" s="191">
        <f>O198*H198</f>
        <v>0</v>
      </c>
      <c r="Q198" s="191">
        <v>0</v>
      </c>
      <c r="R198" s="191">
        <f>Q198*H198</f>
        <v>0</v>
      </c>
      <c r="S198" s="191">
        <v>0</v>
      </c>
      <c r="T198" s="192">
        <f>S198*H198</f>
        <v>0</v>
      </c>
      <c r="AR198" s="17" t="s">
        <v>153</v>
      </c>
      <c r="AT198" s="17" t="s">
        <v>148</v>
      </c>
      <c r="AU198" s="17" t="s">
        <v>82</v>
      </c>
      <c r="AY198" s="17" t="s">
        <v>145</v>
      </c>
      <c r="BE198" s="193">
        <f>IF(N198="základní",J198,0)</f>
        <v>0</v>
      </c>
      <c r="BF198" s="193">
        <f>IF(N198="snížená",J198,0)</f>
        <v>0</v>
      </c>
      <c r="BG198" s="193">
        <f>IF(N198="zákl. přenesená",J198,0)</f>
        <v>0</v>
      </c>
      <c r="BH198" s="193">
        <f>IF(N198="sníž. přenesená",J198,0)</f>
        <v>0</v>
      </c>
      <c r="BI198" s="193">
        <f>IF(N198="nulová",J198,0)</f>
        <v>0</v>
      </c>
      <c r="BJ198" s="17" t="s">
        <v>8</v>
      </c>
      <c r="BK198" s="193">
        <f>ROUND(I198*H198,0)</f>
        <v>0</v>
      </c>
      <c r="BL198" s="17" t="s">
        <v>153</v>
      </c>
      <c r="BM198" s="17" t="s">
        <v>309</v>
      </c>
    </row>
    <row r="199" spans="2:65" s="10" customFormat="1" ht="37.35" customHeight="1" x14ac:dyDescent="0.35">
      <c r="B199" s="165"/>
      <c r="C199" s="166"/>
      <c r="D199" s="167" t="s">
        <v>73</v>
      </c>
      <c r="E199" s="168" t="s">
        <v>310</v>
      </c>
      <c r="F199" s="168" t="s">
        <v>311</v>
      </c>
      <c r="G199" s="166"/>
      <c r="H199" s="166"/>
      <c r="I199" s="169"/>
      <c r="J199" s="170">
        <f>BK199</f>
        <v>83864</v>
      </c>
      <c r="K199" s="166"/>
      <c r="L199" s="171"/>
      <c r="M199" s="172"/>
      <c r="N199" s="173"/>
      <c r="O199" s="173"/>
      <c r="P199" s="174">
        <f>P200+P221+P255+P284+P327+P338+P342+P361+P364+P388+P410+P415+P444+P461</f>
        <v>0</v>
      </c>
      <c r="Q199" s="173"/>
      <c r="R199" s="174">
        <f>R200+R221+R255+R284+R327+R338+R342+R361+R364+R388+R410+R415+R444+R461</f>
        <v>5.3948377999999995</v>
      </c>
      <c r="S199" s="173"/>
      <c r="T199" s="175">
        <f>T200+T221+T255+T284+T327+T338+T342+T361+T364+T388+T410+T415+T444+T461</f>
        <v>11.953186899999999</v>
      </c>
      <c r="AR199" s="176" t="s">
        <v>82</v>
      </c>
      <c r="AT199" s="177" t="s">
        <v>73</v>
      </c>
      <c r="AU199" s="177" t="s">
        <v>74</v>
      </c>
      <c r="AY199" s="176" t="s">
        <v>145</v>
      </c>
      <c r="BK199" s="178">
        <f>BK200+BK221+BK255+BK284+BK327+BK338+BK342+BK361+BK364+BK388+BK410+BK415+BK444+BK461</f>
        <v>83864</v>
      </c>
    </row>
    <row r="200" spans="2:65" s="10" customFormat="1" ht="19.899999999999999" customHeight="1" x14ac:dyDescent="0.3">
      <c r="B200" s="165"/>
      <c r="C200" s="166"/>
      <c r="D200" s="179" t="s">
        <v>73</v>
      </c>
      <c r="E200" s="180" t="s">
        <v>312</v>
      </c>
      <c r="F200" s="180" t="s">
        <v>313</v>
      </c>
      <c r="G200" s="166"/>
      <c r="H200" s="166"/>
      <c r="I200" s="169"/>
      <c r="J200" s="181">
        <f>BK200</f>
        <v>0</v>
      </c>
      <c r="K200" s="166"/>
      <c r="L200" s="171"/>
      <c r="M200" s="172"/>
      <c r="N200" s="173"/>
      <c r="O200" s="173"/>
      <c r="P200" s="174">
        <f>SUM(P201:P220)</f>
        <v>0</v>
      </c>
      <c r="Q200" s="173"/>
      <c r="R200" s="174">
        <f>SUM(R201:R220)</f>
        <v>0.137685</v>
      </c>
      <c r="S200" s="173"/>
      <c r="T200" s="175">
        <f>SUM(T201:T220)</f>
        <v>0</v>
      </c>
      <c r="AR200" s="176" t="s">
        <v>82</v>
      </c>
      <c r="AT200" s="177" t="s">
        <v>73</v>
      </c>
      <c r="AU200" s="177" t="s">
        <v>8</v>
      </c>
      <c r="AY200" s="176" t="s">
        <v>145</v>
      </c>
      <c r="BK200" s="178">
        <f>SUM(BK201:BK220)</f>
        <v>0</v>
      </c>
    </row>
    <row r="201" spans="2:65" s="1" customFormat="1" ht="31.5" customHeight="1" x14ac:dyDescent="0.3">
      <c r="B201" s="34"/>
      <c r="C201" s="182" t="s">
        <v>314</v>
      </c>
      <c r="D201" s="182" t="s">
        <v>148</v>
      </c>
      <c r="E201" s="183" t="s">
        <v>315</v>
      </c>
      <c r="F201" s="184" t="s">
        <v>316</v>
      </c>
      <c r="G201" s="185" t="s">
        <v>167</v>
      </c>
      <c r="H201" s="186">
        <v>57.4</v>
      </c>
      <c r="I201" s="187"/>
      <c r="J201" s="188">
        <f>ROUND(I201*H201,0)</f>
        <v>0</v>
      </c>
      <c r="K201" s="184" t="s">
        <v>152</v>
      </c>
      <c r="L201" s="54"/>
      <c r="M201" s="189" t="s">
        <v>21</v>
      </c>
      <c r="N201" s="190" t="s">
        <v>45</v>
      </c>
      <c r="O201" s="35"/>
      <c r="P201" s="191">
        <f>O201*H201</f>
        <v>0</v>
      </c>
      <c r="Q201" s="191">
        <v>0</v>
      </c>
      <c r="R201" s="191">
        <f>Q201*H201</f>
        <v>0</v>
      </c>
      <c r="S201" s="191">
        <v>0</v>
      </c>
      <c r="T201" s="192">
        <f>S201*H201</f>
        <v>0</v>
      </c>
      <c r="AR201" s="17" t="s">
        <v>168</v>
      </c>
      <c r="AT201" s="17" t="s">
        <v>148</v>
      </c>
      <c r="AU201" s="17" t="s">
        <v>82</v>
      </c>
      <c r="AY201" s="17" t="s">
        <v>145</v>
      </c>
      <c r="BE201" s="193">
        <f>IF(N201="základní",J201,0)</f>
        <v>0</v>
      </c>
      <c r="BF201" s="193">
        <f>IF(N201="snížená",J201,0)</f>
        <v>0</v>
      </c>
      <c r="BG201" s="193">
        <f>IF(N201="zákl. přenesená",J201,0)</f>
        <v>0</v>
      </c>
      <c r="BH201" s="193">
        <f>IF(N201="sníž. přenesená",J201,0)</f>
        <v>0</v>
      </c>
      <c r="BI201" s="193">
        <f>IF(N201="nulová",J201,0)</f>
        <v>0</v>
      </c>
      <c r="BJ201" s="17" t="s">
        <v>8</v>
      </c>
      <c r="BK201" s="193">
        <f>ROUND(I201*H201,0)</f>
        <v>0</v>
      </c>
      <c r="BL201" s="17" t="s">
        <v>168</v>
      </c>
      <c r="BM201" s="17" t="s">
        <v>317</v>
      </c>
    </row>
    <row r="202" spans="2:65" s="11" customFormat="1" x14ac:dyDescent="0.3">
      <c r="B202" s="194"/>
      <c r="C202" s="195"/>
      <c r="D202" s="208" t="s">
        <v>155</v>
      </c>
      <c r="E202" s="218" t="s">
        <v>21</v>
      </c>
      <c r="F202" s="219" t="s">
        <v>90</v>
      </c>
      <c r="G202" s="195"/>
      <c r="H202" s="220">
        <v>57.4</v>
      </c>
      <c r="I202" s="200"/>
      <c r="J202" s="195"/>
      <c r="K202" s="195"/>
      <c r="L202" s="201"/>
      <c r="M202" s="202"/>
      <c r="N202" s="203"/>
      <c r="O202" s="203"/>
      <c r="P202" s="203"/>
      <c r="Q202" s="203"/>
      <c r="R202" s="203"/>
      <c r="S202" s="203"/>
      <c r="T202" s="204"/>
      <c r="AT202" s="205" t="s">
        <v>155</v>
      </c>
      <c r="AU202" s="205" t="s">
        <v>82</v>
      </c>
      <c r="AV202" s="11" t="s">
        <v>82</v>
      </c>
      <c r="AW202" s="11" t="s">
        <v>37</v>
      </c>
      <c r="AX202" s="11" t="s">
        <v>8</v>
      </c>
      <c r="AY202" s="205" t="s">
        <v>145</v>
      </c>
    </row>
    <row r="203" spans="2:65" s="1" customFormat="1" ht="22.5" customHeight="1" x14ac:dyDescent="0.3">
      <c r="B203" s="34"/>
      <c r="C203" s="235" t="s">
        <v>318</v>
      </c>
      <c r="D203" s="235" t="s">
        <v>319</v>
      </c>
      <c r="E203" s="236" t="s">
        <v>320</v>
      </c>
      <c r="F203" s="237" t="s">
        <v>321</v>
      </c>
      <c r="G203" s="238" t="s">
        <v>322</v>
      </c>
      <c r="H203" s="239">
        <v>86.1</v>
      </c>
      <c r="I203" s="240"/>
      <c r="J203" s="241">
        <f>ROUND(I203*H203,0)</f>
        <v>0</v>
      </c>
      <c r="K203" s="237" t="s">
        <v>152</v>
      </c>
      <c r="L203" s="242"/>
      <c r="M203" s="243" t="s">
        <v>21</v>
      </c>
      <c r="N203" s="244" t="s">
        <v>45</v>
      </c>
      <c r="O203" s="35"/>
      <c r="P203" s="191">
        <f>O203*H203</f>
        <v>0</v>
      </c>
      <c r="Q203" s="191">
        <v>1E-3</v>
      </c>
      <c r="R203" s="191">
        <f>Q203*H203</f>
        <v>8.6099999999999996E-2</v>
      </c>
      <c r="S203" s="191">
        <v>0</v>
      </c>
      <c r="T203" s="192">
        <f>S203*H203</f>
        <v>0</v>
      </c>
      <c r="AR203" s="17" t="s">
        <v>323</v>
      </c>
      <c r="AT203" s="17" t="s">
        <v>319</v>
      </c>
      <c r="AU203" s="17" t="s">
        <v>82</v>
      </c>
      <c r="AY203" s="17" t="s">
        <v>145</v>
      </c>
      <c r="BE203" s="193">
        <f>IF(N203="základní",J203,0)</f>
        <v>0</v>
      </c>
      <c r="BF203" s="193">
        <f>IF(N203="snížená",J203,0)</f>
        <v>0</v>
      </c>
      <c r="BG203" s="193">
        <f>IF(N203="zákl. přenesená",J203,0)</f>
        <v>0</v>
      </c>
      <c r="BH203" s="193">
        <f>IF(N203="sníž. přenesená",J203,0)</f>
        <v>0</v>
      </c>
      <c r="BI203" s="193">
        <f>IF(N203="nulová",J203,0)</f>
        <v>0</v>
      </c>
      <c r="BJ203" s="17" t="s">
        <v>8</v>
      </c>
      <c r="BK203" s="193">
        <f>ROUND(I203*H203,0)</f>
        <v>0</v>
      </c>
      <c r="BL203" s="17" t="s">
        <v>168</v>
      </c>
      <c r="BM203" s="17" t="s">
        <v>324</v>
      </c>
    </row>
    <row r="204" spans="2:65" s="11" customFormat="1" x14ac:dyDescent="0.3">
      <c r="B204" s="194"/>
      <c r="C204" s="195"/>
      <c r="D204" s="208" t="s">
        <v>155</v>
      </c>
      <c r="E204" s="195"/>
      <c r="F204" s="219" t="s">
        <v>325</v>
      </c>
      <c r="G204" s="195"/>
      <c r="H204" s="220">
        <v>86.1</v>
      </c>
      <c r="I204" s="200"/>
      <c r="J204" s="195"/>
      <c r="K204" s="195"/>
      <c r="L204" s="201"/>
      <c r="M204" s="202"/>
      <c r="N204" s="203"/>
      <c r="O204" s="203"/>
      <c r="P204" s="203"/>
      <c r="Q204" s="203"/>
      <c r="R204" s="203"/>
      <c r="S204" s="203"/>
      <c r="T204" s="204"/>
      <c r="AT204" s="205" t="s">
        <v>155</v>
      </c>
      <c r="AU204" s="205" t="s">
        <v>82</v>
      </c>
      <c r="AV204" s="11" t="s">
        <v>82</v>
      </c>
      <c r="AW204" s="11" t="s">
        <v>4</v>
      </c>
      <c r="AX204" s="11" t="s">
        <v>8</v>
      </c>
      <c r="AY204" s="205" t="s">
        <v>145</v>
      </c>
    </row>
    <row r="205" spans="2:65" s="1" customFormat="1" ht="31.5" customHeight="1" x14ac:dyDescent="0.3">
      <c r="B205" s="34"/>
      <c r="C205" s="182" t="s">
        <v>326</v>
      </c>
      <c r="D205" s="182" t="s">
        <v>148</v>
      </c>
      <c r="E205" s="183" t="s">
        <v>327</v>
      </c>
      <c r="F205" s="184" t="s">
        <v>328</v>
      </c>
      <c r="G205" s="185" t="s">
        <v>167</v>
      </c>
      <c r="H205" s="186">
        <v>34.39</v>
      </c>
      <c r="I205" s="187"/>
      <c r="J205" s="188">
        <f>ROUND(I205*H205,0)</f>
        <v>0</v>
      </c>
      <c r="K205" s="184" t="s">
        <v>152</v>
      </c>
      <c r="L205" s="54"/>
      <c r="M205" s="189" t="s">
        <v>21</v>
      </c>
      <c r="N205" s="190" t="s">
        <v>45</v>
      </c>
      <c r="O205" s="35"/>
      <c r="P205" s="191">
        <f>O205*H205</f>
        <v>0</v>
      </c>
      <c r="Q205" s="191">
        <v>0</v>
      </c>
      <c r="R205" s="191">
        <f>Q205*H205</f>
        <v>0</v>
      </c>
      <c r="S205" s="191">
        <v>0</v>
      </c>
      <c r="T205" s="192">
        <f>S205*H205</f>
        <v>0</v>
      </c>
      <c r="AR205" s="17" t="s">
        <v>168</v>
      </c>
      <c r="AT205" s="17" t="s">
        <v>148</v>
      </c>
      <c r="AU205" s="17" t="s">
        <v>82</v>
      </c>
      <c r="AY205" s="17" t="s">
        <v>145</v>
      </c>
      <c r="BE205" s="193">
        <f>IF(N205="základní",J205,0)</f>
        <v>0</v>
      </c>
      <c r="BF205" s="193">
        <f>IF(N205="snížená",J205,0)</f>
        <v>0</v>
      </c>
      <c r="BG205" s="193">
        <f>IF(N205="zákl. přenesená",J205,0)</f>
        <v>0</v>
      </c>
      <c r="BH205" s="193">
        <f>IF(N205="sníž. přenesená",J205,0)</f>
        <v>0</v>
      </c>
      <c r="BI205" s="193">
        <f>IF(N205="nulová",J205,0)</f>
        <v>0</v>
      </c>
      <c r="BJ205" s="17" t="s">
        <v>8</v>
      </c>
      <c r="BK205" s="193">
        <f>ROUND(I205*H205,0)</f>
        <v>0</v>
      </c>
      <c r="BL205" s="17" t="s">
        <v>168</v>
      </c>
      <c r="BM205" s="17" t="s">
        <v>329</v>
      </c>
    </row>
    <row r="206" spans="2:65" s="11" customFormat="1" x14ac:dyDescent="0.3">
      <c r="B206" s="194"/>
      <c r="C206" s="195"/>
      <c r="D206" s="196" t="s">
        <v>155</v>
      </c>
      <c r="E206" s="197" t="s">
        <v>21</v>
      </c>
      <c r="F206" s="198" t="s">
        <v>330</v>
      </c>
      <c r="G206" s="195"/>
      <c r="H206" s="199">
        <v>3.93</v>
      </c>
      <c r="I206" s="200"/>
      <c r="J206" s="195"/>
      <c r="K206" s="195"/>
      <c r="L206" s="201"/>
      <c r="M206" s="202"/>
      <c r="N206" s="203"/>
      <c r="O206" s="203"/>
      <c r="P206" s="203"/>
      <c r="Q206" s="203"/>
      <c r="R206" s="203"/>
      <c r="S206" s="203"/>
      <c r="T206" s="204"/>
      <c r="AT206" s="205" t="s">
        <v>155</v>
      </c>
      <c r="AU206" s="205" t="s">
        <v>82</v>
      </c>
      <c r="AV206" s="11" t="s">
        <v>82</v>
      </c>
      <c r="AW206" s="11" t="s">
        <v>37</v>
      </c>
      <c r="AX206" s="11" t="s">
        <v>74</v>
      </c>
      <c r="AY206" s="205" t="s">
        <v>145</v>
      </c>
    </row>
    <row r="207" spans="2:65" s="11" customFormat="1" x14ac:dyDescent="0.3">
      <c r="B207" s="194"/>
      <c r="C207" s="195"/>
      <c r="D207" s="196" t="s">
        <v>155</v>
      </c>
      <c r="E207" s="197" t="s">
        <v>21</v>
      </c>
      <c r="F207" s="198" t="s">
        <v>331</v>
      </c>
      <c r="G207" s="195"/>
      <c r="H207" s="199">
        <v>10.5</v>
      </c>
      <c r="I207" s="200"/>
      <c r="J207" s="195"/>
      <c r="K207" s="195"/>
      <c r="L207" s="201"/>
      <c r="M207" s="202"/>
      <c r="N207" s="203"/>
      <c r="O207" s="203"/>
      <c r="P207" s="203"/>
      <c r="Q207" s="203"/>
      <c r="R207" s="203"/>
      <c r="S207" s="203"/>
      <c r="T207" s="204"/>
      <c r="AT207" s="205" t="s">
        <v>155</v>
      </c>
      <c r="AU207" s="205" t="s">
        <v>82</v>
      </c>
      <c r="AV207" s="11" t="s">
        <v>82</v>
      </c>
      <c r="AW207" s="11" t="s">
        <v>37</v>
      </c>
      <c r="AX207" s="11" t="s">
        <v>74</v>
      </c>
      <c r="AY207" s="205" t="s">
        <v>145</v>
      </c>
    </row>
    <row r="208" spans="2:65" s="11" customFormat="1" x14ac:dyDescent="0.3">
      <c r="B208" s="194"/>
      <c r="C208" s="195"/>
      <c r="D208" s="196" t="s">
        <v>155</v>
      </c>
      <c r="E208" s="197" t="s">
        <v>21</v>
      </c>
      <c r="F208" s="198" t="s">
        <v>332</v>
      </c>
      <c r="G208" s="195"/>
      <c r="H208" s="199">
        <v>4.42</v>
      </c>
      <c r="I208" s="200"/>
      <c r="J208" s="195"/>
      <c r="K208" s="195"/>
      <c r="L208" s="201"/>
      <c r="M208" s="202"/>
      <c r="N208" s="203"/>
      <c r="O208" s="203"/>
      <c r="P208" s="203"/>
      <c r="Q208" s="203"/>
      <c r="R208" s="203"/>
      <c r="S208" s="203"/>
      <c r="T208" s="204"/>
      <c r="AT208" s="205" t="s">
        <v>155</v>
      </c>
      <c r="AU208" s="205" t="s">
        <v>82</v>
      </c>
      <c r="AV208" s="11" t="s">
        <v>82</v>
      </c>
      <c r="AW208" s="11" t="s">
        <v>37</v>
      </c>
      <c r="AX208" s="11" t="s">
        <v>74</v>
      </c>
      <c r="AY208" s="205" t="s">
        <v>145</v>
      </c>
    </row>
    <row r="209" spans="2:65" s="11" customFormat="1" x14ac:dyDescent="0.3">
      <c r="B209" s="194"/>
      <c r="C209" s="195"/>
      <c r="D209" s="196" t="s">
        <v>155</v>
      </c>
      <c r="E209" s="197" t="s">
        <v>21</v>
      </c>
      <c r="F209" s="198" t="s">
        <v>333</v>
      </c>
      <c r="G209" s="195"/>
      <c r="H209" s="199">
        <v>2.52</v>
      </c>
      <c r="I209" s="200"/>
      <c r="J209" s="195"/>
      <c r="K209" s="195"/>
      <c r="L209" s="201"/>
      <c r="M209" s="202"/>
      <c r="N209" s="203"/>
      <c r="O209" s="203"/>
      <c r="P209" s="203"/>
      <c r="Q209" s="203"/>
      <c r="R209" s="203"/>
      <c r="S209" s="203"/>
      <c r="T209" s="204"/>
      <c r="AT209" s="205" t="s">
        <v>155</v>
      </c>
      <c r="AU209" s="205" t="s">
        <v>82</v>
      </c>
      <c r="AV209" s="11" t="s">
        <v>82</v>
      </c>
      <c r="AW209" s="11" t="s">
        <v>37</v>
      </c>
      <c r="AX209" s="11" t="s">
        <v>74</v>
      </c>
      <c r="AY209" s="205" t="s">
        <v>145</v>
      </c>
    </row>
    <row r="210" spans="2:65" s="11" customFormat="1" x14ac:dyDescent="0.3">
      <c r="B210" s="194"/>
      <c r="C210" s="195"/>
      <c r="D210" s="196" t="s">
        <v>155</v>
      </c>
      <c r="E210" s="197" t="s">
        <v>21</v>
      </c>
      <c r="F210" s="198" t="s">
        <v>334</v>
      </c>
      <c r="G210" s="195"/>
      <c r="H210" s="199">
        <v>9.6</v>
      </c>
      <c r="I210" s="200"/>
      <c r="J210" s="195"/>
      <c r="K210" s="195"/>
      <c r="L210" s="201"/>
      <c r="M210" s="202"/>
      <c r="N210" s="203"/>
      <c r="O210" s="203"/>
      <c r="P210" s="203"/>
      <c r="Q210" s="203"/>
      <c r="R210" s="203"/>
      <c r="S210" s="203"/>
      <c r="T210" s="204"/>
      <c r="AT210" s="205" t="s">
        <v>155</v>
      </c>
      <c r="AU210" s="205" t="s">
        <v>82</v>
      </c>
      <c r="AV210" s="11" t="s">
        <v>82</v>
      </c>
      <c r="AW210" s="11" t="s">
        <v>37</v>
      </c>
      <c r="AX210" s="11" t="s">
        <v>74</v>
      </c>
      <c r="AY210" s="205" t="s">
        <v>145</v>
      </c>
    </row>
    <row r="211" spans="2:65" s="11" customFormat="1" x14ac:dyDescent="0.3">
      <c r="B211" s="194"/>
      <c r="C211" s="195"/>
      <c r="D211" s="196" t="s">
        <v>155</v>
      </c>
      <c r="E211" s="197" t="s">
        <v>21</v>
      </c>
      <c r="F211" s="198" t="s">
        <v>335</v>
      </c>
      <c r="G211" s="195"/>
      <c r="H211" s="199">
        <v>3.42</v>
      </c>
      <c r="I211" s="200"/>
      <c r="J211" s="195"/>
      <c r="K211" s="195"/>
      <c r="L211" s="201"/>
      <c r="M211" s="202"/>
      <c r="N211" s="203"/>
      <c r="O211" s="203"/>
      <c r="P211" s="203"/>
      <c r="Q211" s="203"/>
      <c r="R211" s="203"/>
      <c r="S211" s="203"/>
      <c r="T211" s="204"/>
      <c r="AT211" s="205" t="s">
        <v>155</v>
      </c>
      <c r="AU211" s="205" t="s">
        <v>82</v>
      </c>
      <c r="AV211" s="11" t="s">
        <v>82</v>
      </c>
      <c r="AW211" s="11" t="s">
        <v>37</v>
      </c>
      <c r="AX211" s="11" t="s">
        <v>74</v>
      </c>
      <c r="AY211" s="205" t="s">
        <v>145</v>
      </c>
    </row>
    <row r="212" spans="2:65" s="12" customFormat="1" x14ac:dyDescent="0.3">
      <c r="B212" s="206"/>
      <c r="C212" s="207"/>
      <c r="D212" s="208" t="s">
        <v>155</v>
      </c>
      <c r="E212" s="209" t="s">
        <v>21</v>
      </c>
      <c r="F212" s="210" t="s">
        <v>159</v>
      </c>
      <c r="G212" s="207"/>
      <c r="H212" s="211">
        <v>34.39</v>
      </c>
      <c r="I212" s="212"/>
      <c r="J212" s="207"/>
      <c r="K212" s="207"/>
      <c r="L212" s="213"/>
      <c r="M212" s="214"/>
      <c r="N212" s="215"/>
      <c r="O212" s="215"/>
      <c r="P212" s="215"/>
      <c r="Q212" s="215"/>
      <c r="R212" s="215"/>
      <c r="S212" s="215"/>
      <c r="T212" s="216"/>
      <c r="AT212" s="217" t="s">
        <v>155</v>
      </c>
      <c r="AU212" s="217" t="s">
        <v>82</v>
      </c>
      <c r="AV212" s="12" t="s">
        <v>153</v>
      </c>
      <c r="AW212" s="12" t="s">
        <v>37</v>
      </c>
      <c r="AX212" s="12" t="s">
        <v>8</v>
      </c>
      <c r="AY212" s="217" t="s">
        <v>145</v>
      </c>
    </row>
    <row r="213" spans="2:65" s="1" customFormat="1" ht="22.5" customHeight="1" x14ac:dyDescent="0.3">
      <c r="B213" s="34"/>
      <c r="C213" s="235" t="s">
        <v>323</v>
      </c>
      <c r="D213" s="235" t="s">
        <v>319</v>
      </c>
      <c r="E213" s="236" t="s">
        <v>320</v>
      </c>
      <c r="F213" s="237" t="s">
        <v>321</v>
      </c>
      <c r="G213" s="238" t="s">
        <v>322</v>
      </c>
      <c r="H213" s="239">
        <v>51.585000000000001</v>
      </c>
      <c r="I213" s="240"/>
      <c r="J213" s="241">
        <f>ROUND(I213*H213,0)</f>
        <v>0</v>
      </c>
      <c r="K213" s="237" t="s">
        <v>152</v>
      </c>
      <c r="L213" s="242"/>
      <c r="M213" s="243" t="s">
        <v>21</v>
      </c>
      <c r="N213" s="244" t="s">
        <v>45</v>
      </c>
      <c r="O213" s="35"/>
      <c r="P213" s="191">
        <f>O213*H213</f>
        <v>0</v>
      </c>
      <c r="Q213" s="191">
        <v>1E-3</v>
      </c>
      <c r="R213" s="191">
        <f>Q213*H213</f>
        <v>5.1584999999999999E-2</v>
      </c>
      <c r="S213" s="191">
        <v>0</v>
      </c>
      <c r="T213" s="192">
        <f>S213*H213</f>
        <v>0</v>
      </c>
      <c r="AR213" s="17" t="s">
        <v>323</v>
      </c>
      <c r="AT213" s="17" t="s">
        <v>319</v>
      </c>
      <c r="AU213" s="17" t="s">
        <v>82</v>
      </c>
      <c r="AY213" s="17" t="s">
        <v>145</v>
      </c>
      <c r="BE213" s="193">
        <f>IF(N213="základní",J213,0)</f>
        <v>0</v>
      </c>
      <c r="BF213" s="193">
        <f>IF(N213="snížená",J213,0)</f>
        <v>0</v>
      </c>
      <c r="BG213" s="193">
        <f>IF(N213="zákl. přenesená",J213,0)</f>
        <v>0</v>
      </c>
      <c r="BH213" s="193">
        <f>IF(N213="sníž. přenesená",J213,0)</f>
        <v>0</v>
      </c>
      <c r="BI213" s="193">
        <f>IF(N213="nulová",J213,0)</f>
        <v>0</v>
      </c>
      <c r="BJ213" s="17" t="s">
        <v>8</v>
      </c>
      <c r="BK213" s="193">
        <f>ROUND(I213*H213,0)</f>
        <v>0</v>
      </c>
      <c r="BL213" s="17" t="s">
        <v>168</v>
      </c>
      <c r="BM213" s="17" t="s">
        <v>336</v>
      </c>
    </row>
    <row r="214" spans="2:65" s="11" customFormat="1" x14ac:dyDescent="0.3">
      <c r="B214" s="194"/>
      <c r="C214" s="195"/>
      <c r="D214" s="208" t="s">
        <v>155</v>
      </c>
      <c r="E214" s="195"/>
      <c r="F214" s="219" t="s">
        <v>337</v>
      </c>
      <c r="G214" s="195"/>
      <c r="H214" s="220">
        <v>51.585000000000001</v>
      </c>
      <c r="I214" s="200"/>
      <c r="J214" s="195"/>
      <c r="K214" s="195"/>
      <c r="L214" s="201"/>
      <c r="M214" s="202"/>
      <c r="N214" s="203"/>
      <c r="O214" s="203"/>
      <c r="P214" s="203"/>
      <c r="Q214" s="203"/>
      <c r="R214" s="203"/>
      <c r="S214" s="203"/>
      <c r="T214" s="204"/>
      <c r="AT214" s="205" t="s">
        <v>155</v>
      </c>
      <c r="AU214" s="205" t="s">
        <v>82</v>
      </c>
      <c r="AV214" s="11" t="s">
        <v>82</v>
      </c>
      <c r="AW214" s="11" t="s">
        <v>4</v>
      </c>
      <c r="AX214" s="11" t="s">
        <v>8</v>
      </c>
      <c r="AY214" s="205" t="s">
        <v>145</v>
      </c>
    </row>
    <row r="215" spans="2:65" s="1" customFormat="1" ht="22.5" customHeight="1" x14ac:dyDescent="0.3">
      <c r="B215" s="34"/>
      <c r="C215" s="182" t="s">
        <v>338</v>
      </c>
      <c r="D215" s="182" t="s">
        <v>148</v>
      </c>
      <c r="E215" s="183" t="s">
        <v>339</v>
      </c>
      <c r="F215" s="184" t="s">
        <v>340</v>
      </c>
      <c r="G215" s="185" t="s">
        <v>178</v>
      </c>
      <c r="H215" s="186">
        <v>91.73</v>
      </c>
      <c r="I215" s="187"/>
      <c r="J215" s="188">
        <f>ROUND(I215*H215,0)</f>
        <v>0</v>
      </c>
      <c r="K215" s="184" t="s">
        <v>21</v>
      </c>
      <c r="L215" s="54"/>
      <c r="M215" s="189" t="s">
        <v>21</v>
      </c>
      <c r="N215" s="190" t="s">
        <v>45</v>
      </c>
      <c r="O215" s="35"/>
      <c r="P215" s="191">
        <f>O215*H215</f>
        <v>0</v>
      </c>
      <c r="Q215" s="191">
        <v>0</v>
      </c>
      <c r="R215" s="191">
        <f>Q215*H215</f>
        <v>0</v>
      </c>
      <c r="S215" s="191">
        <v>0</v>
      </c>
      <c r="T215" s="192">
        <f>S215*H215</f>
        <v>0</v>
      </c>
      <c r="AR215" s="17" t="s">
        <v>168</v>
      </c>
      <c r="AT215" s="17" t="s">
        <v>148</v>
      </c>
      <c r="AU215" s="17" t="s">
        <v>82</v>
      </c>
      <c r="AY215" s="17" t="s">
        <v>145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17" t="s">
        <v>8</v>
      </c>
      <c r="BK215" s="193">
        <f>ROUND(I215*H215,0)</f>
        <v>0</v>
      </c>
      <c r="BL215" s="17" t="s">
        <v>168</v>
      </c>
      <c r="BM215" s="17" t="s">
        <v>341</v>
      </c>
    </row>
    <row r="216" spans="2:65" s="11" customFormat="1" x14ac:dyDescent="0.3">
      <c r="B216" s="194"/>
      <c r="C216" s="195"/>
      <c r="D216" s="196" t="s">
        <v>155</v>
      </c>
      <c r="E216" s="197" t="s">
        <v>21</v>
      </c>
      <c r="F216" s="198" t="s">
        <v>342</v>
      </c>
      <c r="G216" s="195"/>
      <c r="H216" s="199">
        <v>82.6</v>
      </c>
      <c r="I216" s="200"/>
      <c r="J216" s="195"/>
      <c r="K216" s="195"/>
      <c r="L216" s="201"/>
      <c r="M216" s="202"/>
      <c r="N216" s="203"/>
      <c r="O216" s="203"/>
      <c r="P216" s="203"/>
      <c r="Q216" s="203"/>
      <c r="R216" s="203"/>
      <c r="S216" s="203"/>
      <c r="T216" s="204"/>
      <c r="AT216" s="205" t="s">
        <v>155</v>
      </c>
      <c r="AU216" s="205" t="s">
        <v>82</v>
      </c>
      <c r="AV216" s="11" t="s">
        <v>82</v>
      </c>
      <c r="AW216" s="11" t="s">
        <v>37</v>
      </c>
      <c r="AX216" s="11" t="s">
        <v>74</v>
      </c>
      <c r="AY216" s="205" t="s">
        <v>145</v>
      </c>
    </row>
    <row r="217" spans="2:65" s="11" customFormat="1" x14ac:dyDescent="0.3">
      <c r="B217" s="194"/>
      <c r="C217" s="195"/>
      <c r="D217" s="196" t="s">
        <v>155</v>
      </c>
      <c r="E217" s="197" t="s">
        <v>21</v>
      </c>
      <c r="F217" s="198" t="s">
        <v>343</v>
      </c>
      <c r="G217" s="195"/>
      <c r="H217" s="199">
        <v>5.2</v>
      </c>
      <c r="I217" s="200"/>
      <c r="J217" s="195"/>
      <c r="K217" s="195"/>
      <c r="L217" s="201"/>
      <c r="M217" s="202"/>
      <c r="N217" s="203"/>
      <c r="O217" s="203"/>
      <c r="P217" s="203"/>
      <c r="Q217" s="203"/>
      <c r="R217" s="203"/>
      <c r="S217" s="203"/>
      <c r="T217" s="204"/>
      <c r="AT217" s="205" t="s">
        <v>155</v>
      </c>
      <c r="AU217" s="205" t="s">
        <v>82</v>
      </c>
      <c r="AV217" s="11" t="s">
        <v>82</v>
      </c>
      <c r="AW217" s="11" t="s">
        <v>37</v>
      </c>
      <c r="AX217" s="11" t="s">
        <v>74</v>
      </c>
      <c r="AY217" s="205" t="s">
        <v>145</v>
      </c>
    </row>
    <row r="218" spans="2:65" s="11" customFormat="1" x14ac:dyDescent="0.3">
      <c r="B218" s="194"/>
      <c r="C218" s="195"/>
      <c r="D218" s="196" t="s">
        <v>155</v>
      </c>
      <c r="E218" s="197" t="s">
        <v>21</v>
      </c>
      <c r="F218" s="198" t="s">
        <v>330</v>
      </c>
      <c r="G218" s="195"/>
      <c r="H218" s="199">
        <v>3.93</v>
      </c>
      <c r="I218" s="200"/>
      <c r="J218" s="195"/>
      <c r="K218" s="195"/>
      <c r="L218" s="201"/>
      <c r="M218" s="202"/>
      <c r="N218" s="203"/>
      <c r="O218" s="203"/>
      <c r="P218" s="203"/>
      <c r="Q218" s="203"/>
      <c r="R218" s="203"/>
      <c r="S218" s="203"/>
      <c r="T218" s="204"/>
      <c r="AT218" s="205" t="s">
        <v>155</v>
      </c>
      <c r="AU218" s="205" t="s">
        <v>82</v>
      </c>
      <c r="AV218" s="11" t="s">
        <v>82</v>
      </c>
      <c r="AW218" s="11" t="s">
        <v>37</v>
      </c>
      <c r="AX218" s="11" t="s">
        <v>74</v>
      </c>
      <c r="AY218" s="205" t="s">
        <v>145</v>
      </c>
    </row>
    <row r="219" spans="2:65" s="12" customFormat="1" x14ac:dyDescent="0.3">
      <c r="B219" s="206"/>
      <c r="C219" s="207"/>
      <c r="D219" s="208" t="s">
        <v>155</v>
      </c>
      <c r="E219" s="209" t="s">
        <v>21</v>
      </c>
      <c r="F219" s="210" t="s">
        <v>159</v>
      </c>
      <c r="G219" s="207"/>
      <c r="H219" s="211">
        <v>91.73</v>
      </c>
      <c r="I219" s="212"/>
      <c r="J219" s="207"/>
      <c r="K219" s="207"/>
      <c r="L219" s="213"/>
      <c r="M219" s="214"/>
      <c r="N219" s="215"/>
      <c r="O219" s="215"/>
      <c r="P219" s="215"/>
      <c r="Q219" s="215"/>
      <c r="R219" s="215"/>
      <c r="S219" s="215"/>
      <c r="T219" s="216"/>
      <c r="AT219" s="217" t="s">
        <v>155</v>
      </c>
      <c r="AU219" s="217" t="s">
        <v>82</v>
      </c>
      <c r="AV219" s="12" t="s">
        <v>153</v>
      </c>
      <c r="AW219" s="12" t="s">
        <v>37</v>
      </c>
      <c r="AX219" s="12" t="s">
        <v>8</v>
      </c>
      <c r="AY219" s="217" t="s">
        <v>145</v>
      </c>
    </row>
    <row r="220" spans="2:65" s="1" customFormat="1" ht="44.25" customHeight="1" x14ac:dyDescent="0.3">
      <c r="B220" s="34"/>
      <c r="C220" s="182" t="s">
        <v>344</v>
      </c>
      <c r="D220" s="182" t="s">
        <v>148</v>
      </c>
      <c r="E220" s="183" t="s">
        <v>345</v>
      </c>
      <c r="F220" s="184" t="s">
        <v>346</v>
      </c>
      <c r="G220" s="185" t="s">
        <v>289</v>
      </c>
      <c r="H220" s="186">
        <v>0.13800000000000001</v>
      </c>
      <c r="I220" s="187"/>
      <c r="J220" s="188">
        <f>ROUND(I220*H220,0)</f>
        <v>0</v>
      </c>
      <c r="K220" s="184" t="s">
        <v>152</v>
      </c>
      <c r="L220" s="54"/>
      <c r="M220" s="189" t="s">
        <v>21</v>
      </c>
      <c r="N220" s="190" t="s">
        <v>45</v>
      </c>
      <c r="O220" s="35"/>
      <c r="P220" s="191">
        <f>O220*H220</f>
        <v>0</v>
      </c>
      <c r="Q220" s="191">
        <v>0</v>
      </c>
      <c r="R220" s="191">
        <f>Q220*H220</f>
        <v>0</v>
      </c>
      <c r="S220" s="191">
        <v>0</v>
      </c>
      <c r="T220" s="192">
        <f>S220*H220</f>
        <v>0</v>
      </c>
      <c r="AR220" s="17" t="s">
        <v>168</v>
      </c>
      <c r="AT220" s="17" t="s">
        <v>148</v>
      </c>
      <c r="AU220" s="17" t="s">
        <v>82</v>
      </c>
      <c r="AY220" s="17" t="s">
        <v>145</v>
      </c>
      <c r="BE220" s="193">
        <f>IF(N220="základní",J220,0)</f>
        <v>0</v>
      </c>
      <c r="BF220" s="193">
        <f>IF(N220="snížená",J220,0)</f>
        <v>0</v>
      </c>
      <c r="BG220" s="193">
        <f>IF(N220="zákl. přenesená",J220,0)</f>
        <v>0</v>
      </c>
      <c r="BH220" s="193">
        <f>IF(N220="sníž. přenesená",J220,0)</f>
        <v>0</v>
      </c>
      <c r="BI220" s="193">
        <f>IF(N220="nulová",J220,0)</f>
        <v>0</v>
      </c>
      <c r="BJ220" s="17" t="s">
        <v>8</v>
      </c>
      <c r="BK220" s="193">
        <f>ROUND(I220*H220,0)</f>
        <v>0</v>
      </c>
      <c r="BL220" s="17" t="s">
        <v>168</v>
      </c>
      <c r="BM220" s="17" t="s">
        <v>347</v>
      </c>
    </row>
    <row r="221" spans="2:65" s="10" customFormat="1" ht="29.85" customHeight="1" x14ac:dyDescent="0.3">
      <c r="B221" s="165"/>
      <c r="C221" s="166"/>
      <c r="D221" s="179" t="s">
        <v>73</v>
      </c>
      <c r="E221" s="180" t="s">
        <v>348</v>
      </c>
      <c r="F221" s="180" t="s">
        <v>349</v>
      </c>
      <c r="G221" s="166"/>
      <c r="H221" s="166"/>
      <c r="I221" s="169"/>
      <c r="J221" s="181">
        <f>BK221</f>
        <v>0</v>
      </c>
      <c r="K221" s="166"/>
      <c r="L221" s="171"/>
      <c r="M221" s="172"/>
      <c r="N221" s="173"/>
      <c r="O221" s="173"/>
      <c r="P221" s="174">
        <f>SUM(P222:P254)</f>
        <v>0</v>
      </c>
      <c r="Q221" s="173"/>
      <c r="R221" s="174">
        <f>SUM(R222:R254)</f>
        <v>7.5179999999999997E-2</v>
      </c>
      <c r="S221" s="173"/>
      <c r="T221" s="175">
        <f>SUM(T222:T254)</f>
        <v>0.89885999999999999</v>
      </c>
      <c r="AR221" s="176" t="s">
        <v>82</v>
      </c>
      <c r="AT221" s="177" t="s">
        <v>73</v>
      </c>
      <c r="AU221" s="177" t="s">
        <v>8</v>
      </c>
      <c r="AY221" s="176" t="s">
        <v>145</v>
      </c>
      <c r="BK221" s="178">
        <f>SUM(BK222:BK254)</f>
        <v>0</v>
      </c>
    </row>
    <row r="222" spans="2:65" s="1" customFormat="1" ht="22.5" customHeight="1" x14ac:dyDescent="0.3">
      <c r="B222" s="34"/>
      <c r="C222" s="182" t="s">
        <v>350</v>
      </c>
      <c r="D222" s="182" t="s">
        <v>148</v>
      </c>
      <c r="E222" s="183" t="s">
        <v>351</v>
      </c>
      <c r="F222" s="184" t="s">
        <v>352</v>
      </c>
      <c r="G222" s="185" t="s">
        <v>178</v>
      </c>
      <c r="H222" s="186">
        <v>28</v>
      </c>
      <c r="I222" s="187"/>
      <c r="J222" s="188">
        <f>ROUND(I222*H222,0)</f>
        <v>0</v>
      </c>
      <c r="K222" s="184" t="s">
        <v>152</v>
      </c>
      <c r="L222" s="54"/>
      <c r="M222" s="189" t="s">
        <v>21</v>
      </c>
      <c r="N222" s="190" t="s">
        <v>45</v>
      </c>
      <c r="O222" s="35"/>
      <c r="P222" s="191">
        <f>O222*H222</f>
        <v>0</v>
      </c>
      <c r="Q222" s="191">
        <v>0</v>
      </c>
      <c r="R222" s="191">
        <f>Q222*H222</f>
        <v>0</v>
      </c>
      <c r="S222" s="191">
        <v>1.4919999999999999E-2</v>
      </c>
      <c r="T222" s="192">
        <f>S222*H222</f>
        <v>0.41775999999999996</v>
      </c>
      <c r="AR222" s="17" t="s">
        <v>153</v>
      </c>
      <c r="AT222" s="17" t="s">
        <v>148</v>
      </c>
      <c r="AU222" s="17" t="s">
        <v>82</v>
      </c>
      <c r="AY222" s="17" t="s">
        <v>145</v>
      </c>
      <c r="BE222" s="193">
        <f>IF(N222="základní",J222,0)</f>
        <v>0</v>
      </c>
      <c r="BF222" s="193">
        <f>IF(N222="snížená",J222,0)</f>
        <v>0</v>
      </c>
      <c r="BG222" s="193">
        <f>IF(N222="zákl. přenesená",J222,0)</f>
        <v>0</v>
      </c>
      <c r="BH222" s="193">
        <f>IF(N222="sníž. přenesená",J222,0)</f>
        <v>0</v>
      </c>
      <c r="BI222" s="193">
        <f>IF(N222="nulová",J222,0)</f>
        <v>0</v>
      </c>
      <c r="BJ222" s="17" t="s">
        <v>8</v>
      </c>
      <c r="BK222" s="193">
        <f>ROUND(I222*H222,0)</f>
        <v>0</v>
      </c>
      <c r="BL222" s="17" t="s">
        <v>153</v>
      </c>
      <c r="BM222" s="17" t="s">
        <v>353</v>
      </c>
    </row>
    <row r="223" spans="2:65" s="11" customFormat="1" x14ac:dyDescent="0.3">
      <c r="B223" s="194"/>
      <c r="C223" s="195"/>
      <c r="D223" s="196" t="s">
        <v>155</v>
      </c>
      <c r="E223" s="197" t="s">
        <v>21</v>
      </c>
      <c r="F223" s="198" t="s">
        <v>354</v>
      </c>
      <c r="G223" s="195"/>
      <c r="H223" s="199">
        <v>8</v>
      </c>
      <c r="I223" s="200"/>
      <c r="J223" s="195"/>
      <c r="K223" s="195"/>
      <c r="L223" s="201"/>
      <c r="M223" s="202"/>
      <c r="N223" s="203"/>
      <c r="O223" s="203"/>
      <c r="P223" s="203"/>
      <c r="Q223" s="203"/>
      <c r="R223" s="203"/>
      <c r="S223" s="203"/>
      <c r="T223" s="204"/>
      <c r="AT223" s="205" t="s">
        <v>155</v>
      </c>
      <c r="AU223" s="205" t="s">
        <v>82</v>
      </c>
      <c r="AV223" s="11" t="s">
        <v>82</v>
      </c>
      <c r="AW223" s="11" t="s">
        <v>37</v>
      </c>
      <c r="AX223" s="11" t="s">
        <v>74</v>
      </c>
      <c r="AY223" s="205" t="s">
        <v>145</v>
      </c>
    </row>
    <row r="224" spans="2:65" s="11" customFormat="1" x14ac:dyDescent="0.3">
      <c r="B224" s="194"/>
      <c r="C224" s="195"/>
      <c r="D224" s="196" t="s">
        <v>155</v>
      </c>
      <c r="E224" s="197" t="s">
        <v>21</v>
      </c>
      <c r="F224" s="198" t="s">
        <v>355</v>
      </c>
      <c r="G224" s="195"/>
      <c r="H224" s="199">
        <v>20</v>
      </c>
      <c r="I224" s="200"/>
      <c r="J224" s="195"/>
      <c r="K224" s="195"/>
      <c r="L224" s="201"/>
      <c r="M224" s="202"/>
      <c r="N224" s="203"/>
      <c r="O224" s="203"/>
      <c r="P224" s="203"/>
      <c r="Q224" s="203"/>
      <c r="R224" s="203"/>
      <c r="S224" s="203"/>
      <c r="T224" s="204"/>
      <c r="AT224" s="205" t="s">
        <v>155</v>
      </c>
      <c r="AU224" s="205" t="s">
        <v>82</v>
      </c>
      <c r="AV224" s="11" t="s">
        <v>82</v>
      </c>
      <c r="AW224" s="11" t="s">
        <v>37</v>
      </c>
      <c r="AX224" s="11" t="s">
        <v>74</v>
      </c>
      <c r="AY224" s="205" t="s">
        <v>145</v>
      </c>
    </row>
    <row r="225" spans="2:65" s="12" customFormat="1" x14ac:dyDescent="0.3">
      <c r="B225" s="206"/>
      <c r="C225" s="207"/>
      <c r="D225" s="208" t="s">
        <v>155</v>
      </c>
      <c r="E225" s="209" t="s">
        <v>21</v>
      </c>
      <c r="F225" s="210" t="s">
        <v>159</v>
      </c>
      <c r="G225" s="207"/>
      <c r="H225" s="211">
        <v>28</v>
      </c>
      <c r="I225" s="212"/>
      <c r="J225" s="207"/>
      <c r="K225" s="207"/>
      <c r="L225" s="213"/>
      <c r="M225" s="214"/>
      <c r="N225" s="215"/>
      <c r="O225" s="215"/>
      <c r="P225" s="215"/>
      <c r="Q225" s="215"/>
      <c r="R225" s="215"/>
      <c r="S225" s="215"/>
      <c r="T225" s="216"/>
      <c r="AT225" s="217" t="s">
        <v>155</v>
      </c>
      <c r="AU225" s="217" t="s">
        <v>82</v>
      </c>
      <c r="AV225" s="12" t="s">
        <v>153</v>
      </c>
      <c r="AW225" s="12" t="s">
        <v>37</v>
      </c>
      <c r="AX225" s="12" t="s">
        <v>8</v>
      </c>
      <c r="AY225" s="217" t="s">
        <v>145</v>
      </c>
    </row>
    <row r="226" spans="2:65" s="1" customFormat="1" ht="22.5" customHeight="1" x14ac:dyDescent="0.3">
      <c r="B226" s="34"/>
      <c r="C226" s="182" t="s">
        <v>356</v>
      </c>
      <c r="D226" s="182" t="s">
        <v>148</v>
      </c>
      <c r="E226" s="183" t="s">
        <v>357</v>
      </c>
      <c r="F226" s="184" t="s">
        <v>358</v>
      </c>
      <c r="G226" s="185" t="s">
        <v>178</v>
      </c>
      <c r="H226" s="186">
        <v>14</v>
      </c>
      <c r="I226" s="187"/>
      <c r="J226" s="188">
        <f>ROUND(I226*H226,0)</f>
        <v>0</v>
      </c>
      <c r="K226" s="184" t="s">
        <v>152</v>
      </c>
      <c r="L226" s="54"/>
      <c r="M226" s="189" t="s">
        <v>21</v>
      </c>
      <c r="N226" s="190" t="s">
        <v>45</v>
      </c>
      <c r="O226" s="35"/>
      <c r="P226" s="191">
        <f>O226*H226</f>
        <v>0</v>
      </c>
      <c r="Q226" s="191">
        <v>0</v>
      </c>
      <c r="R226" s="191">
        <f>Q226*H226</f>
        <v>0</v>
      </c>
      <c r="S226" s="191">
        <v>3.065E-2</v>
      </c>
      <c r="T226" s="192">
        <f>S226*H226</f>
        <v>0.42909999999999998</v>
      </c>
      <c r="AR226" s="17" t="s">
        <v>168</v>
      </c>
      <c r="AT226" s="17" t="s">
        <v>148</v>
      </c>
      <c r="AU226" s="17" t="s">
        <v>82</v>
      </c>
      <c r="AY226" s="17" t="s">
        <v>145</v>
      </c>
      <c r="BE226" s="193">
        <f>IF(N226="základní",J226,0)</f>
        <v>0</v>
      </c>
      <c r="BF226" s="193">
        <f>IF(N226="snížená",J226,0)</f>
        <v>0</v>
      </c>
      <c r="BG226" s="193">
        <f>IF(N226="zákl. přenesená",J226,0)</f>
        <v>0</v>
      </c>
      <c r="BH226" s="193">
        <f>IF(N226="sníž. přenesená",J226,0)</f>
        <v>0</v>
      </c>
      <c r="BI226" s="193">
        <f>IF(N226="nulová",J226,0)</f>
        <v>0</v>
      </c>
      <c r="BJ226" s="17" t="s">
        <v>8</v>
      </c>
      <c r="BK226" s="193">
        <f>ROUND(I226*H226,0)</f>
        <v>0</v>
      </c>
      <c r="BL226" s="17" t="s">
        <v>168</v>
      </c>
      <c r="BM226" s="17" t="s">
        <v>359</v>
      </c>
    </row>
    <row r="227" spans="2:65" s="11" customFormat="1" x14ac:dyDescent="0.3">
      <c r="B227" s="194"/>
      <c r="C227" s="195"/>
      <c r="D227" s="208" t="s">
        <v>155</v>
      </c>
      <c r="E227" s="218" t="s">
        <v>21</v>
      </c>
      <c r="F227" s="219" t="s">
        <v>360</v>
      </c>
      <c r="G227" s="195"/>
      <c r="H227" s="220">
        <v>14</v>
      </c>
      <c r="I227" s="200"/>
      <c r="J227" s="195"/>
      <c r="K227" s="195"/>
      <c r="L227" s="201"/>
      <c r="M227" s="202"/>
      <c r="N227" s="203"/>
      <c r="O227" s="203"/>
      <c r="P227" s="203"/>
      <c r="Q227" s="203"/>
      <c r="R227" s="203"/>
      <c r="S227" s="203"/>
      <c r="T227" s="204"/>
      <c r="AT227" s="205" t="s">
        <v>155</v>
      </c>
      <c r="AU227" s="205" t="s">
        <v>82</v>
      </c>
      <c r="AV227" s="11" t="s">
        <v>82</v>
      </c>
      <c r="AW227" s="11" t="s">
        <v>37</v>
      </c>
      <c r="AX227" s="11" t="s">
        <v>8</v>
      </c>
      <c r="AY227" s="205" t="s">
        <v>145</v>
      </c>
    </row>
    <row r="228" spans="2:65" s="1" customFormat="1" ht="22.5" customHeight="1" x14ac:dyDescent="0.3">
      <c r="B228" s="34"/>
      <c r="C228" s="182" t="s">
        <v>361</v>
      </c>
      <c r="D228" s="182" t="s">
        <v>148</v>
      </c>
      <c r="E228" s="183" t="s">
        <v>362</v>
      </c>
      <c r="F228" s="184" t="s">
        <v>363</v>
      </c>
      <c r="G228" s="185" t="s">
        <v>151</v>
      </c>
      <c r="H228" s="186">
        <v>1</v>
      </c>
      <c r="I228" s="187"/>
      <c r="J228" s="188">
        <f>ROUND(I228*H228,0)</f>
        <v>0</v>
      </c>
      <c r="K228" s="184" t="s">
        <v>152</v>
      </c>
      <c r="L228" s="54"/>
      <c r="M228" s="189" t="s">
        <v>21</v>
      </c>
      <c r="N228" s="190" t="s">
        <v>45</v>
      </c>
      <c r="O228" s="35"/>
      <c r="P228" s="191">
        <f>O228*H228</f>
        <v>0</v>
      </c>
      <c r="Q228" s="191">
        <v>2.0200000000000001E-3</v>
      </c>
      <c r="R228" s="191">
        <f>Q228*H228</f>
        <v>2.0200000000000001E-3</v>
      </c>
      <c r="S228" s="191">
        <v>0</v>
      </c>
      <c r="T228" s="192">
        <f>S228*H228</f>
        <v>0</v>
      </c>
      <c r="AR228" s="17" t="s">
        <v>168</v>
      </c>
      <c r="AT228" s="17" t="s">
        <v>148</v>
      </c>
      <c r="AU228" s="17" t="s">
        <v>82</v>
      </c>
      <c r="AY228" s="17" t="s">
        <v>145</v>
      </c>
      <c r="BE228" s="193">
        <f>IF(N228="základní",J228,0)</f>
        <v>0</v>
      </c>
      <c r="BF228" s="193">
        <f>IF(N228="snížená",J228,0)</f>
        <v>0</v>
      </c>
      <c r="BG228" s="193">
        <f>IF(N228="zákl. přenesená",J228,0)</f>
        <v>0</v>
      </c>
      <c r="BH228" s="193">
        <f>IF(N228="sníž. přenesená",J228,0)</f>
        <v>0</v>
      </c>
      <c r="BI228" s="193">
        <f>IF(N228="nulová",J228,0)</f>
        <v>0</v>
      </c>
      <c r="BJ228" s="17" t="s">
        <v>8</v>
      </c>
      <c r="BK228" s="193">
        <f>ROUND(I228*H228,0)</f>
        <v>0</v>
      </c>
      <c r="BL228" s="17" t="s">
        <v>168</v>
      </c>
      <c r="BM228" s="17" t="s">
        <v>364</v>
      </c>
    </row>
    <row r="229" spans="2:65" s="11" customFormat="1" x14ac:dyDescent="0.3">
      <c r="B229" s="194"/>
      <c r="C229" s="195"/>
      <c r="D229" s="208" t="s">
        <v>155</v>
      </c>
      <c r="E229" s="218" t="s">
        <v>21</v>
      </c>
      <c r="F229" s="219" t="s">
        <v>365</v>
      </c>
      <c r="G229" s="195"/>
      <c r="H229" s="220">
        <v>1</v>
      </c>
      <c r="I229" s="200"/>
      <c r="J229" s="195"/>
      <c r="K229" s="195"/>
      <c r="L229" s="201"/>
      <c r="M229" s="202"/>
      <c r="N229" s="203"/>
      <c r="O229" s="203"/>
      <c r="P229" s="203"/>
      <c r="Q229" s="203"/>
      <c r="R229" s="203"/>
      <c r="S229" s="203"/>
      <c r="T229" s="204"/>
      <c r="AT229" s="205" t="s">
        <v>155</v>
      </c>
      <c r="AU229" s="205" t="s">
        <v>82</v>
      </c>
      <c r="AV229" s="11" t="s">
        <v>82</v>
      </c>
      <c r="AW229" s="11" t="s">
        <v>37</v>
      </c>
      <c r="AX229" s="11" t="s">
        <v>8</v>
      </c>
      <c r="AY229" s="205" t="s">
        <v>145</v>
      </c>
    </row>
    <row r="230" spans="2:65" s="1" customFormat="1" ht="22.5" customHeight="1" x14ac:dyDescent="0.3">
      <c r="B230" s="34"/>
      <c r="C230" s="182" t="s">
        <v>366</v>
      </c>
      <c r="D230" s="182" t="s">
        <v>148</v>
      </c>
      <c r="E230" s="183" t="s">
        <v>367</v>
      </c>
      <c r="F230" s="184" t="s">
        <v>368</v>
      </c>
      <c r="G230" s="185" t="s">
        <v>151</v>
      </c>
      <c r="H230" s="186">
        <v>1</v>
      </c>
      <c r="I230" s="187"/>
      <c r="J230" s="188">
        <f>ROUND(I230*H230,0)</f>
        <v>0</v>
      </c>
      <c r="K230" s="184" t="s">
        <v>152</v>
      </c>
      <c r="L230" s="54"/>
      <c r="M230" s="189" t="s">
        <v>21</v>
      </c>
      <c r="N230" s="190" t="s">
        <v>45</v>
      </c>
      <c r="O230" s="35"/>
      <c r="P230" s="191">
        <f>O230*H230</f>
        <v>0</v>
      </c>
      <c r="Q230" s="191">
        <v>2.48E-3</v>
      </c>
      <c r="R230" s="191">
        <f>Q230*H230</f>
        <v>2.48E-3</v>
      </c>
      <c r="S230" s="191">
        <v>0</v>
      </c>
      <c r="T230" s="192">
        <f>S230*H230</f>
        <v>0</v>
      </c>
      <c r="AR230" s="17" t="s">
        <v>168</v>
      </c>
      <c r="AT230" s="17" t="s">
        <v>148</v>
      </c>
      <c r="AU230" s="17" t="s">
        <v>82</v>
      </c>
      <c r="AY230" s="17" t="s">
        <v>145</v>
      </c>
      <c r="BE230" s="193">
        <f>IF(N230="základní",J230,0)</f>
        <v>0</v>
      </c>
      <c r="BF230" s="193">
        <f>IF(N230="snížená",J230,0)</f>
        <v>0</v>
      </c>
      <c r="BG230" s="193">
        <f>IF(N230="zákl. přenesená",J230,0)</f>
        <v>0</v>
      </c>
      <c r="BH230" s="193">
        <f>IF(N230="sníž. přenesená",J230,0)</f>
        <v>0</v>
      </c>
      <c r="BI230" s="193">
        <f>IF(N230="nulová",J230,0)</f>
        <v>0</v>
      </c>
      <c r="BJ230" s="17" t="s">
        <v>8</v>
      </c>
      <c r="BK230" s="193">
        <f>ROUND(I230*H230,0)</f>
        <v>0</v>
      </c>
      <c r="BL230" s="17" t="s">
        <v>168</v>
      </c>
      <c r="BM230" s="17" t="s">
        <v>369</v>
      </c>
    </row>
    <row r="231" spans="2:65" s="11" customFormat="1" x14ac:dyDescent="0.3">
      <c r="B231" s="194"/>
      <c r="C231" s="195"/>
      <c r="D231" s="208" t="s">
        <v>155</v>
      </c>
      <c r="E231" s="218" t="s">
        <v>21</v>
      </c>
      <c r="F231" s="219" t="s">
        <v>370</v>
      </c>
      <c r="G231" s="195"/>
      <c r="H231" s="220">
        <v>1</v>
      </c>
      <c r="I231" s="200"/>
      <c r="J231" s="195"/>
      <c r="K231" s="195"/>
      <c r="L231" s="201"/>
      <c r="M231" s="202"/>
      <c r="N231" s="203"/>
      <c r="O231" s="203"/>
      <c r="P231" s="203"/>
      <c r="Q231" s="203"/>
      <c r="R231" s="203"/>
      <c r="S231" s="203"/>
      <c r="T231" s="204"/>
      <c r="AT231" s="205" t="s">
        <v>155</v>
      </c>
      <c r="AU231" s="205" t="s">
        <v>82</v>
      </c>
      <c r="AV231" s="11" t="s">
        <v>82</v>
      </c>
      <c r="AW231" s="11" t="s">
        <v>37</v>
      </c>
      <c r="AX231" s="11" t="s">
        <v>8</v>
      </c>
      <c r="AY231" s="205" t="s">
        <v>145</v>
      </c>
    </row>
    <row r="232" spans="2:65" s="1" customFormat="1" ht="22.5" customHeight="1" x14ac:dyDescent="0.3">
      <c r="B232" s="34"/>
      <c r="C232" s="182" t="s">
        <v>371</v>
      </c>
      <c r="D232" s="182" t="s">
        <v>148</v>
      </c>
      <c r="E232" s="183" t="s">
        <v>372</v>
      </c>
      <c r="F232" s="184" t="s">
        <v>373</v>
      </c>
      <c r="G232" s="185" t="s">
        <v>178</v>
      </c>
      <c r="H232" s="186">
        <v>10</v>
      </c>
      <c r="I232" s="187"/>
      <c r="J232" s="188">
        <f>ROUND(I232*H232,0)</f>
        <v>0</v>
      </c>
      <c r="K232" s="184" t="s">
        <v>152</v>
      </c>
      <c r="L232" s="54"/>
      <c r="M232" s="189" t="s">
        <v>21</v>
      </c>
      <c r="N232" s="190" t="s">
        <v>45</v>
      </c>
      <c r="O232" s="35"/>
      <c r="P232" s="191">
        <f>O232*H232</f>
        <v>0</v>
      </c>
      <c r="Q232" s="191">
        <v>0</v>
      </c>
      <c r="R232" s="191">
        <f>Q232*H232</f>
        <v>0</v>
      </c>
      <c r="S232" s="191">
        <v>2.0999999999999999E-3</v>
      </c>
      <c r="T232" s="192">
        <f>S232*H232</f>
        <v>2.0999999999999998E-2</v>
      </c>
      <c r="AR232" s="17" t="s">
        <v>168</v>
      </c>
      <c r="AT232" s="17" t="s">
        <v>148</v>
      </c>
      <c r="AU232" s="17" t="s">
        <v>82</v>
      </c>
      <c r="AY232" s="17" t="s">
        <v>145</v>
      </c>
      <c r="BE232" s="193">
        <f>IF(N232="základní",J232,0)</f>
        <v>0</v>
      </c>
      <c r="BF232" s="193">
        <f>IF(N232="snížená",J232,0)</f>
        <v>0</v>
      </c>
      <c r="BG232" s="193">
        <f>IF(N232="zákl. přenesená",J232,0)</f>
        <v>0</v>
      </c>
      <c r="BH232" s="193">
        <f>IF(N232="sníž. přenesená",J232,0)</f>
        <v>0</v>
      </c>
      <c r="BI232" s="193">
        <f>IF(N232="nulová",J232,0)</f>
        <v>0</v>
      </c>
      <c r="BJ232" s="17" t="s">
        <v>8</v>
      </c>
      <c r="BK232" s="193">
        <f>ROUND(I232*H232,0)</f>
        <v>0</v>
      </c>
      <c r="BL232" s="17" t="s">
        <v>168</v>
      </c>
      <c r="BM232" s="17" t="s">
        <v>374</v>
      </c>
    </row>
    <row r="233" spans="2:65" s="11" customFormat="1" x14ac:dyDescent="0.3">
      <c r="B233" s="194"/>
      <c r="C233" s="195"/>
      <c r="D233" s="208" t="s">
        <v>155</v>
      </c>
      <c r="E233" s="218" t="s">
        <v>21</v>
      </c>
      <c r="F233" s="219" t="s">
        <v>375</v>
      </c>
      <c r="G233" s="195"/>
      <c r="H233" s="220">
        <v>10</v>
      </c>
      <c r="I233" s="200"/>
      <c r="J233" s="195"/>
      <c r="K233" s="195"/>
      <c r="L233" s="201"/>
      <c r="M233" s="202"/>
      <c r="N233" s="203"/>
      <c r="O233" s="203"/>
      <c r="P233" s="203"/>
      <c r="Q233" s="203"/>
      <c r="R233" s="203"/>
      <c r="S233" s="203"/>
      <c r="T233" s="204"/>
      <c r="AT233" s="205" t="s">
        <v>155</v>
      </c>
      <c r="AU233" s="205" t="s">
        <v>82</v>
      </c>
      <c r="AV233" s="11" t="s">
        <v>82</v>
      </c>
      <c r="AW233" s="11" t="s">
        <v>37</v>
      </c>
      <c r="AX233" s="11" t="s">
        <v>8</v>
      </c>
      <c r="AY233" s="205" t="s">
        <v>145</v>
      </c>
    </row>
    <row r="234" spans="2:65" s="1" customFormat="1" ht="22.5" customHeight="1" x14ac:dyDescent="0.3">
      <c r="B234" s="34"/>
      <c r="C234" s="182" t="s">
        <v>376</v>
      </c>
      <c r="D234" s="182" t="s">
        <v>148</v>
      </c>
      <c r="E234" s="183" t="s">
        <v>377</v>
      </c>
      <c r="F234" s="184" t="s">
        <v>378</v>
      </c>
      <c r="G234" s="185" t="s">
        <v>151</v>
      </c>
      <c r="H234" s="186">
        <v>1</v>
      </c>
      <c r="I234" s="187"/>
      <c r="J234" s="188">
        <f>ROUND(I234*H234,0)</f>
        <v>0</v>
      </c>
      <c r="K234" s="184" t="s">
        <v>152</v>
      </c>
      <c r="L234" s="54"/>
      <c r="M234" s="189" t="s">
        <v>21</v>
      </c>
      <c r="N234" s="190" t="s">
        <v>45</v>
      </c>
      <c r="O234" s="35"/>
      <c r="P234" s="191">
        <f>O234*H234</f>
        <v>0</v>
      </c>
      <c r="Q234" s="191">
        <v>1.34E-3</v>
      </c>
      <c r="R234" s="191">
        <f>Q234*H234</f>
        <v>1.34E-3</v>
      </c>
      <c r="S234" s="191">
        <v>0</v>
      </c>
      <c r="T234" s="192">
        <f>S234*H234</f>
        <v>0</v>
      </c>
      <c r="AR234" s="17" t="s">
        <v>168</v>
      </c>
      <c r="AT234" s="17" t="s">
        <v>148</v>
      </c>
      <c r="AU234" s="17" t="s">
        <v>82</v>
      </c>
      <c r="AY234" s="17" t="s">
        <v>145</v>
      </c>
      <c r="BE234" s="193">
        <f>IF(N234="základní",J234,0)</f>
        <v>0</v>
      </c>
      <c r="BF234" s="193">
        <f>IF(N234="snížená",J234,0)</f>
        <v>0</v>
      </c>
      <c r="BG234" s="193">
        <f>IF(N234="zákl. přenesená",J234,0)</f>
        <v>0</v>
      </c>
      <c r="BH234" s="193">
        <f>IF(N234="sníž. přenesená",J234,0)</f>
        <v>0</v>
      </c>
      <c r="BI234" s="193">
        <f>IF(N234="nulová",J234,0)</f>
        <v>0</v>
      </c>
      <c r="BJ234" s="17" t="s">
        <v>8</v>
      </c>
      <c r="BK234" s="193">
        <f>ROUND(I234*H234,0)</f>
        <v>0</v>
      </c>
      <c r="BL234" s="17" t="s">
        <v>168</v>
      </c>
      <c r="BM234" s="17" t="s">
        <v>379</v>
      </c>
    </row>
    <row r="235" spans="2:65" s="11" customFormat="1" x14ac:dyDescent="0.3">
      <c r="B235" s="194"/>
      <c r="C235" s="195"/>
      <c r="D235" s="208" t="s">
        <v>155</v>
      </c>
      <c r="E235" s="218" t="s">
        <v>21</v>
      </c>
      <c r="F235" s="219" t="s">
        <v>380</v>
      </c>
      <c r="G235" s="195"/>
      <c r="H235" s="220">
        <v>1</v>
      </c>
      <c r="I235" s="200"/>
      <c r="J235" s="195"/>
      <c r="K235" s="195"/>
      <c r="L235" s="201"/>
      <c r="M235" s="202"/>
      <c r="N235" s="203"/>
      <c r="O235" s="203"/>
      <c r="P235" s="203"/>
      <c r="Q235" s="203"/>
      <c r="R235" s="203"/>
      <c r="S235" s="203"/>
      <c r="T235" s="204"/>
      <c r="AT235" s="205" t="s">
        <v>155</v>
      </c>
      <c r="AU235" s="205" t="s">
        <v>82</v>
      </c>
      <c r="AV235" s="11" t="s">
        <v>82</v>
      </c>
      <c r="AW235" s="11" t="s">
        <v>37</v>
      </c>
      <c r="AX235" s="11" t="s">
        <v>8</v>
      </c>
      <c r="AY235" s="205" t="s">
        <v>145</v>
      </c>
    </row>
    <row r="236" spans="2:65" s="1" customFormat="1" ht="22.5" customHeight="1" x14ac:dyDescent="0.3">
      <c r="B236" s="34"/>
      <c r="C236" s="182" t="s">
        <v>381</v>
      </c>
      <c r="D236" s="182" t="s">
        <v>148</v>
      </c>
      <c r="E236" s="183" t="s">
        <v>382</v>
      </c>
      <c r="F236" s="184" t="s">
        <v>383</v>
      </c>
      <c r="G236" s="185" t="s">
        <v>178</v>
      </c>
      <c r="H236" s="186">
        <v>8</v>
      </c>
      <c r="I236" s="187"/>
      <c r="J236" s="188">
        <f>ROUND(I236*H236,0)</f>
        <v>0</v>
      </c>
      <c r="K236" s="184" t="s">
        <v>152</v>
      </c>
      <c r="L236" s="54"/>
      <c r="M236" s="189" t="s">
        <v>21</v>
      </c>
      <c r="N236" s="190" t="s">
        <v>45</v>
      </c>
      <c r="O236" s="35"/>
      <c r="P236" s="191">
        <f>O236*H236</f>
        <v>0</v>
      </c>
      <c r="Q236" s="191">
        <v>5.9000000000000003E-4</v>
      </c>
      <c r="R236" s="191">
        <f>Q236*H236</f>
        <v>4.7200000000000002E-3</v>
      </c>
      <c r="S236" s="191">
        <v>0</v>
      </c>
      <c r="T236" s="192">
        <f>S236*H236</f>
        <v>0</v>
      </c>
      <c r="AR236" s="17" t="s">
        <v>168</v>
      </c>
      <c r="AT236" s="17" t="s">
        <v>148</v>
      </c>
      <c r="AU236" s="17" t="s">
        <v>82</v>
      </c>
      <c r="AY236" s="17" t="s">
        <v>145</v>
      </c>
      <c r="BE236" s="193">
        <f>IF(N236="základní",J236,0)</f>
        <v>0</v>
      </c>
      <c r="BF236" s="193">
        <f>IF(N236="snížená",J236,0)</f>
        <v>0</v>
      </c>
      <c r="BG236" s="193">
        <f>IF(N236="zákl. přenesená",J236,0)</f>
        <v>0</v>
      </c>
      <c r="BH236" s="193">
        <f>IF(N236="sníž. přenesená",J236,0)</f>
        <v>0</v>
      </c>
      <c r="BI236" s="193">
        <f>IF(N236="nulová",J236,0)</f>
        <v>0</v>
      </c>
      <c r="BJ236" s="17" t="s">
        <v>8</v>
      </c>
      <c r="BK236" s="193">
        <f>ROUND(I236*H236,0)</f>
        <v>0</v>
      </c>
      <c r="BL236" s="17" t="s">
        <v>168</v>
      </c>
      <c r="BM236" s="17" t="s">
        <v>384</v>
      </c>
    </row>
    <row r="237" spans="2:65" s="11" customFormat="1" x14ac:dyDescent="0.3">
      <c r="B237" s="194"/>
      <c r="C237" s="195"/>
      <c r="D237" s="208" t="s">
        <v>155</v>
      </c>
      <c r="E237" s="218" t="s">
        <v>21</v>
      </c>
      <c r="F237" s="219" t="s">
        <v>354</v>
      </c>
      <c r="G237" s="195"/>
      <c r="H237" s="220">
        <v>8</v>
      </c>
      <c r="I237" s="200"/>
      <c r="J237" s="195"/>
      <c r="K237" s="195"/>
      <c r="L237" s="201"/>
      <c r="M237" s="202"/>
      <c r="N237" s="203"/>
      <c r="O237" s="203"/>
      <c r="P237" s="203"/>
      <c r="Q237" s="203"/>
      <c r="R237" s="203"/>
      <c r="S237" s="203"/>
      <c r="T237" s="204"/>
      <c r="AT237" s="205" t="s">
        <v>155</v>
      </c>
      <c r="AU237" s="205" t="s">
        <v>82</v>
      </c>
      <c r="AV237" s="11" t="s">
        <v>82</v>
      </c>
      <c r="AW237" s="11" t="s">
        <v>37</v>
      </c>
      <c r="AX237" s="11" t="s">
        <v>8</v>
      </c>
      <c r="AY237" s="205" t="s">
        <v>145</v>
      </c>
    </row>
    <row r="238" spans="2:65" s="1" customFormat="1" ht="22.5" customHeight="1" x14ac:dyDescent="0.3">
      <c r="B238" s="34"/>
      <c r="C238" s="182" t="s">
        <v>385</v>
      </c>
      <c r="D238" s="182" t="s">
        <v>148</v>
      </c>
      <c r="E238" s="183" t="s">
        <v>386</v>
      </c>
      <c r="F238" s="184" t="s">
        <v>387</v>
      </c>
      <c r="G238" s="185" t="s">
        <v>178</v>
      </c>
      <c r="H238" s="186">
        <v>14</v>
      </c>
      <c r="I238" s="187"/>
      <c r="J238" s="188">
        <f>ROUND(I238*H238,0)</f>
        <v>0</v>
      </c>
      <c r="K238" s="184" t="s">
        <v>152</v>
      </c>
      <c r="L238" s="54"/>
      <c r="M238" s="189" t="s">
        <v>21</v>
      </c>
      <c r="N238" s="190" t="s">
        <v>45</v>
      </c>
      <c r="O238" s="35"/>
      <c r="P238" s="191">
        <f>O238*H238</f>
        <v>0</v>
      </c>
      <c r="Q238" s="191">
        <v>2.3600000000000001E-3</v>
      </c>
      <c r="R238" s="191">
        <f>Q238*H238</f>
        <v>3.304E-2</v>
      </c>
      <c r="S238" s="191">
        <v>0</v>
      </c>
      <c r="T238" s="192">
        <f>S238*H238</f>
        <v>0</v>
      </c>
      <c r="AR238" s="17" t="s">
        <v>168</v>
      </c>
      <c r="AT238" s="17" t="s">
        <v>148</v>
      </c>
      <c r="AU238" s="17" t="s">
        <v>82</v>
      </c>
      <c r="AY238" s="17" t="s">
        <v>145</v>
      </c>
      <c r="BE238" s="193">
        <f>IF(N238="základní",J238,0)</f>
        <v>0</v>
      </c>
      <c r="BF238" s="193">
        <f>IF(N238="snížená",J238,0)</f>
        <v>0</v>
      </c>
      <c r="BG238" s="193">
        <f>IF(N238="zákl. přenesená",J238,0)</f>
        <v>0</v>
      </c>
      <c r="BH238" s="193">
        <f>IF(N238="sníž. přenesená",J238,0)</f>
        <v>0</v>
      </c>
      <c r="BI238" s="193">
        <f>IF(N238="nulová",J238,0)</f>
        <v>0</v>
      </c>
      <c r="BJ238" s="17" t="s">
        <v>8</v>
      </c>
      <c r="BK238" s="193">
        <f>ROUND(I238*H238,0)</f>
        <v>0</v>
      </c>
      <c r="BL238" s="17" t="s">
        <v>168</v>
      </c>
      <c r="BM238" s="17" t="s">
        <v>388</v>
      </c>
    </row>
    <row r="239" spans="2:65" s="11" customFormat="1" x14ac:dyDescent="0.3">
      <c r="B239" s="194"/>
      <c r="C239" s="195"/>
      <c r="D239" s="208" t="s">
        <v>155</v>
      </c>
      <c r="E239" s="218" t="s">
        <v>21</v>
      </c>
      <c r="F239" s="219" t="s">
        <v>360</v>
      </c>
      <c r="G239" s="195"/>
      <c r="H239" s="220">
        <v>14</v>
      </c>
      <c r="I239" s="200"/>
      <c r="J239" s="195"/>
      <c r="K239" s="195"/>
      <c r="L239" s="201"/>
      <c r="M239" s="202"/>
      <c r="N239" s="203"/>
      <c r="O239" s="203"/>
      <c r="P239" s="203"/>
      <c r="Q239" s="203"/>
      <c r="R239" s="203"/>
      <c r="S239" s="203"/>
      <c r="T239" s="204"/>
      <c r="AT239" s="205" t="s">
        <v>155</v>
      </c>
      <c r="AU239" s="205" t="s">
        <v>82</v>
      </c>
      <c r="AV239" s="11" t="s">
        <v>82</v>
      </c>
      <c r="AW239" s="11" t="s">
        <v>37</v>
      </c>
      <c r="AX239" s="11" t="s">
        <v>8</v>
      </c>
      <c r="AY239" s="205" t="s">
        <v>145</v>
      </c>
    </row>
    <row r="240" spans="2:65" s="1" customFormat="1" ht="22.5" customHeight="1" x14ac:dyDescent="0.3">
      <c r="B240" s="34"/>
      <c r="C240" s="182" t="s">
        <v>389</v>
      </c>
      <c r="D240" s="182" t="s">
        <v>148</v>
      </c>
      <c r="E240" s="183" t="s">
        <v>390</v>
      </c>
      <c r="F240" s="184" t="s">
        <v>391</v>
      </c>
      <c r="G240" s="185" t="s">
        <v>178</v>
      </c>
      <c r="H240" s="186">
        <v>10</v>
      </c>
      <c r="I240" s="187"/>
      <c r="J240" s="188">
        <f>ROUND(I240*H240,0)</f>
        <v>0</v>
      </c>
      <c r="K240" s="184" t="s">
        <v>152</v>
      </c>
      <c r="L240" s="54"/>
      <c r="M240" s="189" t="s">
        <v>21</v>
      </c>
      <c r="N240" s="190" t="s">
        <v>45</v>
      </c>
      <c r="O240" s="35"/>
      <c r="P240" s="191">
        <f>O240*H240</f>
        <v>0</v>
      </c>
      <c r="Q240" s="191">
        <v>5.6999999999999998E-4</v>
      </c>
      <c r="R240" s="191">
        <f>Q240*H240</f>
        <v>5.7000000000000002E-3</v>
      </c>
      <c r="S240" s="191">
        <v>0</v>
      </c>
      <c r="T240" s="192">
        <f>S240*H240</f>
        <v>0</v>
      </c>
      <c r="AR240" s="17" t="s">
        <v>168</v>
      </c>
      <c r="AT240" s="17" t="s">
        <v>148</v>
      </c>
      <c r="AU240" s="17" t="s">
        <v>82</v>
      </c>
      <c r="AY240" s="17" t="s">
        <v>145</v>
      </c>
      <c r="BE240" s="193">
        <f>IF(N240="základní",J240,0)</f>
        <v>0</v>
      </c>
      <c r="BF240" s="193">
        <f>IF(N240="snížená",J240,0)</f>
        <v>0</v>
      </c>
      <c r="BG240" s="193">
        <f>IF(N240="zákl. přenesená",J240,0)</f>
        <v>0</v>
      </c>
      <c r="BH240" s="193">
        <f>IF(N240="sníž. přenesená",J240,0)</f>
        <v>0</v>
      </c>
      <c r="BI240" s="193">
        <f>IF(N240="nulová",J240,0)</f>
        <v>0</v>
      </c>
      <c r="BJ240" s="17" t="s">
        <v>8</v>
      </c>
      <c r="BK240" s="193">
        <f>ROUND(I240*H240,0)</f>
        <v>0</v>
      </c>
      <c r="BL240" s="17" t="s">
        <v>168</v>
      </c>
      <c r="BM240" s="17" t="s">
        <v>392</v>
      </c>
    </row>
    <row r="241" spans="2:65" s="11" customFormat="1" x14ac:dyDescent="0.3">
      <c r="B241" s="194"/>
      <c r="C241" s="195"/>
      <c r="D241" s="208" t="s">
        <v>155</v>
      </c>
      <c r="E241" s="218" t="s">
        <v>21</v>
      </c>
      <c r="F241" s="219" t="s">
        <v>375</v>
      </c>
      <c r="G241" s="195"/>
      <c r="H241" s="220">
        <v>10</v>
      </c>
      <c r="I241" s="200"/>
      <c r="J241" s="195"/>
      <c r="K241" s="195"/>
      <c r="L241" s="201"/>
      <c r="M241" s="202"/>
      <c r="N241" s="203"/>
      <c r="O241" s="203"/>
      <c r="P241" s="203"/>
      <c r="Q241" s="203"/>
      <c r="R241" s="203"/>
      <c r="S241" s="203"/>
      <c r="T241" s="204"/>
      <c r="AT241" s="205" t="s">
        <v>155</v>
      </c>
      <c r="AU241" s="205" t="s">
        <v>82</v>
      </c>
      <c r="AV241" s="11" t="s">
        <v>82</v>
      </c>
      <c r="AW241" s="11" t="s">
        <v>37</v>
      </c>
      <c r="AX241" s="11" t="s">
        <v>8</v>
      </c>
      <c r="AY241" s="205" t="s">
        <v>145</v>
      </c>
    </row>
    <row r="242" spans="2:65" s="1" customFormat="1" ht="22.5" customHeight="1" x14ac:dyDescent="0.3">
      <c r="B242" s="34"/>
      <c r="C242" s="182" t="s">
        <v>393</v>
      </c>
      <c r="D242" s="182" t="s">
        <v>148</v>
      </c>
      <c r="E242" s="183" t="s">
        <v>394</v>
      </c>
      <c r="F242" s="184" t="s">
        <v>395</v>
      </c>
      <c r="G242" s="185" t="s">
        <v>178</v>
      </c>
      <c r="H242" s="186">
        <v>20</v>
      </c>
      <c r="I242" s="187"/>
      <c r="J242" s="188">
        <f>ROUND(I242*H242,0)</f>
        <v>0</v>
      </c>
      <c r="K242" s="184" t="s">
        <v>152</v>
      </c>
      <c r="L242" s="54"/>
      <c r="M242" s="189" t="s">
        <v>21</v>
      </c>
      <c r="N242" s="190" t="s">
        <v>45</v>
      </c>
      <c r="O242" s="35"/>
      <c r="P242" s="191">
        <f>O242*H242</f>
        <v>0</v>
      </c>
      <c r="Q242" s="191">
        <v>1.14E-3</v>
      </c>
      <c r="R242" s="191">
        <f>Q242*H242</f>
        <v>2.2800000000000001E-2</v>
      </c>
      <c r="S242" s="191">
        <v>0</v>
      </c>
      <c r="T242" s="192">
        <f>S242*H242</f>
        <v>0</v>
      </c>
      <c r="AR242" s="17" t="s">
        <v>168</v>
      </c>
      <c r="AT242" s="17" t="s">
        <v>148</v>
      </c>
      <c r="AU242" s="17" t="s">
        <v>82</v>
      </c>
      <c r="AY242" s="17" t="s">
        <v>145</v>
      </c>
      <c r="BE242" s="193">
        <f>IF(N242="základní",J242,0)</f>
        <v>0</v>
      </c>
      <c r="BF242" s="193">
        <f>IF(N242="snížená",J242,0)</f>
        <v>0</v>
      </c>
      <c r="BG242" s="193">
        <f>IF(N242="zákl. přenesená",J242,0)</f>
        <v>0</v>
      </c>
      <c r="BH242" s="193">
        <f>IF(N242="sníž. přenesená",J242,0)</f>
        <v>0</v>
      </c>
      <c r="BI242" s="193">
        <f>IF(N242="nulová",J242,0)</f>
        <v>0</v>
      </c>
      <c r="BJ242" s="17" t="s">
        <v>8</v>
      </c>
      <c r="BK242" s="193">
        <f>ROUND(I242*H242,0)</f>
        <v>0</v>
      </c>
      <c r="BL242" s="17" t="s">
        <v>168</v>
      </c>
      <c r="BM242" s="17" t="s">
        <v>396</v>
      </c>
    </row>
    <row r="243" spans="2:65" s="11" customFormat="1" x14ac:dyDescent="0.3">
      <c r="B243" s="194"/>
      <c r="C243" s="195"/>
      <c r="D243" s="208" t="s">
        <v>155</v>
      </c>
      <c r="E243" s="218" t="s">
        <v>21</v>
      </c>
      <c r="F243" s="219" t="s">
        <v>355</v>
      </c>
      <c r="G243" s="195"/>
      <c r="H243" s="220">
        <v>20</v>
      </c>
      <c r="I243" s="200"/>
      <c r="J243" s="195"/>
      <c r="K243" s="195"/>
      <c r="L243" s="201"/>
      <c r="M243" s="202"/>
      <c r="N243" s="203"/>
      <c r="O243" s="203"/>
      <c r="P243" s="203"/>
      <c r="Q243" s="203"/>
      <c r="R243" s="203"/>
      <c r="S243" s="203"/>
      <c r="T243" s="204"/>
      <c r="AT243" s="205" t="s">
        <v>155</v>
      </c>
      <c r="AU243" s="205" t="s">
        <v>82</v>
      </c>
      <c r="AV243" s="11" t="s">
        <v>82</v>
      </c>
      <c r="AW243" s="11" t="s">
        <v>37</v>
      </c>
      <c r="AX243" s="11" t="s">
        <v>8</v>
      </c>
      <c r="AY243" s="205" t="s">
        <v>145</v>
      </c>
    </row>
    <row r="244" spans="2:65" s="1" customFormat="1" ht="22.5" customHeight="1" x14ac:dyDescent="0.3">
      <c r="B244" s="34"/>
      <c r="C244" s="182" t="s">
        <v>397</v>
      </c>
      <c r="D244" s="182" t="s">
        <v>148</v>
      </c>
      <c r="E244" s="183" t="s">
        <v>398</v>
      </c>
      <c r="F244" s="184" t="s">
        <v>399</v>
      </c>
      <c r="G244" s="185" t="s">
        <v>151</v>
      </c>
      <c r="H244" s="186">
        <v>11</v>
      </c>
      <c r="I244" s="187"/>
      <c r="J244" s="188">
        <f>ROUND(I244*H244,0)</f>
        <v>0</v>
      </c>
      <c r="K244" s="184" t="s">
        <v>152</v>
      </c>
      <c r="L244" s="54"/>
      <c r="M244" s="189" t="s">
        <v>21</v>
      </c>
      <c r="N244" s="190" t="s">
        <v>45</v>
      </c>
      <c r="O244" s="35"/>
      <c r="P244" s="191">
        <f>O244*H244</f>
        <v>0</v>
      </c>
      <c r="Q244" s="191">
        <v>0</v>
      </c>
      <c r="R244" s="191">
        <f>Q244*H244</f>
        <v>0</v>
      </c>
      <c r="S244" s="191">
        <v>0</v>
      </c>
      <c r="T244" s="192">
        <f>S244*H244</f>
        <v>0</v>
      </c>
      <c r="AR244" s="17" t="s">
        <v>168</v>
      </c>
      <c r="AT244" s="17" t="s">
        <v>148</v>
      </c>
      <c r="AU244" s="17" t="s">
        <v>82</v>
      </c>
      <c r="AY244" s="17" t="s">
        <v>145</v>
      </c>
      <c r="BE244" s="193">
        <f>IF(N244="základní",J244,0)</f>
        <v>0</v>
      </c>
      <c r="BF244" s="193">
        <f>IF(N244="snížená",J244,0)</f>
        <v>0</v>
      </c>
      <c r="BG244" s="193">
        <f>IF(N244="zákl. přenesená",J244,0)</f>
        <v>0</v>
      </c>
      <c r="BH244" s="193">
        <f>IF(N244="sníž. přenesená",J244,0)</f>
        <v>0</v>
      </c>
      <c r="BI244" s="193">
        <f>IF(N244="nulová",J244,0)</f>
        <v>0</v>
      </c>
      <c r="BJ244" s="17" t="s">
        <v>8</v>
      </c>
      <c r="BK244" s="193">
        <f>ROUND(I244*H244,0)</f>
        <v>0</v>
      </c>
      <c r="BL244" s="17" t="s">
        <v>168</v>
      </c>
      <c r="BM244" s="17" t="s">
        <v>400</v>
      </c>
    </row>
    <row r="245" spans="2:65" s="11" customFormat="1" x14ac:dyDescent="0.3">
      <c r="B245" s="194"/>
      <c r="C245" s="195"/>
      <c r="D245" s="196" t="s">
        <v>155</v>
      </c>
      <c r="E245" s="197" t="s">
        <v>21</v>
      </c>
      <c r="F245" s="198" t="s">
        <v>401</v>
      </c>
      <c r="G245" s="195"/>
      <c r="H245" s="199">
        <v>10</v>
      </c>
      <c r="I245" s="200"/>
      <c r="J245" s="195"/>
      <c r="K245" s="195"/>
      <c r="L245" s="201"/>
      <c r="M245" s="202"/>
      <c r="N245" s="203"/>
      <c r="O245" s="203"/>
      <c r="P245" s="203"/>
      <c r="Q245" s="203"/>
      <c r="R245" s="203"/>
      <c r="S245" s="203"/>
      <c r="T245" s="204"/>
      <c r="AT245" s="205" t="s">
        <v>155</v>
      </c>
      <c r="AU245" s="205" t="s">
        <v>82</v>
      </c>
      <c r="AV245" s="11" t="s">
        <v>82</v>
      </c>
      <c r="AW245" s="11" t="s">
        <v>37</v>
      </c>
      <c r="AX245" s="11" t="s">
        <v>74</v>
      </c>
      <c r="AY245" s="205" t="s">
        <v>145</v>
      </c>
    </row>
    <row r="246" spans="2:65" s="11" customFormat="1" x14ac:dyDescent="0.3">
      <c r="B246" s="194"/>
      <c r="C246" s="195"/>
      <c r="D246" s="196" t="s">
        <v>155</v>
      </c>
      <c r="E246" s="197" t="s">
        <v>21</v>
      </c>
      <c r="F246" s="198" t="s">
        <v>402</v>
      </c>
      <c r="G246" s="195"/>
      <c r="H246" s="199">
        <v>1</v>
      </c>
      <c r="I246" s="200"/>
      <c r="J246" s="195"/>
      <c r="K246" s="195"/>
      <c r="L246" s="201"/>
      <c r="M246" s="202"/>
      <c r="N246" s="203"/>
      <c r="O246" s="203"/>
      <c r="P246" s="203"/>
      <c r="Q246" s="203"/>
      <c r="R246" s="203"/>
      <c r="S246" s="203"/>
      <c r="T246" s="204"/>
      <c r="AT246" s="205" t="s">
        <v>155</v>
      </c>
      <c r="AU246" s="205" t="s">
        <v>82</v>
      </c>
      <c r="AV246" s="11" t="s">
        <v>82</v>
      </c>
      <c r="AW246" s="11" t="s">
        <v>37</v>
      </c>
      <c r="AX246" s="11" t="s">
        <v>74</v>
      </c>
      <c r="AY246" s="205" t="s">
        <v>145</v>
      </c>
    </row>
    <row r="247" spans="2:65" s="12" customFormat="1" x14ac:dyDescent="0.3">
      <c r="B247" s="206"/>
      <c r="C247" s="207"/>
      <c r="D247" s="208" t="s">
        <v>155</v>
      </c>
      <c r="E247" s="209" t="s">
        <v>21</v>
      </c>
      <c r="F247" s="210" t="s">
        <v>159</v>
      </c>
      <c r="G247" s="207"/>
      <c r="H247" s="211">
        <v>11</v>
      </c>
      <c r="I247" s="212"/>
      <c r="J247" s="207"/>
      <c r="K247" s="207"/>
      <c r="L247" s="213"/>
      <c r="M247" s="214"/>
      <c r="N247" s="215"/>
      <c r="O247" s="215"/>
      <c r="P247" s="215"/>
      <c r="Q247" s="215"/>
      <c r="R247" s="215"/>
      <c r="S247" s="215"/>
      <c r="T247" s="216"/>
      <c r="AT247" s="217" t="s">
        <v>155</v>
      </c>
      <c r="AU247" s="217" t="s">
        <v>82</v>
      </c>
      <c r="AV247" s="12" t="s">
        <v>153</v>
      </c>
      <c r="AW247" s="12" t="s">
        <v>37</v>
      </c>
      <c r="AX247" s="12" t="s">
        <v>8</v>
      </c>
      <c r="AY247" s="217" t="s">
        <v>145</v>
      </c>
    </row>
    <row r="248" spans="2:65" s="1" customFormat="1" ht="22.5" customHeight="1" x14ac:dyDescent="0.3">
      <c r="B248" s="34"/>
      <c r="C248" s="182" t="s">
        <v>403</v>
      </c>
      <c r="D248" s="182" t="s">
        <v>148</v>
      </c>
      <c r="E248" s="183" t="s">
        <v>404</v>
      </c>
      <c r="F248" s="184" t="s">
        <v>405</v>
      </c>
      <c r="G248" s="185" t="s">
        <v>151</v>
      </c>
      <c r="H248" s="186">
        <v>12</v>
      </c>
      <c r="I248" s="187"/>
      <c r="J248" s="188">
        <f>ROUND(I248*H248,0)</f>
        <v>0</v>
      </c>
      <c r="K248" s="184" t="s">
        <v>152</v>
      </c>
      <c r="L248" s="54"/>
      <c r="M248" s="189" t="s">
        <v>21</v>
      </c>
      <c r="N248" s="190" t="s">
        <v>45</v>
      </c>
      <c r="O248" s="35"/>
      <c r="P248" s="191">
        <f>O248*H248</f>
        <v>0</v>
      </c>
      <c r="Q248" s="191">
        <v>0</v>
      </c>
      <c r="R248" s="191">
        <f>Q248*H248</f>
        <v>0</v>
      </c>
      <c r="S248" s="191">
        <v>0</v>
      </c>
      <c r="T248" s="192">
        <f>S248*H248</f>
        <v>0</v>
      </c>
      <c r="AR248" s="17" t="s">
        <v>168</v>
      </c>
      <c r="AT248" s="17" t="s">
        <v>148</v>
      </c>
      <c r="AU248" s="17" t="s">
        <v>82</v>
      </c>
      <c r="AY248" s="17" t="s">
        <v>145</v>
      </c>
      <c r="BE248" s="193">
        <f>IF(N248="základní",J248,0)</f>
        <v>0</v>
      </c>
      <c r="BF248" s="193">
        <f>IF(N248="snížená",J248,0)</f>
        <v>0</v>
      </c>
      <c r="BG248" s="193">
        <f>IF(N248="zákl. přenesená",J248,0)</f>
        <v>0</v>
      </c>
      <c r="BH248" s="193">
        <f>IF(N248="sníž. přenesená",J248,0)</f>
        <v>0</v>
      </c>
      <c r="BI248" s="193">
        <f>IF(N248="nulová",J248,0)</f>
        <v>0</v>
      </c>
      <c r="BJ248" s="17" t="s">
        <v>8</v>
      </c>
      <c r="BK248" s="193">
        <f>ROUND(I248*H248,0)</f>
        <v>0</v>
      </c>
      <c r="BL248" s="17" t="s">
        <v>168</v>
      </c>
      <c r="BM248" s="17" t="s">
        <v>406</v>
      </c>
    </row>
    <row r="249" spans="2:65" s="11" customFormat="1" x14ac:dyDescent="0.3">
      <c r="B249" s="194"/>
      <c r="C249" s="195"/>
      <c r="D249" s="208" t="s">
        <v>155</v>
      </c>
      <c r="E249" s="218" t="s">
        <v>21</v>
      </c>
      <c r="F249" s="219" t="s">
        <v>407</v>
      </c>
      <c r="G249" s="195"/>
      <c r="H249" s="220">
        <v>12</v>
      </c>
      <c r="I249" s="200"/>
      <c r="J249" s="195"/>
      <c r="K249" s="195"/>
      <c r="L249" s="201"/>
      <c r="M249" s="202"/>
      <c r="N249" s="203"/>
      <c r="O249" s="203"/>
      <c r="P249" s="203"/>
      <c r="Q249" s="203"/>
      <c r="R249" s="203"/>
      <c r="S249" s="203"/>
      <c r="T249" s="204"/>
      <c r="AT249" s="205" t="s">
        <v>155</v>
      </c>
      <c r="AU249" s="205" t="s">
        <v>82</v>
      </c>
      <c r="AV249" s="11" t="s">
        <v>82</v>
      </c>
      <c r="AW249" s="11" t="s">
        <v>37</v>
      </c>
      <c r="AX249" s="11" t="s">
        <v>8</v>
      </c>
      <c r="AY249" s="205" t="s">
        <v>145</v>
      </c>
    </row>
    <row r="250" spans="2:65" s="1" customFormat="1" ht="22.5" customHeight="1" x14ac:dyDescent="0.3">
      <c r="B250" s="34"/>
      <c r="C250" s="182" t="s">
        <v>408</v>
      </c>
      <c r="D250" s="182" t="s">
        <v>148</v>
      </c>
      <c r="E250" s="183" t="s">
        <v>409</v>
      </c>
      <c r="F250" s="184" t="s">
        <v>410</v>
      </c>
      <c r="G250" s="185" t="s">
        <v>151</v>
      </c>
      <c r="H250" s="186">
        <v>4</v>
      </c>
      <c r="I250" s="187"/>
      <c r="J250" s="188">
        <f>ROUND(I250*H250,0)</f>
        <v>0</v>
      </c>
      <c r="K250" s="184" t="s">
        <v>152</v>
      </c>
      <c r="L250" s="54"/>
      <c r="M250" s="189" t="s">
        <v>21</v>
      </c>
      <c r="N250" s="190" t="s">
        <v>45</v>
      </c>
      <c r="O250" s="35"/>
      <c r="P250" s="191">
        <f>O250*H250</f>
        <v>0</v>
      </c>
      <c r="Q250" s="191">
        <v>7.6999999999999996E-4</v>
      </c>
      <c r="R250" s="191">
        <f>Q250*H250</f>
        <v>3.0799999999999998E-3</v>
      </c>
      <c r="S250" s="191">
        <v>0</v>
      </c>
      <c r="T250" s="192">
        <f>S250*H250</f>
        <v>0</v>
      </c>
      <c r="AR250" s="17" t="s">
        <v>168</v>
      </c>
      <c r="AT250" s="17" t="s">
        <v>148</v>
      </c>
      <c r="AU250" s="17" t="s">
        <v>82</v>
      </c>
      <c r="AY250" s="17" t="s">
        <v>145</v>
      </c>
      <c r="BE250" s="193">
        <f>IF(N250="základní",J250,0)</f>
        <v>0</v>
      </c>
      <c r="BF250" s="193">
        <f>IF(N250="snížená",J250,0)</f>
        <v>0</v>
      </c>
      <c r="BG250" s="193">
        <f>IF(N250="zákl. přenesená",J250,0)</f>
        <v>0</v>
      </c>
      <c r="BH250" s="193">
        <f>IF(N250="sníž. přenesená",J250,0)</f>
        <v>0</v>
      </c>
      <c r="BI250" s="193">
        <f>IF(N250="nulová",J250,0)</f>
        <v>0</v>
      </c>
      <c r="BJ250" s="17" t="s">
        <v>8</v>
      </c>
      <c r="BK250" s="193">
        <f>ROUND(I250*H250,0)</f>
        <v>0</v>
      </c>
      <c r="BL250" s="17" t="s">
        <v>168</v>
      </c>
      <c r="BM250" s="17" t="s">
        <v>411</v>
      </c>
    </row>
    <row r="251" spans="2:65" s="11" customFormat="1" x14ac:dyDescent="0.3">
      <c r="B251" s="194"/>
      <c r="C251" s="195"/>
      <c r="D251" s="208" t="s">
        <v>155</v>
      </c>
      <c r="E251" s="218" t="s">
        <v>21</v>
      </c>
      <c r="F251" s="219" t="s">
        <v>412</v>
      </c>
      <c r="G251" s="195"/>
      <c r="H251" s="220">
        <v>4</v>
      </c>
      <c r="I251" s="200"/>
      <c r="J251" s="195"/>
      <c r="K251" s="195"/>
      <c r="L251" s="201"/>
      <c r="M251" s="202"/>
      <c r="N251" s="203"/>
      <c r="O251" s="203"/>
      <c r="P251" s="203"/>
      <c r="Q251" s="203"/>
      <c r="R251" s="203"/>
      <c r="S251" s="203"/>
      <c r="T251" s="204"/>
      <c r="AT251" s="205" t="s">
        <v>155</v>
      </c>
      <c r="AU251" s="205" t="s">
        <v>82</v>
      </c>
      <c r="AV251" s="11" t="s">
        <v>82</v>
      </c>
      <c r="AW251" s="11" t="s">
        <v>37</v>
      </c>
      <c r="AX251" s="11" t="s">
        <v>8</v>
      </c>
      <c r="AY251" s="205" t="s">
        <v>145</v>
      </c>
    </row>
    <row r="252" spans="2:65" s="1" customFormat="1" ht="22.5" customHeight="1" x14ac:dyDescent="0.3">
      <c r="B252" s="34"/>
      <c r="C252" s="182" t="s">
        <v>413</v>
      </c>
      <c r="D252" s="182" t="s">
        <v>148</v>
      </c>
      <c r="E252" s="183" t="s">
        <v>414</v>
      </c>
      <c r="F252" s="184" t="s">
        <v>415</v>
      </c>
      <c r="G252" s="185" t="s">
        <v>151</v>
      </c>
      <c r="H252" s="186">
        <v>10</v>
      </c>
      <c r="I252" s="187"/>
      <c r="J252" s="188">
        <f>ROUND(I252*H252,0)</f>
        <v>0</v>
      </c>
      <c r="K252" s="184" t="s">
        <v>152</v>
      </c>
      <c r="L252" s="54"/>
      <c r="M252" s="189" t="s">
        <v>21</v>
      </c>
      <c r="N252" s="190" t="s">
        <v>45</v>
      </c>
      <c r="O252" s="35"/>
      <c r="P252" s="191">
        <f>O252*H252</f>
        <v>0</v>
      </c>
      <c r="Q252" s="191">
        <v>0</v>
      </c>
      <c r="R252" s="191">
        <f>Q252*H252</f>
        <v>0</v>
      </c>
      <c r="S252" s="191">
        <v>3.0999999999999999E-3</v>
      </c>
      <c r="T252" s="192">
        <f>S252*H252</f>
        <v>3.1E-2</v>
      </c>
      <c r="AR252" s="17" t="s">
        <v>168</v>
      </c>
      <c r="AT252" s="17" t="s">
        <v>148</v>
      </c>
      <c r="AU252" s="17" t="s">
        <v>82</v>
      </c>
      <c r="AY252" s="17" t="s">
        <v>145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17" t="s">
        <v>8</v>
      </c>
      <c r="BK252" s="193">
        <f>ROUND(I252*H252,0)</f>
        <v>0</v>
      </c>
      <c r="BL252" s="17" t="s">
        <v>168</v>
      </c>
      <c r="BM252" s="17" t="s">
        <v>416</v>
      </c>
    </row>
    <row r="253" spans="2:65" s="11" customFormat="1" x14ac:dyDescent="0.3">
      <c r="B253" s="194"/>
      <c r="C253" s="195"/>
      <c r="D253" s="208" t="s">
        <v>155</v>
      </c>
      <c r="E253" s="218" t="s">
        <v>21</v>
      </c>
      <c r="F253" s="219" t="s">
        <v>417</v>
      </c>
      <c r="G253" s="195"/>
      <c r="H253" s="220">
        <v>10</v>
      </c>
      <c r="I253" s="200"/>
      <c r="J253" s="195"/>
      <c r="K253" s="195"/>
      <c r="L253" s="201"/>
      <c r="M253" s="202"/>
      <c r="N253" s="203"/>
      <c r="O253" s="203"/>
      <c r="P253" s="203"/>
      <c r="Q253" s="203"/>
      <c r="R253" s="203"/>
      <c r="S253" s="203"/>
      <c r="T253" s="204"/>
      <c r="AT253" s="205" t="s">
        <v>155</v>
      </c>
      <c r="AU253" s="205" t="s">
        <v>82</v>
      </c>
      <c r="AV253" s="11" t="s">
        <v>82</v>
      </c>
      <c r="AW253" s="11" t="s">
        <v>37</v>
      </c>
      <c r="AX253" s="11" t="s">
        <v>8</v>
      </c>
      <c r="AY253" s="205" t="s">
        <v>145</v>
      </c>
    </row>
    <row r="254" spans="2:65" s="1" customFormat="1" ht="31.5" customHeight="1" x14ac:dyDescent="0.3">
      <c r="B254" s="34"/>
      <c r="C254" s="182" t="s">
        <v>418</v>
      </c>
      <c r="D254" s="182" t="s">
        <v>148</v>
      </c>
      <c r="E254" s="183" t="s">
        <v>419</v>
      </c>
      <c r="F254" s="184" t="s">
        <v>420</v>
      </c>
      <c r="G254" s="185" t="s">
        <v>289</v>
      </c>
      <c r="H254" s="186">
        <v>7.4999999999999997E-2</v>
      </c>
      <c r="I254" s="187"/>
      <c r="J254" s="188">
        <f>ROUND(I254*H254,0)</f>
        <v>0</v>
      </c>
      <c r="K254" s="184" t="s">
        <v>152</v>
      </c>
      <c r="L254" s="54"/>
      <c r="M254" s="189" t="s">
        <v>21</v>
      </c>
      <c r="N254" s="190" t="s">
        <v>45</v>
      </c>
      <c r="O254" s="35"/>
      <c r="P254" s="191">
        <f>O254*H254</f>
        <v>0</v>
      </c>
      <c r="Q254" s="191">
        <v>0</v>
      </c>
      <c r="R254" s="191">
        <f>Q254*H254</f>
        <v>0</v>
      </c>
      <c r="S254" s="191">
        <v>0</v>
      </c>
      <c r="T254" s="192">
        <f>S254*H254</f>
        <v>0</v>
      </c>
      <c r="AR254" s="17" t="s">
        <v>168</v>
      </c>
      <c r="AT254" s="17" t="s">
        <v>148</v>
      </c>
      <c r="AU254" s="17" t="s">
        <v>82</v>
      </c>
      <c r="AY254" s="17" t="s">
        <v>145</v>
      </c>
      <c r="BE254" s="193">
        <f>IF(N254="základní",J254,0)</f>
        <v>0</v>
      </c>
      <c r="BF254" s="193">
        <f>IF(N254="snížená",J254,0)</f>
        <v>0</v>
      </c>
      <c r="BG254" s="193">
        <f>IF(N254="zákl. přenesená",J254,0)</f>
        <v>0</v>
      </c>
      <c r="BH254" s="193">
        <f>IF(N254="sníž. přenesená",J254,0)</f>
        <v>0</v>
      </c>
      <c r="BI254" s="193">
        <f>IF(N254="nulová",J254,0)</f>
        <v>0</v>
      </c>
      <c r="BJ254" s="17" t="s">
        <v>8</v>
      </c>
      <c r="BK254" s="193">
        <f>ROUND(I254*H254,0)</f>
        <v>0</v>
      </c>
      <c r="BL254" s="17" t="s">
        <v>168</v>
      </c>
      <c r="BM254" s="17" t="s">
        <v>421</v>
      </c>
    </row>
    <row r="255" spans="2:65" s="10" customFormat="1" ht="29.85" customHeight="1" x14ac:dyDescent="0.3">
      <c r="B255" s="165"/>
      <c r="C255" s="166"/>
      <c r="D255" s="179" t="s">
        <v>73</v>
      </c>
      <c r="E255" s="180" t="s">
        <v>422</v>
      </c>
      <c r="F255" s="180" t="s">
        <v>423</v>
      </c>
      <c r="G255" s="166"/>
      <c r="H255" s="166"/>
      <c r="I255" s="169"/>
      <c r="J255" s="181">
        <f>BK255</f>
        <v>0</v>
      </c>
      <c r="K255" s="166"/>
      <c r="L255" s="171"/>
      <c r="M255" s="172"/>
      <c r="N255" s="173"/>
      <c r="O255" s="173"/>
      <c r="P255" s="174">
        <f>SUM(P256:P283)</f>
        <v>0</v>
      </c>
      <c r="Q255" s="173"/>
      <c r="R255" s="174">
        <f>SUM(R256:R283)</f>
        <v>6.8339999999999998E-2</v>
      </c>
      <c r="S255" s="173"/>
      <c r="T255" s="175">
        <f>SUM(T256:T283)</f>
        <v>0.1585</v>
      </c>
      <c r="AR255" s="176" t="s">
        <v>82</v>
      </c>
      <c r="AT255" s="177" t="s">
        <v>73</v>
      </c>
      <c r="AU255" s="177" t="s">
        <v>8</v>
      </c>
      <c r="AY255" s="176" t="s">
        <v>145</v>
      </c>
      <c r="BK255" s="178">
        <f>SUM(BK256:BK283)</f>
        <v>0</v>
      </c>
    </row>
    <row r="256" spans="2:65" s="1" customFormat="1" ht="22.5" customHeight="1" x14ac:dyDescent="0.3">
      <c r="B256" s="34"/>
      <c r="C256" s="182" t="s">
        <v>424</v>
      </c>
      <c r="D256" s="182" t="s">
        <v>148</v>
      </c>
      <c r="E256" s="183" t="s">
        <v>425</v>
      </c>
      <c r="F256" s="184" t="s">
        <v>426</v>
      </c>
      <c r="G256" s="185" t="s">
        <v>178</v>
      </c>
      <c r="H256" s="186">
        <v>21.4</v>
      </c>
      <c r="I256" s="187"/>
      <c r="J256" s="188">
        <f>ROUND(I256*H256,0)</f>
        <v>0</v>
      </c>
      <c r="K256" s="184" t="s">
        <v>152</v>
      </c>
      <c r="L256" s="54"/>
      <c r="M256" s="189" t="s">
        <v>21</v>
      </c>
      <c r="N256" s="190" t="s">
        <v>45</v>
      </c>
      <c r="O256" s="35"/>
      <c r="P256" s="191">
        <f>O256*H256</f>
        <v>0</v>
      </c>
      <c r="Q256" s="191">
        <v>0</v>
      </c>
      <c r="R256" s="191">
        <f>Q256*H256</f>
        <v>0</v>
      </c>
      <c r="S256" s="191">
        <v>6.7000000000000002E-3</v>
      </c>
      <c r="T256" s="192">
        <f>S256*H256</f>
        <v>0.14338000000000001</v>
      </c>
      <c r="AR256" s="17" t="s">
        <v>168</v>
      </c>
      <c r="AT256" s="17" t="s">
        <v>148</v>
      </c>
      <c r="AU256" s="17" t="s">
        <v>82</v>
      </c>
      <c r="AY256" s="17" t="s">
        <v>145</v>
      </c>
      <c r="BE256" s="193">
        <f>IF(N256="základní",J256,0)</f>
        <v>0</v>
      </c>
      <c r="BF256" s="193">
        <f>IF(N256="snížená",J256,0)</f>
        <v>0</v>
      </c>
      <c r="BG256" s="193">
        <f>IF(N256="zákl. přenesená",J256,0)</f>
        <v>0</v>
      </c>
      <c r="BH256" s="193">
        <f>IF(N256="sníž. přenesená",J256,0)</f>
        <v>0</v>
      </c>
      <c r="BI256" s="193">
        <f>IF(N256="nulová",J256,0)</f>
        <v>0</v>
      </c>
      <c r="BJ256" s="17" t="s">
        <v>8</v>
      </c>
      <c r="BK256" s="193">
        <f>ROUND(I256*H256,0)</f>
        <v>0</v>
      </c>
      <c r="BL256" s="17" t="s">
        <v>168</v>
      </c>
      <c r="BM256" s="17" t="s">
        <v>427</v>
      </c>
    </row>
    <row r="257" spans="2:65" s="11" customFormat="1" x14ac:dyDescent="0.3">
      <c r="B257" s="194"/>
      <c r="C257" s="195"/>
      <c r="D257" s="196" t="s">
        <v>155</v>
      </c>
      <c r="E257" s="197" t="s">
        <v>21</v>
      </c>
      <c r="F257" s="198" t="s">
        <v>428</v>
      </c>
      <c r="G257" s="195"/>
      <c r="H257" s="199">
        <v>7</v>
      </c>
      <c r="I257" s="200"/>
      <c r="J257" s="195"/>
      <c r="K257" s="195"/>
      <c r="L257" s="201"/>
      <c r="M257" s="202"/>
      <c r="N257" s="203"/>
      <c r="O257" s="203"/>
      <c r="P257" s="203"/>
      <c r="Q257" s="203"/>
      <c r="R257" s="203"/>
      <c r="S257" s="203"/>
      <c r="T257" s="204"/>
      <c r="AT257" s="205" t="s">
        <v>155</v>
      </c>
      <c r="AU257" s="205" t="s">
        <v>82</v>
      </c>
      <c r="AV257" s="11" t="s">
        <v>82</v>
      </c>
      <c r="AW257" s="11" t="s">
        <v>37</v>
      </c>
      <c r="AX257" s="11" t="s">
        <v>74</v>
      </c>
      <c r="AY257" s="205" t="s">
        <v>145</v>
      </c>
    </row>
    <row r="258" spans="2:65" s="11" customFormat="1" x14ac:dyDescent="0.3">
      <c r="B258" s="194"/>
      <c r="C258" s="195"/>
      <c r="D258" s="196" t="s">
        <v>155</v>
      </c>
      <c r="E258" s="197" t="s">
        <v>21</v>
      </c>
      <c r="F258" s="198" t="s">
        <v>429</v>
      </c>
      <c r="G258" s="195"/>
      <c r="H258" s="199">
        <v>14.4</v>
      </c>
      <c r="I258" s="200"/>
      <c r="J258" s="195"/>
      <c r="K258" s="195"/>
      <c r="L258" s="201"/>
      <c r="M258" s="202"/>
      <c r="N258" s="203"/>
      <c r="O258" s="203"/>
      <c r="P258" s="203"/>
      <c r="Q258" s="203"/>
      <c r="R258" s="203"/>
      <c r="S258" s="203"/>
      <c r="T258" s="204"/>
      <c r="AT258" s="205" t="s">
        <v>155</v>
      </c>
      <c r="AU258" s="205" t="s">
        <v>82</v>
      </c>
      <c r="AV258" s="11" t="s">
        <v>82</v>
      </c>
      <c r="AW258" s="11" t="s">
        <v>37</v>
      </c>
      <c r="AX258" s="11" t="s">
        <v>74</v>
      </c>
      <c r="AY258" s="205" t="s">
        <v>145</v>
      </c>
    </row>
    <row r="259" spans="2:65" s="12" customFormat="1" x14ac:dyDescent="0.3">
      <c r="B259" s="206"/>
      <c r="C259" s="207"/>
      <c r="D259" s="208" t="s">
        <v>155</v>
      </c>
      <c r="E259" s="209" t="s">
        <v>21</v>
      </c>
      <c r="F259" s="210" t="s">
        <v>159</v>
      </c>
      <c r="G259" s="207"/>
      <c r="H259" s="211">
        <v>21.4</v>
      </c>
      <c r="I259" s="212"/>
      <c r="J259" s="207"/>
      <c r="K259" s="207"/>
      <c r="L259" s="213"/>
      <c r="M259" s="214"/>
      <c r="N259" s="215"/>
      <c r="O259" s="215"/>
      <c r="P259" s="215"/>
      <c r="Q259" s="215"/>
      <c r="R259" s="215"/>
      <c r="S259" s="215"/>
      <c r="T259" s="216"/>
      <c r="AT259" s="217" t="s">
        <v>155</v>
      </c>
      <c r="AU259" s="217" t="s">
        <v>82</v>
      </c>
      <c r="AV259" s="12" t="s">
        <v>153</v>
      </c>
      <c r="AW259" s="12" t="s">
        <v>37</v>
      </c>
      <c r="AX259" s="12" t="s">
        <v>8</v>
      </c>
      <c r="AY259" s="217" t="s">
        <v>145</v>
      </c>
    </row>
    <row r="260" spans="2:65" s="1" customFormat="1" ht="22.5" customHeight="1" x14ac:dyDescent="0.3">
      <c r="B260" s="34"/>
      <c r="C260" s="182" t="s">
        <v>430</v>
      </c>
      <c r="D260" s="182" t="s">
        <v>148</v>
      </c>
      <c r="E260" s="183" t="s">
        <v>431</v>
      </c>
      <c r="F260" s="184" t="s">
        <v>432</v>
      </c>
      <c r="G260" s="185" t="s">
        <v>178</v>
      </c>
      <c r="H260" s="186">
        <v>54</v>
      </c>
      <c r="I260" s="187"/>
      <c r="J260" s="188">
        <f>ROUND(I260*H260,0)</f>
        <v>0</v>
      </c>
      <c r="K260" s="184" t="s">
        <v>152</v>
      </c>
      <c r="L260" s="54"/>
      <c r="M260" s="189" t="s">
        <v>21</v>
      </c>
      <c r="N260" s="190" t="s">
        <v>45</v>
      </c>
      <c r="O260" s="35"/>
      <c r="P260" s="191">
        <f>O260*H260</f>
        <v>0</v>
      </c>
      <c r="Q260" s="191">
        <v>0</v>
      </c>
      <c r="R260" s="191">
        <f>Q260*H260</f>
        <v>0</v>
      </c>
      <c r="S260" s="191">
        <v>2.7999999999999998E-4</v>
      </c>
      <c r="T260" s="192">
        <f>S260*H260</f>
        <v>1.5119999999999998E-2</v>
      </c>
      <c r="AR260" s="17" t="s">
        <v>168</v>
      </c>
      <c r="AT260" s="17" t="s">
        <v>148</v>
      </c>
      <c r="AU260" s="17" t="s">
        <v>82</v>
      </c>
      <c r="AY260" s="17" t="s">
        <v>145</v>
      </c>
      <c r="BE260" s="193">
        <f>IF(N260="základní",J260,0)</f>
        <v>0</v>
      </c>
      <c r="BF260" s="193">
        <f>IF(N260="snížená",J260,0)</f>
        <v>0</v>
      </c>
      <c r="BG260" s="193">
        <f>IF(N260="zákl. přenesená",J260,0)</f>
        <v>0</v>
      </c>
      <c r="BH260" s="193">
        <f>IF(N260="sníž. přenesená",J260,0)</f>
        <v>0</v>
      </c>
      <c r="BI260" s="193">
        <f>IF(N260="nulová",J260,0)</f>
        <v>0</v>
      </c>
      <c r="BJ260" s="17" t="s">
        <v>8</v>
      </c>
      <c r="BK260" s="193">
        <f>ROUND(I260*H260,0)</f>
        <v>0</v>
      </c>
      <c r="BL260" s="17" t="s">
        <v>168</v>
      </c>
      <c r="BM260" s="17" t="s">
        <v>433</v>
      </c>
    </row>
    <row r="261" spans="2:65" s="11" customFormat="1" x14ac:dyDescent="0.3">
      <c r="B261" s="194"/>
      <c r="C261" s="195"/>
      <c r="D261" s="196" t="s">
        <v>155</v>
      </c>
      <c r="E261" s="197" t="s">
        <v>21</v>
      </c>
      <c r="F261" s="198" t="s">
        <v>434</v>
      </c>
      <c r="G261" s="195"/>
      <c r="H261" s="199">
        <v>24</v>
      </c>
      <c r="I261" s="200"/>
      <c r="J261" s="195"/>
      <c r="K261" s="195"/>
      <c r="L261" s="201"/>
      <c r="M261" s="202"/>
      <c r="N261" s="203"/>
      <c r="O261" s="203"/>
      <c r="P261" s="203"/>
      <c r="Q261" s="203"/>
      <c r="R261" s="203"/>
      <c r="S261" s="203"/>
      <c r="T261" s="204"/>
      <c r="AT261" s="205" t="s">
        <v>155</v>
      </c>
      <c r="AU261" s="205" t="s">
        <v>82</v>
      </c>
      <c r="AV261" s="11" t="s">
        <v>82</v>
      </c>
      <c r="AW261" s="11" t="s">
        <v>37</v>
      </c>
      <c r="AX261" s="11" t="s">
        <v>74</v>
      </c>
      <c r="AY261" s="205" t="s">
        <v>145</v>
      </c>
    </row>
    <row r="262" spans="2:65" s="11" customFormat="1" x14ac:dyDescent="0.3">
      <c r="B262" s="194"/>
      <c r="C262" s="195"/>
      <c r="D262" s="196" t="s">
        <v>155</v>
      </c>
      <c r="E262" s="197" t="s">
        <v>21</v>
      </c>
      <c r="F262" s="198" t="s">
        <v>435</v>
      </c>
      <c r="G262" s="195"/>
      <c r="H262" s="199">
        <v>24</v>
      </c>
      <c r="I262" s="200"/>
      <c r="J262" s="195"/>
      <c r="K262" s="195"/>
      <c r="L262" s="201"/>
      <c r="M262" s="202"/>
      <c r="N262" s="203"/>
      <c r="O262" s="203"/>
      <c r="P262" s="203"/>
      <c r="Q262" s="203"/>
      <c r="R262" s="203"/>
      <c r="S262" s="203"/>
      <c r="T262" s="204"/>
      <c r="AT262" s="205" t="s">
        <v>155</v>
      </c>
      <c r="AU262" s="205" t="s">
        <v>82</v>
      </c>
      <c r="AV262" s="11" t="s">
        <v>82</v>
      </c>
      <c r="AW262" s="11" t="s">
        <v>37</v>
      </c>
      <c r="AX262" s="11" t="s">
        <v>74</v>
      </c>
      <c r="AY262" s="205" t="s">
        <v>145</v>
      </c>
    </row>
    <row r="263" spans="2:65" s="11" customFormat="1" x14ac:dyDescent="0.3">
      <c r="B263" s="194"/>
      <c r="C263" s="195"/>
      <c r="D263" s="196" t="s">
        <v>155</v>
      </c>
      <c r="E263" s="197" t="s">
        <v>21</v>
      </c>
      <c r="F263" s="198" t="s">
        <v>436</v>
      </c>
      <c r="G263" s="195"/>
      <c r="H263" s="199">
        <v>6</v>
      </c>
      <c r="I263" s="200"/>
      <c r="J263" s="195"/>
      <c r="K263" s="195"/>
      <c r="L263" s="201"/>
      <c r="M263" s="202"/>
      <c r="N263" s="203"/>
      <c r="O263" s="203"/>
      <c r="P263" s="203"/>
      <c r="Q263" s="203"/>
      <c r="R263" s="203"/>
      <c r="S263" s="203"/>
      <c r="T263" s="204"/>
      <c r="AT263" s="205" t="s">
        <v>155</v>
      </c>
      <c r="AU263" s="205" t="s">
        <v>82</v>
      </c>
      <c r="AV263" s="11" t="s">
        <v>82</v>
      </c>
      <c r="AW263" s="11" t="s">
        <v>37</v>
      </c>
      <c r="AX263" s="11" t="s">
        <v>74</v>
      </c>
      <c r="AY263" s="205" t="s">
        <v>145</v>
      </c>
    </row>
    <row r="264" spans="2:65" s="12" customFormat="1" x14ac:dyDescent="0.3">
      <c r="B264" s="206"/>
      <c r="C264" s="207"/>
      <c r="D264" s="208" t="s">
        <v>155</v>
      </c>
      <c r="E264" s="209" t="s">
        <v>21</v>
      </c>
      <c r="F264" s="210" t="s">
        <v>159</v>
      </c>
      <c r="G264" s="207"/>
      <c r="H264" s="211">
        <v>54</v>
      </c>
      <c r="I264" s="212"/>
      <c r="J264" s="207"/>
      <c r="K264" s="207"/>
      <c r="L264" s="213"/>
      <c r="M264" s="214"/>
      <c r="N264" s="215"/>
      <c r="O264" s="215"/>
      <c r="P264" s="215"/>
      <c r="Q264" s="215"/>
      <c r="R264" s="215"/>
      <c r="S264" s="215"/>
      <c r="T264" s="216"/>
      <c r="AT264" s="217" t="s">
        <v>155</v>
      </c>
      <c r="AU264" s="217" t="s">
        <v>82</v>
      </c>
      <c r="AV264" s="12" t="s">
        <v>153</v>
      </c>
      <c r="AW264" s="12" t="s">
        <v>37</v>
      </c>
      <c r="AX264" s="12" t="s">
        <v>8</v>
      </c>
      <c r="AY264" s="217" t="s">
        <v>145</v>
      </c>
    </row>
    <row r="265" spans="2:65" s="1" customFormat="1" ht="22.5" customHeight="1" x14ac:dyDescent="0.3">
      <c r="B265" s="34"/>
      <c r="C265" s="182" t="s">
        <v>437</v>
      </c>
      <c r="D265" s="182" t="s">
        <v>148</v>
      </c>
      <c r="E265" s="183" t="s">
        <v>438</v>
      </c>
      <c r="F265" s="184" t="s">
        <v>439</v>
      </c>
      <c r="G265" s="185" t="s">
        <v>178</v>
      </c>
      <c r="H265" s="186">
        <v>75</v>
      </c>
      <c r="I265" s="187"/>
      <c r="J265" s="188">
        <f>ROUND(I265*H265,0)</f>
        <v>0</v>
      </c>
      <c r="K265" s="184" t="s">
        <v>152</v>
      </c>
      <c r="L265" s="54"/>
      <c r="M265" s="189" t="s">
        <v>21</v>
      </c>
      <c r="N265" s="190" t="s">
        <v>45</v>
      </c>
      <c r="O265" s="35"/>
      <c r="P265" s="191">
        <f>O265*H265</f>
        <v>0</v>
      </c>
      <c r="Q265" s="191">
        <v>4.2000000000000002E-4</v>
      </c>
      <c r="R265" s="191">
        <f>Q265*H265</f>
        <v>3.15E-2</v>
      </c>
      <c r="S265" s="191">
        <v>0</v>
      </c>
      <c r="T265" s="192">
        <f>S265*H265</f>
        <v>0</v>
      </c>
      <c r="AR265" s="17" t="s">
        <v>168</v>
      </c>
      <c r="AT265" s="17" t="s">
        <v>148</v>
      </c>
      <c r="AU265" s="17" t="s">
        <v>82</v>
      </c>
      <c r="AY265" s="17" t="s">
        <v>145</v>
      </c>
      <c r="BE265" s="193">
        <f>IF(N265="základní",J265,0)</f>
        <v>0</v>
      </c>
      <c r="BF265" s="193">
        <f>IF(N265="snížená",J265,0)</f>
        <v>0</v>
      </c>
      <c r="BG265" s="193">
        <f>IF(N265="zákl. přenesená",J265,0)</f>
        <v>0</v>
      </c>
      <c r="BH265" s="193">
        <f>IF(N265="sníž. přenesená",J265,0)</f>
        <v>0</v>
      </c>
      <c r="BI265" s="193">
        <f>IF(N265="nulová",J265,0)</f>
        <v>0</v>
      </c>
      <c r="BJ265" s="17" t="s">
        <v>8</v>
      </c>
      <c r="BK265" s="193">
        <f>ROUND(I265*H265,0)</f>
        <v>0</v>
      </c>
      <c r="BL265" s="17" t="s">
        <v>168</v>
      </c>
      <c r="BM265" s="17" t="s">
        <v>440</v>
      </c>
    </row>
    <row r="266" spans="2:65" s="11" customFormat="1" x14ac:dyDescent="0.3">
      <c r="B266" s="194"/>
      <c r="C266" s="195"/>
      <c r="D266" s="196" t="s">
        <v>155</v>
      </c>
      <c r="E266" s="197" t="s">
        <v>21</v>
      </c>
      <c r="F266" s="198" t="s">
        <v>434</v>
      </c>
      <c r="G266" s="195"/>
      <c r="H266" s="199">
        <v>24</v>
      </c>
      <c r="I266" s="200"/>
      <c r="J266" s="195"/>
      <c r="K266" s="195"/>
      <c r="L266" s="201"/>
      <c r="M266" s="202"/>
      <c r="N266" s="203"/>
      <c r="O266" s="203"/>
      <c r="P266" s="203"/>
      <c r="Q266" s="203"/>
      <c r="R266" s="203"/>
      <c r="S266" s="203"/>
      <c r="T266" s="204"/>
      <c r="AT266" s="205" t="s">
        <v>155</v>
      </c>
      <c r="AU266" s="205" t="s">
        <v>82</v>
      </c>
      <c r="AV266" s="11" t="s">
        <v>82</v>
      </c>
      <c r="AW266" s="11" t="s">
        <v>37</v>
      </c>
      <c r="AX266" s="11" t="s">
        <v>74</v>
      </c>
      <c r="AY266" s="205" t="s">
        <v>145</v>
      </c>
    </row>
    <row r="267" spans="2:65" s="11" customFormat="1" x14ac:dyDescent="0.3">
      <c r="B267" s="194"/>
      <c r="C267" s="195"/>
      <c r="D267" s="196" t="s">
        <v>155</v>
      </c>
      <c r="E267" s="197" t="s">
        <v>21</v>
      </c>
      <c r="F267" s="198" t="s">
        <v>435</v>
      </c>
      <c r="G267" s="195"/>
      <c r="H267" s="199">
        <v>24</v>
      </c>
      <c r="I267" s="200"/>
      <c r="J267" s="195"/>
      <c r="K267" s="195"/>
      <c r="L267" s="201"/>
      <c r="M267" s="202"/>
      <c r="N267" s="203"/>
      <c r="O267" s="203"/>
      <c r="P267" s="203"/>
      <c r="Q267" s="203"/>
      <c r="R267" s="203"/>
      <c r="S267" s="203"/>
      <c r="T267" s="204"/>
      <c r="AT267" s="205" t="s">
        <v>155</v>
      </c>
      <c r="AU267" s="205" t="s">
        <v>82</v>
      </c>
      <c r="AV267" s="11" t="s">
        <v>82</v>
      </c>
      <c r="AW267" s="11" t="s">
        <v>37</v>
      </c>
      <c r="AX267" s="11" t="s">
        <v>74</v>
      </c>
      <c r="AY267" s="205" t="s">
        <v>145</v>
      </c>
    </row>
    <row r="268" spans="2:65" s="11" customFormat="1" x14ac:dyDescent="0.3">
      <c r="B268" s="194"/>
      <c r="C268" s="195"/>
      <c r="D268" s="196" t="s">
        <v>155</v>
      </c>
      <c r="E268" s="197" t="s">
        <v>21</v>
      </c>
      <c r="F268" s="198" t="s">
        <v>436</v>
      </c>
      <c r="G268" s="195"/>
      <c r="H268" s="199">
        <v>6</v>
      </c>
      <c r="I268" s="200"/>
      <c r="J268" s="195"/>
      <c r="K268" s="195"/>
      <c r="L268" s="201"/>
      <c r="M268" s="202"/>
      <c r="N268" s="203"/>
      <c r="O268" s="203"/>
      <c r="P268" s="203"/>
      <c r="Q268" s="203"/>
      <c r="R268" s="203"/>
      <c r="S268" s="203"/>
      <c r="T268" s="204"/>
      <c r="AT268" s="205" t="s">
        <v>155</v>
      </c>
      <c r="AU268" s="205" t="s">
        <v>82</v>
      </c>
      <c r="AV268" s="11" t="s">
        <v>82</v>
      </c>
      <c r="AW268" s="11" t="s">
        <v>37</v>
      </c>
      <c r="AX268" s="11" t="s">
        <v>74</v>
      </c>
      <c r="AY268" s="205" t="s">
        <v>145</v>
      </c>
    </row>
    <row r="269" spans="2:65" s="11" customFormat="1" x14ac:dyDescent="0.3">
      <c r="B269" s="194"/>
      <c r="C269" s="195"/>
      <c r="D269" s="196" t="s">
        <v>155</v>
      </c>
      <c r="E269" s="197" t="s">
        <v>21</v>
      </c>
      <c r="F269" s="198" t="s">
        <v>441</v>
      </c>
      <c r="G269" s="195"/>
      <c r="H269" s="199">
        <v>11</v>
      </c>
      <c r="I269" s="200"/>
      <c r="J269" s="195"/>
      <c r="K269" s="195"/>
      <c r="L269" s="201"/>
      <c r="M269" s="202"/>
      <c r="N269" s="203"/>
      <c r="O269" s="203"/>
      <c r="P269" s="203"/>
      <c r="Q269" s="203"/>
      <c r="R269" s="203"/>
      <c r="S269" s="203"/>
      <c r="T269" s="204"/>
      <c r="AT269" s="205" t="s">
        <v>155</v>
      </c>
      <c r="AU269" s="205" t="s">
        <v>82</v>
      </c>
      <c r="AV269" s="11" t="s">
        <v>82</v>
      </c>
      <c r="AW269" s="11" t="s">
        <v>37</v>
      </c>
      <c r="AX269" s="11" t="s">
        <v>74</v>
      </c>
      <c r="AY269" s="205" t="s">
        <v>145</v>
      </c>
    </row>
    <row r="270" spans="2:65" s="11" customFormat="1" x14ac:dyDescent="0.3">
      <c r="B270" s="194"/>
      <c r="C270" s="195"/>
      <c r="D270" s="196" t="s">
        <v>155</v>
      </c>
      <c r="E270" s="197" t="s">
        <v>21</v>
      </c>
      <c r="F270" s="198" t="s">
        <v>442</v>
      </c>
      <c r="G270" s="195"/>
      <c r="H270" s="199">
        <v>10</v>
      </c>
      <c r="I270" s="200"/>
      <c r="J270" s="195"/>
      <c r="K270" s="195"/>
      <c r="L270" s="201"/>
      <c r="M270" s="202"/>
      <c r="N270" s="203"/>
      <c r="O270" s="203"/>
      <c r="P270" s="203"/>
      <c r="Q270" s="203"/>
      <c r="R270" s="203"/>
      <c r="S270" s="203"/>
      <c r="T270" s="204"/>
      <c r="AT270" s="205" t="s">
        <v>155</v>
      </c>
      <c r="AU270" s="205" t="s">
        <v>82</v>
      </c>
      <c r="AV270" s="11" t="s">
        <v>82</v>
      </c>
      <c r="AW270" s="11" t="s">
        <v>37</v>
      </c>
      <c r="AX270" s="11" t="s">
        <v>74</v>
      </c>
      <c r="AY270" s="205" t="s">
        <v>145</v>
      </c>
    </row>
    <row r="271" spans="2:65" s="12" customFormat="1" x14ac:dyDescent="0.3">
      <c r="B271" s="206"/>
      <c r="C271" s="207"/>
      <c r="D271" s="208" t="s">
        <v>155</v>
      </c>
      <c r="E271" s="209" t="s">
        <v>21</v>
      </c>
      <c r="F271" s="210" t="s">
        <v>159</v>
      </c>
      <c r="G271" s="207"/>
      <c r="H271" s="211">
        <v>75</v>
      </c>
      <c r="I271" s="212"/>
      <c r="J271" s="207"/>
      <c r="K271" s="207"/>
      <c r="L271" s="213"/>
      <c r="M271" s="214"/>
      <c r="N271" s="215"/>
      <c r="O271" s="215"/>
      <c r="P271" s="215"/>
      <c r="Q271" s="215"/>
      <c r="R271" s="215"/>
      <c r="S271" s="215"/>
      <c r="T271" s="216"/>
      <c r="AT271" s="217" t="s">
        <v>155</v>
      </c>
      <c r="AU271" s="217" t="s">
        <v>82</v>
      </c>
      <c r="AV271" s="12" t="s">
        <v>153</v>
      </c>
      <c r="AW271" s="12" t="s">
        <v>37</v>
      </c>
      <c r="AX271" s="12" t="s">
        <v>8</v>
      </c>
      <c r="AY271" s="217" t="s">
        <v>145</v>
      </c>
    </row>
    <row r="272" spans="2:65" s="1" customFormat="1" ht="22.5" customHeight="1" x14ac:dyDescent="0.3">
      <c r="B272" s="34"/>
      <c r="C272" s="235" t="s">
        <v>443</v>
      </c>
      <c r="D272" s="235" t="s">
        <v>319</v>
      </c>
      <c r="E272" s="236" t="s">
        <v>444</v>
      </c>
      <c r="F272" s="237" t="s">
        <v>445</v>
      </c>
      <c r="G272" s="238" t="s">
        <v>178</v>
      </c>
      <c r="H272" s="239">
        <v>75</v>
      </c>
      <c r="I272" s="240"/>
      <c r="J272" s="241">
        <f>ROUND(I272*H272,0)</f>
        <v>0</v>
      </c>
      <c r="K272" s="237" t="s">
        <v>152</v>
      </c>
      <c r="L272" s="242"/>
      <c r="M272" s="243" t="s">
        <v>21</v>
      </c>
      <c r="N272" s="244" t="s">
        <v>45</v>
      </c>
      <c r="O272" s="35"/>
      <c r="P272" s="191">
        <f>O272*H272</f>
        <v>0</v>
      </c>
      <c r="Q272" s="191">
        <v>1.8000000000000001E-4</v>
      </c>
      <c r="R272" s="191">
        <f>Q272*H272</f>
        <v>1.3500000000000002E-2</v>
      </c>
      <c r="S272" s="191">
        <v>0</v>
      </c>
      <c r="T272" s="192">
        <f>S272*H272</f>
        <v>0</v>
      </c>
      <c r="AR272" s="17" t="s">
        <v>323</v>
      </c>
      <c r="AT272" s="17" t="s">
        <v>319</v>
      </c>
      <c r="AU272" s="17" t="s">
        <v>82</v>
      </c>
      <c r="AY272" s="17" t="s">
        <v>145</v>
      </c>
      <c r="BE272" s="193">
        <f>IF(N272="základní",J272,0)</f>
        <v>0</v>
      </c>
      <c r="BF272" s="193">
        <f>IF(N272="snížená",J272,0)</f>
        <v>0</v>
      </c>
      <c r="BG272" s="193">
        <f>IF(N272="zákl. přenesená",J272,0)</f>
        <v>0</v>
      </c>
      <c r="BH272" s="193">
        <f>IF(N272="sníž. přenesená",J272,0)</f>
        <v>0</v>
      </c>
      <c r="BI272" s="193">
        <f>IF(N272="nulová",J272,0)</f>
        <v>0</v>
      </c>
      <c r="BJ272" s="17" t="s">
        <v>8</v>
      </c>
      <c r="BK272" s="193">
        <f>ROUND(I272*H272,0)</f>
        <v>0</v>
      </c>
      <c r="BL272" s="17" t="s">
        <v>168</v>
      </c>
      <c r="BM272" s="17" t="s">
        <v>446</v>
      </c>
    </row>
    <row r="273" spans="2:65" s="1" customFormat="1" ht="44.25" customHeight="1" x14ac:dyDescent="0.3">
      <c r="B273" s="34"/>
      <c r="C273" s="182" t="s">
        <v>447</v>
      </c>
      <c r="D273" s="182" t="s">
        <v>148</v>
      </c>
      <c r="E273" s="183" t="s">
        <v>448</v>
      </c>
      <c r="F273" s="184" t="s">
        <v>449</v>
      </c>
      <c r="G273" s="185" t="s">
        <v>178</v>
      </c>
      <c r="H273" s="186">
        <v>75</v>
      </c>
      <c r="I273" s="187"/>
      <c r="J273" s="188">
        <f>ROUND(I273*H273,0)</f>
        <v>0</v>
      </c>
      <c r="K273" s="184" t="s">
        <v>152</v>
      </c>
      <c r="L273" s="54"/>
      <c r="M273" s="189" t="s">
        <v>21</v>
      </c>
      <c r="N273" s="190" t="s">
        <v>45</v>
      </c>
      <c r="O273" s="35"/>
      <c r="P273" s="191">
        <f>O273*H273</f>
        <v>0</v>
      </c>
      <c r="Q273" s="191">
        <v>4.0000000000000003E-5</v>
      </c>
      <c r="R273" s="191">
        <f>Q273*H273</f>
        <v>3.0000000000000001E-3</v>
      </c>
      <c r="S273" s="191">
        <v>0</v>
      </c>
      <c r="T273" s="192">
        <f>S273*H273</f>
        <v>0</v>
      </c>
      <c r="AR273" s="17" t="s">
        <v>168</v>
      </c>
      <c r="AT273" s="17" t="s">
        <v>148</v>
      </c>
      <c r="AU273" s="17" t="s">
        <v>82</v>
      </c>
      <c r="AY273" s="17" t="s">
        <v>145</v>
      </c>
      <c r="BE273" s="193">
        <f>IF(N273="základní",J273,0)</f>
        <v>0</v>
      </c>
      <c r="BF273" s="193">
        <f>IF(N273="snížená",J273,0)</f>
        <v>0</v>
      </c>
      <c r="BG273" s="193">
        <f>IF(N273="zákl. přenesená",J273,0)</f>
        <v>0</v>
      </c>
      <c r="BH273" s="193">
        <f>IF(N273="sníž. přenesená",J273,0)</f>
        <v>0</v>
      </c>
      <c r="BI273" s="193">
        <f>IF(N273="nulová",J273,0)</f>
        <v>0</v>
      </c>
      <c r="BJ273" s="17" t="s">
        <v>8</v>
      </c>
      <c r="BK273" s="193">
        <f>ROUND(I273*H273,0)</f>
        <v>0</v>
      </c>
      <c r="BL273" s="17" t="s">
        <v>168</v>
      </c>
      <c r="BM273" s="17" t="s">
        <v>450</v>
      </c>
    </row>
    <row r="274" spans="2:65" s="1" customFormat="1" ht="22.5" customHeight="1" x14ac:dyDescent="0.3">
      <c r="B274" s="34"/>
      <c r="C274" s="182" t="s">
        <v>451</v>
      </c>
      <c r="D274" s="182" t="s">
        <v>148</v>
      </c>
      <c r="E274" s="183" t="s">
        <v>452</v>
      </c>
      <c r="F274" s="184" t="s">
        <v>453</v>
      </c>
      <c r="G274" s="185" t="s">
        <v>151</v>
      </c>
      <c r="H274" s="186">
        <v>32</v>
      </c>
      <c r="I274" s="187"/>
      <c r="J274" s="188">
        <f>ROUND(I274*H274,0)</f>
        <v>0</v>
      </c>
      <c r="K274" s="184" t="s">
        <v>152</v>
      </c>
      <c r="L274" s="54"/>
      <c r="M274" s="189" t="s">
        <v>21</v>
      </c>
      <c r="N274" s="190" t="s">
        <v>45</v>
      </c>
      <c r="O274" s="35"/>
      <c r="P274" s="191">
        <f>O274*H274</f>
        <v>0</v>
      </c>
      <c r="Q274" s="191">
        <v>1.2999999999999999E-4</v>
      </c>
      <c r="R274" s="191">
        <f>Q274*H274</f>
        <v>4.1599999999999996E-3</v>
      </c>
      <c r="S274" s="191">
        <v>0</v>
      </c>
      <c r="T274" s="192">
        <f>S274*H274</f>
        <v>0</v>
      </c>
      <c r="AR274" s="17" t="s">
        <v>168</v>
      </c>
      <c r="AT274" s="17" t="s">
        <v>148</v>
      </c>
      <c r="AU274" s="17" t="s">
        <v>82</v>
      </c>
      <c r="AY274" s="17" t="s">
        <v>145</v>
      </c>
      <c r="BE274" s="193">
        <f>IF(N274="základní",J274,0)</f>
        <v>0</v>
      </c>
      <c r="BF274" s="193">
        <f>IF(N274="snížená",J274,0)</f>
        <v>0</v>
      </c>
      <c r="BG274" s="193">
        <f>IF(N274="zákl. přenesená",J274,0)</f>
        <v>0</v>
      </c>
      <c r="BH274" s="193">
        <f>IF(N274="sníž. přenesená",J274,0)</f>
        <v>0</v>
      </c>
      <c r="BI274" s="193">
        <f>IF(N274="nulová",J274,0)</f>
        <v>0</v>
      </c>
      <c r="BJ274" s="17" t="s">
        <v>8</v>
      </c>
      <c r="BK274" s="193">
        <f>ROUND(I274*H274,0)</f>
        <v>0</v>
      </c>
      <c r="BL274" s="17" t="s">
        <v>168</v>
      </c>
      <c r="BM274" s="17" t="s">
        <v>454</v>
      </c>
    </row>
    <row r="275" spans="2:65" s="11" customFormat="1" x14ac:dyDescent="0.3">
      <c r="B275" s="194"/>
      <c r="C275" s="195"/>
      <c r="D275" s="196" t="s">
        <v>155</v>
      </c>
      <c r="E275" s="197" t="s">
        <v>21</v>
      </c>
      <c r="F275" s="198" t="s">
        <v>455</v>
      </c>
      <c r="G275" s="195"/>
      <c r="H275" s="199">
        <v>10</v>
      </c>
      <c r="I275" s="200"/>
      <c r="J275" s="195"/>
      <c r="K275" s="195"/>
      <c r="L275" s="201"/>
      <c r="M275" s="202"/>
      <c r="N275" s="203"/>
      <c r="O275" s="203"/>
      <c r="P275" s="203"/>
      <c r="Q275" s="203"/>
      <c r="R275" s="203"/>
      <c r="S275" s="203"/>
      <c r="T275" s="204"/>
      <c r="AT275" s="205" t="s">
        <v>155</v>
      </c>
      <c r="AU275" s="205" t="s">
        <v>82</v>
      </c>
      <c r="AV275" s="11" t="s">
        <v>82</v>
      </c>
      <c r="AW275" s="11" t="s">
        <v>37</v>
      </c>
      <c r="AX275" s="11" t="s">
        <v>74</v>
      </c>
      <c r="AY275" s="205" t="s">
        <v>145</v>
      </c>
    </row>
    <row r="276" spans="2:65" s="11" customFormat="1" x14ac:dyDescent="0.3">
      <c r="B276" s="194"/>
      <c r="C276" s="195"/>
      <c r="D276" s="196" t="s">
        <v>155</v>
      </c>
      <c r="E276" s="197" t="s">
        <v>21</v>
      </c>
      <c r="F276" s="198" t="s">
        <v>456</v>
      </c>
      <c r="G276" s="195"/>
      <c r="H276" s="199">
        <v>20</v>
      </c>
      <c r="I276" s="200"/>
      <c r="J276" s="195"/>
      <c r="K276" s="195"/>
      <c r="L276" s="201"/>
      <c r="M276" s="202"/>
      <c r="N276" s="203"/>
      <c r="O276" s="203"/>
      <c r="P276" s="203"/>
      <c r="Q276" s="203"/>
      <c r="R276" s="203"/>
      <c r="S276" s="203"/>
      <c r="T276" s="204"/>
      <c r="AT276" s="205" t="s">
        <v>155</v>
      </c>
      <c r="AU276" s="205" t="s">
        <v>82</v>
      </c>
      <c r="AV276" s="11" t="s">
        <v>82</v>
      </c>
      <c r="AW276" s="11" t="s">
        <v>37</v>
      </c>
      <c r="AX276" s="11" t="s">
        <v>74</v>
      </c>
      <c r="AY276" s="205" t="s">
        <v>145</v>
      </c>
    </row>
    <row r="277" spans="2:65" s="11" customFormat="1" x14ac:dyDescent="0.3">
      <c r="B277" s="194"/>
      <c r="C277" s="195"/>
      <c r="D277" s="196" t="s">
        <v>155</v>
      </c>
      <c r="E277" s="197" t="s">
        <v>21</v>
      </c>
      <c r="F277" s="198" t="s">
        <v>457</v>
      </c>
      <c r="G277" s="195"/>
      <c r="H277" s="199">
        <v>2</v>
      </c>
      <c r="I277" s="200"/>
      <c r="J277" s="195"/>
      <c r="K277" s="195"/>
      <c r="L277" s="201"/>
      <c r="M277" s="202"/>
      <c r="N277" s="203"/>
      <c r="O277" s="203"/>
      <c r="P277" s="203"/>
      <c r="Q277" s="203"/>
      <c r="R277" s="203"/>
      <c r="S277" s="203"/>
      <c r="T277" s="204"/>
      <c r="AT277" s="205" t="s">
        <v>155</v>
      </c>
      <c r="AU277" s="205" t="s">
        <v>82</v>
      </c>
      <c r="AV277" s="11" t="s">
        <v>82</v>
      </c>
      <c r="AW277" s="11" t="s">
        <v>37</v>
      </c>
      <c r="AX277" s="11" t="s">
        <v>74</v>
      </c>
      <c r="AY277" s="205" t="s">
        <v>145</v>
      </c>
    </row>
    <row r="278" spans="2:65" s="12" customFormat="1" x14ac:dyDescent="0.3">
      <c r="B278" s="206"/>
      <c r="C278" s="207"/>
      <c r="D278" s="208" t="s">
        <v>155</v>
      </c>
      <c r="E278" s="209" t="s">
        <v>21</v>
      </c>
      <c r="F278" s="210" t="s">
        <v>159</v>
      </c>
      <c r="G278" s="207"/>
      <c r="H278" s="211">
        <v>32</v>
      </c>
      <c r="I278" s="212"/>
      <c r="J278" s="207"/>
      <c r="K278" s="207"/>
      <c r="L278" s="213"/>
      <c r="M278" s="214"/>
      <c r="N278" s="215"/>
      <c r="O278" s="215"/>
      <c r="P278" s="215"/>
      <c r="Q278" s="215"/>
      <c r="R278" s="215"/>
      <c r="S278" s="215"/>
      <c r="T278" s="216"/>
      <c r="AT278" s="217" t="s">
        <v>155</v>
      </c>
      <c r="AU278" s="217" t="s">
        <v>82</v>
      </c>
      <c r="AV278" s="12" t="s">
        <v>153</v>
      </c>
      <c r="AW278" s="12" t="s">
        <v>37</v>
      </c>
      <c r="AX278" s="12" t="s">
        <v>8</v>
      </c>
      <c r="AY278" s="217" t="s">
        <v>145</v>
      </c>
    </row>
    <row r="279" spans="2:65" s="1" customFormat="1" ht="22.5" customHeight="1" x14ac:dyDescent="0.3">
      <c r="B279" s="34"/>
      <c r="C279" s="182" t="s">
        <v>458</v>
      </c>
      <c r="D279" s="182" t="s">
        <v>148</v>
      </c>
      <c r="E279" s="183" t="s">
        <v>459</v>
      </c>
      <c r="F279" s="184" t="s">
        <v>460</v>
      </c>
      <c r="G279" s="185" t="s">
        <v>461</v>
      </c>
      <c r="H279" s="186">
        <v>2</v>
      </c>
      <c r="I279" s="187"/>
      <c r="J279" s="188">
        <f>ROUND(I279*H279,0)</f>
        <v>0</v>
      </c>
      <c r="K279" s="184" t="s">
        <v>152</v>
      </c>
      <c r="L279" s="54"/>
      <c r="M279" s="189" t="s">
        <v>21</v>
      </c>
      <c r="N279" s="190" t="s">
        <v>45</v>
      </c>
      <c r="O279" s="35"/>
      <c r="P279" s="191">
        <f>O279*H279</f>
        <v>0</v>
      </c>
      <c r="Q279" s="191">
        <v>2.5000000000000001E-4</v>
      </c>
      <c r="R279" s="191">
        <f>Q279*H279</f>
        <v>5.0000000000000001E-4</v>
      </c>
      <c r="S279" s="191">
        <v>0</v>
      </c>
      <c r="T279" s="192">
        <f>S279*H279</f>
        <v>0</v>
      </c>
      <c r="AR279" s="17" t="s">
        <v>168</v>
      </c>
      <c r="AT279" s="17" t="s">
        <v>148</v>
      </c>
      <c r="AU279" s="17" t="s">
        <v>82</v>
      </c>
      <c r="AY279" s="17" t="s">
        <v>145</v>
      </c>
      <c r="BE279" s="193">
        <f>IF(N279="základní",J279,0)</f>
        <v>0</v>
      </c>
      <c r="BF279" s="193">
        <f>IF(N279="snížená",J279,0)</f>
        <v>0</v>
      </c>
      <c r="BG279" s="193">
        <f>IF(N279="zákl. přenesená",J279,0)</f>
        <v>0</v>
      </c>
      <c r="BH279" s="193">
        <f>IF(N279="sníž. přenesená",J279,0)</f>
        <v>0</v>
      </c>
      <c r="BI279" s="193">
        <f>IF(N279="nulová",J279,0)</f>
        <v>0</v>
      </c>
      <c r="BJ279" s="17" t="s">
        <v>8</v>
      </c>
      <c r="BK279" s="193">
        <f>ROUND(I279*H279,0)</f>
        <v>0</v>
      </c>
      <c r="BL279" s="17" t="s">
        <v>168</v>
      </c>
      <c r="BM279" s="17" t="s">
        <v>462</v>
      </c>
    </row>
    <row r="280" spans="2:65" s="1" customFormat="1" ht="22.5" customHeight="1" x14ac:dyDescent="0.3">
      <c r="B280" s="34"/>
      <c r="C280" s="182" t="s">
        <v>463</v>
      </c>
      <c r="D280" s="182" t="s">
        <v>148</v>
      </c>
      <c r="E280" s="183" t="s">
        <v>464</v>
      </c>
      <c r="F280" s="184" t="s">
        <v>465</v>
      </c>
      <c r="G280" s="185" t="s">
        <v>151</v>
      </c>
      <c r="H280" s="186">
        <v>2</v>
      </c>
      <c r="I280" s="187"/>
      <c r="J280" s="188">
        <f>ROUND(I280*H280,0)</f>
        <v>0</v>
      </c>
      <c r="K280" s="184" t="s">
        <v>152</v>
      </c>
      <c r="L280" s="54"/>
      <c r="M280" s="189" t="s">
        <v>21</v>
      </c>
      <c r="N280" s="190" t="s">
        <v>45</v>
      </c>
      <c r="O280" s="35"/>
      <c r="P280" s="191">
        <f>O280*H280</f>
        <v>0</v>
      </c>
      <c r="Q280" s="191">
        <v>3.4000000000000002E-4</v>
      </c>
      <c r="R280" s="191">
        <f>Q280*H280</f>
        <v>6.8000000000000005E-4</v>
      </c>
      <c r="S280" s="191">
        <v>0</v>
      </c>
      <c r="T280" s="192">
        <f>S280*H280</f>
        <v>0</v>
      </c>
      <c r="AR280" s="17" t="s">
        <v>168</v>
      </c>
      <c r="AT280" s="17" t="s">
        <v>148</v>
      </c>
      <c r="AU280" s="17" t="s">
        <v>82</v>
      </c>
      <c r="AY280" s="17" t="s">
        <v>145</v>
      </c>
      <c r="BE280" s="193">
        <f>IF(N280="základní",J280,0)</f>
        <v>0</v>
      </c>
      <c r="BF280" s="193">
        <f>IF(N280="snížená",J280,0)</f>
        <v>0</v>
      </c>
      <c r="BG280" s="193">
        <f>IF(N280="zákl. přenesená",J280,0)</f>
        <v>0</v>
      </c>
      <c r="BH280" s="193">
        <f>IF(N280="sníž. přenesená",J280,0)</f>
        <v>0</v>
      </c>
      <c r="BI280" s="193">
        <f>IF(N280="nulová",J280,0)</f>
        <v>0</v>
      </c>
      <c r="BJ280" s="17" t="s">
        <v>8</v>
      </c>
      <c r="BK280" s="193">
        <f>ROUND(I280*H280,0)</f>
        <v>0</v>
      </c>
      <c r="BL280" s="17" t="s">
        <v>168</v>
      </c>
      <c r="BM280" s="17" t="s">
        <v>466</v>
      </c>
    </row>
    <row r="281" spans="2:65" s="1" customFormat="1" ht="31.5" customHeight="1" x14ac:dyDescent="0.3">
      <c r="B281" s="34"/>
      <c r="C281" s="182" t="s">
        <v>467</v>
      </c>
      <c r="D281" s="182" t="s">
        <v>148</v>
      </c>
      <c r="E281" s="183" t="s">
        <v>468</v>
      </c>
      <c r="F281" s="184" t="s">
        <v>469</v>
      </c>
      <c r="G281" s="185" t="s">
        <v>178</v>
      </c>
      <c r="H281" s="186">
        <v>75</v>
      </c>
      <c r="I281" s="187"/>
      <c r="J281" s="188">
        <f>ROUND(I281*H281,0)</f>
        <v>0</v>
      </c>
      <c r="K281" s="184" t="s">
        <v>152</v>
      </c>
      <c r="L281" s="54"/>
      <c r="M281" s="189" t="s">
        <v>21</v>
      </c>
      <c r="N281" s="190" t="s">
        <v>45</v>
      </c>
      <c r="O281" s="35"/>
      <c r="P281" s="191">
        <f>O281*H281</f>
        <v>0</v>
      </c>
      <c r="Q281" s="191">
        <v>1.9000000000000001E-4</v>
      </c>
      <c r="R281" s="191">
        <f>Q281*H281</f>
        <v>1.4250000000000001E-2</v>
      </c>
      <c r="S281" s="191">
        <v>0</v>
      </c>
      <c r="T281" s="192">
        <f>S281*H281</f>
        <v>0</v>
      </c>
      <c r="AR281" s="17" t="s">
        <v>168</v>
      </c>
      <c r="AT281" s="17" t="s">
        <v>148</v>
      </c>
      <c r="AU281" s="17" t="s">
        <v>82</v>
      </c>
      <c r="AY281" s="17" t="s">
        <v>145</v>
      </c>
      <c r="BE281" s="193">
        <f>IF(N281="základní",J281,0)</f>
        <v>0</v>
      </c>
      <c r="BF281" s="193">
        <f>IF(N281="snížená",J281,0)</f>
        <v>0</v>
      </c>
      <c r="BG281" s="193">
        <f>IF(N281="zákl. přenesená",J281,0)</f>
        <v>0</v>
      </c>
      <c r="BH281" s="193">
        <f>IF(N281="sníž. přenesená",J281,0)</f>
        <v>0</v>
      </c>
      <c r="BI281" s="193">
        <f>IF(N281="nulová",J281,0)</f>
        <v>0</v>
      </c>
      <c r="BJ281" s="17" t="s">
        <v>8</v>
      </c>
      <c r="BK281" s="193">
        <f>ROUND(I281*H281,0)</f>
        <v>0</v>
      </c>
      <c r="BL281" s="17" t="s">
        <v>168</v>
      </c>
      <c r="BM281" s="17" t="s">
        <v>470</v>
      </c>
    </row>
    <row r="282" spans="2:65" s="1" customFormat="1" ht="31.5" customHeight="1" x14ac:dyDescent="0.3">
      <c r="B282" s="34"/>
      <c r="C282" s="182" t="s">
        <v>471</v>
      </c>
      <c r="D282" s="182" t="s">
        <v>148</v>
      </c>
      <c r="E282" s="183" t="s">
        <v>472</v>
      </c>
      <c r="F282" s="184" t="s">
        <v>473</v>
      </c>
      <c r="G282" s="185" t="s">
        <v>178</v>
      </c>
      <c r="H282" s="186">
        <v>75</v>
      </c>
      <c r="I282" s="187"/>
      <c r="J282" s="188">
        <f>ROUND(I282*H282,0)</f>
        <v>0</v>
      </c>
      <c r="K282" s="184" t="s">
        <v>152</v>
      </c>
      <c r="L282" s="54"/>
      <c r="M282" s="189" t="s">
        <v>21</v>
      </c>
      <c r="N282" s="190" t="s">
        <v>45</v>
      </c>
      <c r="O282" s="35"/>
      <c r="P282" s="191">
        <f>O282*H282</f>
        <v>0</v>
      </c>
      <c r="Q282" s="191">
        <v>1.0000000000000001E-5</v>
      </c>
      <c r="R282" s="191">
        <f>Q282*H282</f>
        <v>7.5000000000000002E-4</v>
      </c>
      <c r="S282" s="191">
        <v>0</v>
      </c>
      <c r="T282" s="192">
        <f>S282*H282</f>
        <v>0</v>
      </c>
      <c r="AR282" s="17" t="s">
        <v>168</v>
      </c>
      <c r="AT282" s="17" t="s">
        <v>148</v>
      </c>
      <c r="AU282" s="17" t="s">
        <v>82</v>
      </c>
      <c r="AY282" s="17" t="s">
        <v>145</v>
      </c>
      <c r="BE282" s="193">
        <f>IF(N282="základní",J282,0)</f>
        <v>0</v>
      </c>
      <c r="BF282" s="193">
        <f>IF(N282="snížená",J282,0)</f>
        <v>0</v>
      </c>
      <c r="BG282" s="193">
        <f>IF(N282="zákl. přenesená",J282,0)</f>
        <v>0</v>
      </c>
      <c r="BH282" s="193">
        <f>IF(N282="sníž. přenesená",J282,0)</f>
        <v>0</v>
      </c>
      <c r="BI282" s="193">
        <f>IF(N282="nulová",J282,0)</f>
        <v>0</v>
      </c>
      <c r="BJ282" s="17" t="s">
        <v>8</v>
      </c>
      <c r="BK282" s="193">
        <f>ROUND(I282*H282,0)</f>
        <v>0</v>
      </c>
      <c r="BL282" s="17" t="s">
        <v>168</v>
      </c>
      <c r="BM282" s="17" t="s">
        <v>474</v>
      </c>
    </row>
    <row r="283" spans="2:65" s="1" customFormat="1" ht="31.5" customHeight="1" x14ac:dyDescent="0.3">
      <c r="B283" s="34"/>
      <c r="C283" s="182" t="s">
        <v>475</v>
      </c>
      <c r="D283" s="182" t="s">
        <v>148</v>
      </c>
      <c r="E283" s="183" t="s">
        <v>476</v>
      </c>
      <c r="F283" s="184" t="s">
        <v>477</v>
      </c>
      <c r="G283" s="185" t="s">
        <v>289</v>
      </c>
      <c r="H283" s="186">
        <v>6.8000000000000005E-2</v>
      </c>
      <c r="I283" s="187"/>
      <c r="J283" s="188">
        <f>ROUND(I283*H283,0)</f>
        <v>0</v>
      </c>
      <c r="K283" s="184" t="s">
        <v>152</v>
      </c>
      <c r="L283" s="54"/>
      <c r="M283" s="189" t="s">
        <v>21</v>
      </c>
      <c r="N283" s="190" t="s">
        <v>45</v>
      </c>
      <c r="O283" s="35"/>
      <c r="P283" s="191">
        <f>O283*H283</f>
        <v>0</v>
      </c>
      <c r="Q283" s="191">
        <v>0</v>
      </c>
      <c r="R283" s="191">
        <f>Q283*H283</f>
        <v>0</v>
      </c>
      <c r="S283" s="191">
        <v>0</v>
      </c>
      <c r="T283" s="192">
        <f>S283*H283</f>
        <v>0</v>
      </c>
      <c r="AR283" s="17" t="s">
        <v>168</v>
      </c>
      <c r="AT283" s="17" t="s">
        <v>148</v>
      </c>
      <c r="AU283" s="17" t="s">
        <v>82</v>
      </c>
      <c r="AY283" s="17" t="s">
        <v>145</v>
      </c>
      <c r="BE283" s="193">
        <f>IF(N283="základní",J283,0)</f>
        <v>0</v>
      </c>
      <c r="BF283" s="193">
        <f>IF(N283="snížená",J283,0)</f>
        <v>0</v>
      </c>
      <c r="BG283" s="193">
        <f>IF(N283="zákl. přenesená",J283,0)</f>
        <v>0</v>
      </c>
      <c r="BH283" s="193">
        <f>IF(N283="sníž. přenesená",J283,0)</f>
        <v>0</v>
      </c>
      <c r="BI283" s="193">
        <f>IF(N283="nulová",J283,0)</f>
        <v>0</v>
      </c>
      <c r="BJ283" s="17" t="s">
        <v>8</v>
      </c>
      <c r="BK283" s="193">
        <f>ROUND(I283*H283,0)</f>
        <v>0</v>
      </c>
      <c r="BL283" s="17" t="s">
        <v>168</v>
      </c>
      <c r="BM283" s="17" t="s">
        <v>478</v>
      </c>
    </row>
    <row r="284" spans="2:65" s="10" customFormat="1" ht="29.85" customHeight="1" x14ac:dyDescent="0.3">
      <c r="B284" s="165"/>
      <c r="C284" s="166"/>
      <c r="D284" s="179" t="s">
        <v>73</v>
      </c>
      <c r="E284" s="180" t="s">
        <v>479</v>
      </c>
      <c r="F284" s="180" t="s">
        <v>480</v>
      </c>
      <c r="G284" s="166"/>
      <c r="H284" s="166"/>
      <c r="I284" s="169"/>
      <c r="J284" s="181">
        <f>BK284</f>
        <v>0</v>
      </c>
      <c r="K284" s="166"/>
      <c r="L284" s="171"/>
      <c r="M284" s="172"/>
      <c r="N284" s="173"/>
      <c r="O284" s="173"/>
      <c r="P284" s="174">
        <f>SUM(P285:P326)</f>
        <v>0</v>
      </c>
      <c r="Q284" s="173"/>
      <c r="R284" s="174">
        <f>SUM(R285:R326)</f>
        <v>0.41055000000000008</v>
      </c>
      <c r="S284" s="173"/>
      <c r="T284" s="175">
        <f>SUM(T285:T326)</f>
        <v>0.36234</v>
      </c>
      <c r="AR284" s="176" t="s">
        <v>82</v>
      </c>
      <c r="AT284" s="177" t="s">
        <v>73</v>
      </c>
      <c r="AU284" s="177" t="s">
        <v>8</v>
      </c>
      <c r="AY284" s="176" t="s">
        <v>145</v>
      </c>
      <c r="BK284" s="178">
        <f>SUM(BK285:BK326)</f>
        <v>0</v>
      </c>
    </row>
    <row r="285" spans="2:65" s="1" customFormat="1" ht="22.5" customHeight="1" x14ac:dyDescent="0.3">
      <c r="B285" s="34"/>
      <c r="C285" s="182" t="s">
        <v>481</v>
      </c>
      <c r="D285" s="182" t="s">
        <v>148</v>
      </c>
      <c r="E285" s="183" t="s">
        <v>482</v>
      </c>
      <c r="F285" s="184" t="s">
        <v>483</v>
      </c>
      <c r="G285" s="185" t="s">
        <v>484</v>
      </c>
      <c r="H285" s="186">
        <v>1</v>
      </c>
      <c r="I285" s="187"/>
      <c r="J285" s="188">
        <f>ROUND(I285*H285,0)</f>
        <v>0</v>
      </c>
      <c r="K285" s="184" t="s">
        <v>21</v>
      </c>
      <c r="L285" s="54"/>
      <c r="M285" s="189" t="s">
        <v>21</v>
      </c>
      <c r="N285" s="190" t="s">
        <v>45</v>
      </c>
      <c r="O285" s="35"/>
      <c r="P285" s="191">
        <f>O285*H285</f>
        <v>0</v>
      </c>
      <c r="Q285" s="191">
        <v>9.0000000000000006E-5</v>
      </c>
      <c r="R285" s="191">
        <f>Q285*H285</f>
        <v>9.0000000000000006E-5</v>
      </c>
      <c r="S285" s="191">
        <v>0</v>
      </c>
      <c r="T285" s="192">
        <f>S285*H285</f>
        <v>0</v>
      </c>
      <c r="AR285" s="17" t="s">
        <v>153</v>
      </c>
      <c r="AT285" s="17" t="s">
        <v>148</v>
      </c>
      <c r="AU285" s="17" t="s">
        <v>82</v>
      </c>
      <c r="AY285" s="17" t="s">
        <v>145</v>
      </c>
      <c r="BE285" s="193">
        <f>IF(N285="základní",J285,0)</f>
        <v>0</v>
      </c>
      <c r="BF285" s="193">
        <f>IF(N285="snížená",J285,0)</f>
        <v>0</v>
      </c>
      <c r="BG285" s="193">
        <f>IF(N285="zákl. přenesená",J285,0)</f>
        <v>0</v>
      </c>
      <c r="BH285" s="193">
        <f>IF(N285="sníž. přenesená",J285,0)</f>
        <v>0</v>
      </c>
      <c r="BI285" s="193">
        <f>IF(N285="nulová",J285,0)</f>
        <v>0</v>
      </c>
      <c r="BJ285" s="17" t="s">
        <v>8</v>
      </c>
      <c r="BK285" s="193">
        <f>ROUND(I285*H285,0)</f>
        <v>0</v>
      </c>
      <c r="BL285" s="17" t="s">
        <v>153</v>
      </c>
      <c r="BM285" s="17" t="s">
        <v>485</v>
      </c>
    </row>
    <row r="286" spans="2:65" s="1" customFormat="1" ht="22.5" customHeight="1" x14ac:dyDescent="0.3">
      <c r="B286" s="34"/>
      <c r="C286" s="182" t="s">
        <v>486</v>
      </c>
      <c r="D286" s="182" t="s">
        <v>148</v>
      </c>
      <c r="E286" s="183" t="s">
        <v>487</v>
      </c>
      <c r="F286" s="184" t="s">
        <v>488</v>
      </c>
      <c r="G286" s="185" t="s">
        <v>484</v>
      </c>
      <c r="H286" s="186">
        <v>8</v>
      </c>
      <c r="I286" s="187"/>
      <c r="J286" s="188">
        <f>ROUND(I286*H286,0)</f>
        <v>0</v>
      </c>
      <c r="K286" s="184" t="s">
        <v>152</v>
      </c>
      <c r="L286" s="54"/>
      <c r="M286" s="189" t="s">
        <v>21</v>
      </c>
      <c r="N286" s="190" t="s">
        <v>45</v>
      </c>
      <c r="O286" s="35"/>
      <c r="P286" s="191">
        <f>O286*H286</f>
        <v>0</v>
      </c>
      <c r="Q286" s="191">
        <v>0</v>
      </c>
      <c r="R286" s="191">
        <f>Q286*H286</f>
        <v>0</v>
      </c>
      <c r="S286" s="191">
        <v>1.933E-2</v>
      </c>
      <c r="T286" s="192">
        <f>S286*H286</f>
        <v>0.15464</v>
      </c>
      <c r="AR286" s="17" t="s">
        <v>168</v>
      </c>
      <c r="AT286" s="17" t="s">
        <v>148</v>
      </c>
      <c r="AU286" s="17" t="s">
        <v>82</v>
      </c>
      <c r="AY286" s="17" t="s">
        <v>145</v>
      </c>
      <c r="BE286" s="193">
        <f>IF(N286="základní",J286,0)</f>
        <v>0</v>
      </c>
      <c r="BF286" s="193">
        <f>IF(N286="snížená",J286,0)</f>
        <v>0</v>
      </c>
      <c r="BG286" s="193">
        <f>IF(N286="zákl. přenesená",J286,0)</f>
        <v>0</v>
      </c>
      <c r="BH286" s="193">
        <f>IF(N286="sníž. přenesená",J286,0)</f>
        <v>0</v>
      </c>
      <c r="BI286" s="193">
        <f>IF(N286="nulová",J286,0)</f>
        <v>0</v>
      </c>
      <c r="BJ286" s="17" t="s">
        <v>8</v>
      </c>
      <c r="BK286" s="193">
        <f>ROUND(I286*H286,0)</f>
        <v>0</v>
      </c>
      <c r="BL286" s="17" t="s">
        <v>168</v>
      </c>
      <c r="BM286" s="17" t="s">
        <v>489</v>
      </c>
    </row>
    <row r="287" spans="2:65" s="11" customFormat="1" x14ac:dyDescent="0.3">
      <c r="B287" s="194"/>
      <c r="C287" s="195"/>
      <c r="D287" s="208" t="s">
        <v>155</v>
      </c>
      <c r="E287" s="218" t="s">
        <v>21</v>
      </c>
      <c r="F287" s="219" t="s">
        <v>490</v>
      </c>
      <c r="G287" s="195"/>
      <c r="H287" s="220">
        <v>8</v>
      </c>
      <c r="I287" s="200"/>
      <c r="J287" s="195"/>
      <c r="K287" s="195"/>
      <c r="L287" s="201"/>
      <c r="M287" s="202"/>
      <c r="N287" s="203"/>
      <c r="O287" s="203"/>
      <c r="P287" s="203"/>
      <c r="Q287" s="203"/>
      <c r="R287" s="203"/>
      <c r="S287" s="203"/>
      <c r="T287" s="204"/>
      <c r="AT287" s="205" t="s">
        <v>155</v>
      </c>
      <c r="AU287" s="205" t="s">
        <v>82</v>
      </c>
      <c r="AV287" s="11" t="s">
        <v>82</v>
      </c>
      <c r="AW287" s="11" t="s">
        <v>37</v>
      </c>
      <c r="AX287" s="11" t="s">
        <v>8</v>
      </c>
      <c r="AY287" s="205" t="s">
        <v>145</v>
      </c>
    </row>
    <row r="288" spans="2:65" s="1" customFormat="1" ht="31.5" customHeight="1" x14ac:dyDescent="0.3">
      <c r="B288" s="34"/>
      <c r="C288" s="182" t="s">
        <v>491</v>
      </c>
      <c r="D288" s="182" t="s">
        <v>148</v>
      </c>
      <c r="E288" s="183" t="s">
        <v>492</v>
      </c>
      <c r="F288" s="184" t="s">
        <v>493</v>
      </c>
      <c r="G288" s="185" t="s">
        <v>151</v>
      </c>
      <c r="H288" s="186">
        <v>8</v>
      </c>
      <c r="I288" s="187"/>
      <c r="J288" s="188">
        <f>ROUND(I288*H288,0)</f>
        <v>0</v>
      </c>
      <c r="K288" s="184" t="s">
        <v>152</v>
      </c>
      <c r="L288" s="54"/>
      <c r="M288" s="189" t="s">
        <v>21</v>
      </c>
      <c r="N288" s="190" t="s">
        <v>45</v>
      </c>
      <c r="O288" s="35"/>
      <c r="P288" s="191">
        <f>O288*H288</f>
        <v>0</v>
      </c>
      <c r="Q288" s="191">
        <v>4.8999999999999998E-4</v>
      </c>
      <c r="R288" s="191">
        <f>Q288*H288</f>
        <v>3.9199999999999999E-3</v>
      </c>
      <c r="S288" s="191">
        <v>0</v>
      </c>
      <c r="T288" s="192">
        <f>S288*H288</f>
        <v>0</v>
      </c>
      <c r="AR288" s="17" t="s">
        <v>168</v>
      </c>
      <c r="AT288" s="17" t="s">
        <v>148</v>
      </c>
      <c r="AU288" s="17" t="s">
        <v>82</v>
      </c>
      <c r="AY288" s="17" t="s">
        <v>145</v>
      </c>
      <c r="BE288" s="193">
        <f>IF(N288="základní",J288,0)</f>
        <v>0</v>
      </c>
      <c r="BF288" s="193">
        <f>IF(N288="snížená",J288,0)</f>
        <v>0</v>
      </c>
      <c r="BG288" s="193">
        <f>IF(N288="zákl. přenesená",J288,0)</f>
        <v>0</v>
      </c>
      <c r="BH288" s="193">
        <f>IF(N288="sníž. přenesená",J288,0)</f>
        <v>0</v>
      </c>
      <c r="BI288" s="193">
        <f>IF(N288="nulová",J288,0)</f>
        <v>0</v>
      </c>
      <c r="BJ288" s="17" t="s">
        <v>8</v>
      </c>
      <c r="BK288" s="193">
        <f>ROUND(I288*H288,0)</f>
        <v>0</v>
      </c>
      <c r="BL288" s="17" t="s">
        <v>168</v>
      </c>
      <c r="BM288" s="17" t="s">
        <v>494</v>
      </c>
    </row>
    <row r="289" spans="2:65" s="11" customFormat="1" x14ac:dyDescent="0.3">
      <c r="B289" s="194"/>
      <c r="C289" s="195"/>
      <c r="D289" s="208" t="s">
        <v>155</v>
      </c>
      <c r="E289" s="218" t="s">
        <v>21</v>
      </c>
      <c r="F289" s="219" t="s">
        <v>495</v>
      </c>
      <c r="G289" s="195"/>
      <c r="H289" s="220">
        <v>8</v>
      </c>
      <c r="I289" s="200"/>
      <c r="J289" s="195"/>
      <c r="K289" s="195"/>
      <c r="L289" s="201"/>
      <c r="M289" s="202"/>
      <c r="N289" s="203"/>
      <c r="O289" s="203"/>
      <c r="P289" s="203"/>
      <c r="Q289" s="203"/>
      <c r="R289" s="203"/>
      <c r="S289" s="203"/>
      <c r="T289" s="204"/>
      <c r="AT289" s="205" t="s">
        <v>155</v>
      </c>
      <c r="AU289" s="205" t="s">
        <v>82</v>
      </c>
      <c r="AV289" s="11" t="s">
        <v>82</v>
      </c>
      <c r="AW289" s="11" t="s">
        <v>37</v>
      </c>
      <c r="AX289" s="11" t="s">
        <v>8</v>
      </c>
      <c r="AY289" s="205" t="s">
        <v>145</v>
      </c>
    </row>
    <row r="290" spans="2:65" s="1" customFormat="1" ht="44.25" customHeight="1" x14ac:dyDescent="0.3">
      <c r="B290" s="34"/>
      <c r="C290" s="235" t="s">
        <v>496</v>
      </c>
      <c r="D290" s="235" t="s">
        <v>319</v>
      </c>
      <c r="E290" s="236" t="s">
        <v>497</v>
      </c>
      <c r="F290" s="237" t="s">
        <v>498</v>
      </c>
      <c r="G290" s="238" t="s">
        <v>151</v>
      </c>
      <c r="H290" s="239">
        <v>8</v>
      </c>
      <c r="I290" s="240"/>
      <c r="J290" s="241">
        <f>ROUND(I290*H290,0)</f>
        <v>0</v>
      </c>
      <c r="K290" s="237" t="s">
        <v>21</v>
      </c>
      <c r="L290" s="242"/>
      <c r="M290" s="243" t="s">
        <v>21</v>
      </c>
      <c r="N290" s="244" t="s">
        <v>45</v>
      </c>
      <c r="O290" s="35"/>
      <c r="P290" s="191">
        <f>O290*H290</f>
        <v>0</v>
      </c>
      <c r="Q290" s="191">
        <v>2.8E-3</v>
      </c>
      <c r="R290" s="191">
        <f>Q290*H290</f>
        <v>2.24E-2</v>
      </c>
      <c r="S290" s="191">
        <v>0</v>
      </c>
      <c r="T290" s="192">
        <f>S290*H290</f>
        <v>0</v>
      </c>
      <c r="AR290" s="17" t="s">
        <v>323</v>
      </c>
      <c r="AT290" s="17" t="s">
        <v>319</v>
      </c>
      <c r="AU290" s="17" t="s">
        <v>82</v>
      </c>
      <c r="AY290" s="17" t="s">
        <v>145</v>
      </c>
      <c r="BE290" s="193">
        <f>IF(N290="základní",J290,0)</f>
        <v>0</v>
      </c>
      <c r="BF290" s="193">
        <f>IF(N290="snížená",J290,0)</f>
        <v>0</v>
      </c>
      <c r="BG290" s="193">
        <f>IF(N290="zákl. přenesená",J290,0)</f>
        <v>0</v>
      </c>
      <c r="BH290" s="193">
        <f>IF(N290="sníž. přenesená",J290,0)</f>
        <v>0</v>
      </c>
      <c r="BI290" s="193">
        <f>IF(N290="nulová",J290,0)</f>
        <v>0</v>
      </c>
      <c r="BJ290" s="17" t="s">
        <v>8</v>
      </c>
      <c r="BK290" s="193">
        <f>ROUND(I290*H290,0)</f>
        <v>0</v>
      </c>
      <c r="BL290" s="17" t="s">
        <v>168</v>
      </c>
      <c r="BM290" s="17" t="s">
        <v>499</v>
      </c>
    </row>
    <row r="291" spans="2:65" s="1" customFormat="1" ht="22.5" customHeight="1" x14ac:dyDescent="0.3">
      <c r="B291" s="34"/>
      <c r="C291" s="182" t="s">
        <v>500</v>
      </c>
      <c r="D291" s="182" t="s">
        <v>148</v>
      </c>
      <c r="E291" s="183" t="s">
        <v>501</v>
      </c>
      <c r="F291" s="184" t="s">
        <v>502</v>
      </c>
      <c r="G291" s="185" t="s">
        <v>151</v>
      </c>
      <c r="H291" s="186">
        <v>8</v>
      </c>
      <c r="I291" s="187"/>
      <c r="J291" s="188">
        <f>ROUND(I291*H291,0)</f>
        <v>0</v>
      </c>
      <c r="K291" s="184" t="s">
        <v>152</v>
      </c>
      <c r="L291" s="54"/>
      <c r="M291" s="189" t="s">
        <v>21</v>
      </c>
      <c r="N291" s="190" t="s">
        <v>45</v>
      </c>
      <c r="O291" s="35"/>
      <c r="P291" s="191">
        <f>O291*H291</f>
        <v>0</v>
      </c>
      <c r="Q291" s="191">
        <v>2.4199999999999998E-3</v>
      </c>
      <c r="R291" s="191">
        <f>Q291*H291</f>
        <v>1.9359999999999999E-2</v>
      </c>
      <c r="S291" s="191">
        <v>0</v>
      </c>
      <c r="T291" s="192">
        <f>S291*H291</f>
        <v>0</v>
      </c>
      <c r="AR291" s="17" t="s">
        <v>168</v>
      </c>
      <c r="AT291" s="17" t="s">
        <v>148</v>
      </c>
      <c r="AU291" s="17" t="s">
        <v>82</v>
      </c>
      <c r="AY291" s="17" t="s">
        <v>145</v>
      </c>
      <c r="BE291" s="193">
        <f>IF(N291="základní",J291,0)</f>
        <v>0</v>
      </c>
      <c r="BF291" s="193">
        <f>IF(N291="snížená",J291,0)</f>
        <v>0</v>
      </c>
      <c r="BG291" s="193">
        <f>IF(N291="zákl. přenesená",J291,0)</f>
        <v>0</v>
      </c>
      <c r="BH291" s="193">
        <f>IF(N291="sníž. přenesená",J291,0)</f>
        <v>0</v>
      </c>
      <c r="BI291" s="193">
        <f>IF(N291="nulová",J291,0)</f>
        <v>0</v>
      </c>
      <c r="BJ291" s="17" t="s">
        <v>8</v>
      </c>
      <c r="BK291" s="193">
        <f>ROUND(I291*H291,0)</f>
        <v>0</v>
      </c>
      <c r="BL291" s="17" t="s">
        <v>168</v>
      </c>
      <c r="BM291" s="17" t="s">
        <v>503</v>
      </c>
    </row>
    <row r="292" spans="2:65" s="11" customFormat="1" x14ac:dyDescent="0.3">
      <c r="B292" s="194"/>
      <c r="C292" s="195"/>
      <c r="D292" s="208" t="s">
        <v>155</v>
      </c>
      <c r="E292" s="218" t="s">
        <v>21</v>
      </c>
      <c r="F292" s="219" t="s">
        <v>490</v>
      </c>
      <c r="G292" s="195"/>
      <c r="H292" s="220">
        <v>8</v>
      </c>
      <c r="I292" s="200"/>
      <c r="J292" s="195"/>
      <c r="K292" s="195"/>
      <c r="L292" s="201"/>
      <c r="M292" s="202"/>
      <c r="N292" s="203"/>
      <c r="O292" s="203"/>
      <c r="P292" s="203"/>
      <c r="Q292" s="203"/>
      <c r="R292" s="203"/>
      <c r="S292" s="203"/>
      <c r="T292" s="204"/>
      <c r="AT292" s="205" t="s">
        <v>155</v>
      </c>
      <c r="AU292" s="205" t="s">
        <v>82</v>
      </c>
      <c r="AV292" s="11" t="s">
        <v>82</v>
      </c>
      <c r="AW292" s="11" t="s">
        <v>37</v>
      </c>
      <c r="AX292" s="11" t="s">
        <v>8</v>
      </c>
      <c r="AY292" s="205" t="s">
        <v>145</v>
      </c>
    </row>
    <row r="293" spans="2:65" s="1" customFormat="1" ht="31.5" customHeight="1" x14ac:dyDescent="0.3">
      <c r="B293" s="34"/>
      <c r="C293" s="235" t="s">
        <v>504</v>
      </c>
      <c r="D293" s="235" t="s">
        <v>319</v>
      </c>
      <c r="E293" s="236" t="s">
        <v>505</v>
      </c>
      <c r="F293" s="237" t="s">
        <v>506</v>
      </c>
      <c r="G293" s="238" t="s">
        <v>151</v>
      </c>
      <c r="H293" s="239">
        <v>8</v>
      </c>
      <c r="I293" s="240"/>
      <c r="J293" s="241">
        <f>ROUND(I293*H293,0)</f>
        <v>0</v>
      </c>
      <c r="K293" s="237" t="s">
        <v>21</v>
      </c>
      <c r="L293" s="242"/>
      <c r="M293" s="243" t="s">
        <v>21</v>
      </c>
      <c r="N293" s="244" t="s">
        <v>45</v>
      </c>
      <c r="O293" s="35"/>
      <c r="P293" s="191">
        <f>O293*H293</f>
        <v>0</v>
      </c>
      <c r="Q293" s="191">
        <v>1.4500000000000001E-2</v>
      </c>
      <c r="R293" s="191">
        <f>Q293*H293</f>
        <v>0.11600000000000001</v>
      </c>
      <c r="S293" s="191">
        <v>0</v>
      </c>
      <c r="T293" s="192">
        <f>S293*H293</f>
        <v>0</v>
      </c>
      <c r="AR293" s="17" t="s">
        <v>323</v>
      </c>
      <c r="AT293" s="17" t="s">
        <v>319</v>
      </c>
      <c r="AU293" s="17" t="s">
        <v>82</v>
      </c>
      <c r="AY293" s="17" t="s">
        <v>145</v>
      </c>
      <c r="BE293" s="193">
        <f>IF(N293="základní",J293,0)</f>
        <v>0</v>
      </c>
      <c r="BF293" s="193">
        <f>IF(N293="snížená",J293,0)</f>
        <v>0</v>
      </c>
      <c r="BG293" s="193">
        <f>IF(N293="zákl. přenesená",J293,0)</f>
        <v>0</v>
      </c>
      <c r="BH293" s="193">
        <f>IF(N293="sníž. přenesená",J293,0)</f>
        <v>0</v>
      </c>
      <c r="BI293" s="193">
        <f>IF(N293="nulová",J293,0)</f>
        <v>0</v>
      </c>
      <c r="BJ293" s="17" t="s">
        <v>8</v>
      </c>
      <c r="BK293" s="193">
        <f>ROUND(I293*H293,0)</f>
        <v>0</v>
      </c>
      <c r="BL293" s="17" t="s">
        <v>168</v>
      </c>
      <c r="BM293" s="17" t="s">
        <v>507</v>
      </c>
    </row>
    <row r="294" spans="2:65" s="1" customFormat="1" ht="22.5" customHeight="1" x14ac:dyDescent="0.3">
      <c r="B294" s="34"/>
      <c r="C294" s="235" t="s">
        <v>508</v>
      </c>
      <c r="D294" s="235" t="s">
        <v>319</v>
      </c>
      <c r="E294" s="236" t="s">
        <v>509</v>
      </c>
      <c r="F294" s="237" t="s">
        <v>510</v>
      </c>
      <c r="G294" s="238" t="s">
        <v>151</v>
      </c>
      <c r="H294" s="239">
        <v>8</v>
      </c>
      <c r="I294" s="240"/>
      <c r="J294" s="241">
        <f>ROUND(I294*H294,0)</f>
        <v>0</v>
      </c>
      <c r="K294" s="237" t="s">
        <v>152</v>
      </c>
      <c r="L294" s="242"/>
      <c r="M294" s="243" t="s">
        <v>21</v>
      </c>
      <c r="N294" s="244" t="s">
        <v>45</v>
      </c>
      <c r="O294" s="35"/>
      <c r="P294" s="191">
        <f>O294*H294</f>
        <v>0</v>
      </c>
      <c r="Q294" s="191">
        <v>1.2999999999999999E-3</v>
      </c>
      <c r="R294" s="191">
        <f>Q294*H294</f>
        <v>1.04E-2</v>
      </c>
      <c r="S294" s="191">
        <v>0</v>
      </c>
      <c r="T294" s="192">
        <f>S294*H294</f>
        <v>0</v>
      </c>
      <c r="AR294" s="17" t="s">
        <v>323</v>
      </c>
      <c r="AT294" s="17" t="s">
        <v>319</v>
      </c>
      <c r="AU294" s="17" t="s">
        <v>82</v>
      </c>
      <c r="AY294" s="17" t="s">
        <v>145</v>
      </c>
      <c r="BE294" s="193">
        <f>IF(N294="základní",J294,0)</f>
        <v>0</v>
      </c>
      <c r="BF294" s="193">
        <f>IF(N294="snížená",J294,0)</f>
        <v>0</v>
      </c>
      <c r="BG294" s="193">
        <f>IF(N294="zákl. přenesená",J294,0)</f>
        <v>0</v>
      </c>
      <c r="BH294" s="193">
        <f>IF(N294="sníž. přenesená",J294,0)</f>
        <v>0</v>
      </c>
      <c r="BI294" s="193">
        <f>IF(N294="nulová",J294,0)</f>
        <v>0</v>
      </c>
      <c r="BJ294" s="17" t="s">
        <v>8</v>
      </c>
      <c r="BK294" s="193">
        <f>ROUND(I294*H294,0)</f>
        <v>0</v>
      </c>
      <c r="BL294" s="17" t="s">
        <v>168</v>
      </c>
      <c r="BM294" s="17" t="s">
        <v>511</v>
      </c>
    </row>
    <row r="295" spans="2:65" s="1" customFormat="1" ht="22.5" customHeight="1" x14ac:dyDescent="0.3">
      <c r="B295" s="34"/>
      <c r="C295" s="182" t="s">
        <v>512</v>
      </c>
      <c r="D295" s="182" t="s">
        <v>148</v>
      </c>
      <c r="E295" s="183" t="s">
        <v>513</v>
      </c>
      <c r="F295" s="184" t="s">
        <v>514</v>
      </c>
      <c r="G295" s="185" t="s">
        <v>151</v>
      </c>
      <c r="H295" s="186">
        <v>2</v>
      </c>
      <c r="I295" s="187"/>
      <c r="J295" s="188">
        <f>ROUND(I295*H295,0)</f>
        <v>0</v>
      </c>
      <c r="K295" s="184" t="s">
        <v>152</v>
      </c>
      <c r="L295" s="54"/>
      <c r="M295" s="189" t="s">
        <v>21</v>
      </c>
      <c r="N295" s="190" t="s">
        <v>45</v>
      </c>
      <c r="O295" s="35"/>
      <c r="P295" s="191">
        <f>O295*H295</f>
        <v>0</v>
      </c>
      <c r="Q295" s="191">
        <v>2.3400000000000001E-3</v>
      </c>
      <c r="R295" s="191">
        <f>Q295*H295</f>
        <v>4.6800000000000001E-3</v>
      </c>
      <c r="S295" s="191">
        <v>0</v>
      </c>
      <c r="T295" s="192">
        <f>S295*H295</f>
        <v>0</v>
      </c>
      <c r="AR295" s="17" t="s">
        <v>168</v>
      </c>
      <c r="AT295" s="17" t="s">
        <v>148</v>
      </c>
      <c r="AU295" s="17" t="s">
        <v>82</v>
      </c>
      <c r="AY295" s="17" t="s">
        <v>145</v>
      </c>
      <c r="BE295" s="193">
        <f>IF(N295="základní",J295,0)</f>
        <v>0</v>
      </c>
      <c r="BF295" s="193">
        <f>IF(N295="snížená",J295,0)</f>
        <v>0</v>
      </c>
      <c r="BG295" s="193">
        <f>IF(N295="zákl. přenesená",J295,0)</f>
        <v>0</v>
      </c>
      <c r="BH295" s="193">
        <f>IF(N295="sníž. přenesená",J295,0)</f>
        <v>0</v>
      </c>
      <c r="BI295" s="193">
        <f>IF(N295="nulová",J295,0)</f>
        <v>0</v>
      </c>
      <c r="BJ295" s="17" t="s">
        <v>8</v>
      </c>
      <c r="BK295" s="193">
        <f>ROUND(I295*H295,0)</f>
        <v>0</v>
      </c>
      <c r="BL295" s="17" t="s">
        <v>168</v>
      </c>
      <c r="BM295" s="17" t="s">
        <v>515</v>
      </c>
    </row>
    <row r="296" spans="2:65" s="11" customFormat="1" x14ac:dyDescent="0.3">
      <c r="B296" s="194"/>
      <c r="C296" s="195"/>
      <c r="D296" s="208" t="s">
        <v>155</v>
      </c>
      <c r="E296" s="218" t="s">
        <v>21</v>
      </c>
      <c r="F296" s="219" t="s">
        <v>516</v>
      </c>
      <c r="G296" s="195"/>
      <c r="H296" s="220">
        <v>2</v>
      </c>
      <c r="I296" s="200"/>
      <c r="J296" s="195"/>
      <c r="K296" s="195"/>
      <c r="L296" s="201"/>
      <c r="M296" s="202"/>
      <c r="N296" s="203"/>
      <c r="O296" s="203"/>
      <c r="P296" s="203"/>
      <c r="Q296" s="203"/>
      <c r="R296" s="203"/>
      <c r="S296" s="203"/>
      <c r="T296" s="204"/>
      <c r="AT296" s="205" t="s">
        <v>155</v>
      </c>
      <c r="AU296" s="205" t="s">
        <v>82</v>
      </c>
      <c r="AV296" s="11" t="s">
        <v>82</v>
      </c>
      <c r="AW296" s="11" t="s">
        <v>37</v>
      </c>
      <c r="AX296" s="11" t="s">
        <v>8</v>
      </c>
      <c r="AY296" s="205" t="s">
        <v>145</v>
      </c>
    </row>
    <row r="297" spans="2:65" s="1" customFormat="1" ht="22.5" customHeight="1" x14ac:dyDescent="0.3">
      <c r="B297" s="34"/>
      <c r="C297" s="235" t="s">
        <v>517</v>
      </c>
      <c r="D297" s="235" t="s">
        <v>319</v>
      </c>
      <c r="E297" s="236" t="s">
        <v>518</v>
      </c>
      <c r="F297" s="237" t="s">
        <v>519</v>
      </c>
      <c r="G297" s="238" t="s">
        <v>151</v>
      </c>
      <c r="H297" s="239">
        <v>2</v>
      </c>
      <c r="I297" s="240"/>
      <c r="J297" s="241">
        <f>ROUND(I297*H297,0)</f>
        <v>0</v>
      </c>
      <c r="K297" s="237" t="s">
        <v>21</v>
      </c>
      <c r="L297" s="242"/>
      <c r="M297" s="243" t="s">
        <v>21</v>
      </c>
      <c r="N297" s="244" t="s">
        <v>45</v>
      </c>
      <c r="O297" s="35"/>
      <c r="P297" s="191">
        <f>O297*H297</f>
        <v>0</v>
      </c>
      <c r="Q297" s="191">
        <v>1.7000000000000001E-2</v>
      </c>
      <c r="R297" s="191">
        <f>Q297*H297</f>
        <v>3.4000000000000002E-2</v>
      </c>
      <c r="S297" s="191">
        <v>0</v>
      </c>
      <c r="T297" s="192">
        <f>S297*H297</f>
        <v>0</v>
      </c>
      <c r="AR297" s="17" t="s">
        <v>323</v>
      </c>
      <c r="AT297" s="17" t="s">
        <v>319</v>
      </c>
      <c r="AU297" s="17" t="s">
        <v>82</v>
      </c>
      <c r="AY297" s="17" t="s">
        <v>145</v>
      </c>
      <c r="BE297" s="193">
        <f>IF(N297="základní",J297,0)</f>
        <v>0</v>
      </c>
      <c r="BF297" s="193">
        <f>IF(N297="snížená",J297,0)</f>
        <v>0</v>
      </c>
      <c r="BG297" s="193">
        <f>IF(N297="zákl. přenesená",J297,0)</f>
        <v>0</v>
      </c>
      <c r="BH297" s="193">
        <f>IF(N297="sníž. přenesená",J297,0)</f>
        <v>0</v>
      </c>
      <c r="BI297" s="193">
        <f>IF(N297="nulová",J297,0)</f>
        <v>0</v>
      </c>
      <c r="BJ297" s="17" t="s">
        <v>8</v>
      </c>
      <c r="BK297" s="193">
        <f>ROUND(I297*H297,0)</f>
        <v>0</v>
      </c>
      <c r="BL297" s="17" t="s">
        <v>168</v>
      </c>
      <c r="BM297" s="17" t="s">
        <v>520</v>
      </c>
    </row>
    <row r="298" spans="2:65" s="1" customFormat="1" ht="22.5" customHeight="1" x14ac:dyDescent="0.3">
      <c r="B298" s="34"/>
      <c r="C298" s="235" t="s">
        <v>521</v>
      </c>
      <c r="D298" s="235" t="s">
        <v>319</v>
      </c>
      <c r="E298" s="236" t="s">
        <v>522</v>
      </c>
      <c r="F298" s="237" t="s">
        <v>523</v>
      </c>
      <c r="G298" s="238" t="s">
        <v>151</v>
      </c>
      <c r="H298" s="239">
        <v>2</v>
      </c>
      <c r="I298" s="240"/>
      <c r="J298" s="241">
        <f>ROUND(I298*H298,0)</f>
        <v>0</v>
      </c>
      <c r="K298" s="237" t="s">
        <v>21</v>
      </c>
      <c r="L298" s="242"/>
      <c r="M298" s="243" t="s">
        <v>21</v>
      </c>
      <c r="N298" s="244" t="s">
        <v>45</v>
      </c>
      <c r="O298" s="35"/>
      <c r="P298" s="191">
        <f>O298*H298</f>
        <v>0</v>
      </c>
      <c r="Q298" s="191">
        <v>2.5000000000000001E-4</v>
      </c>
      <c r="R298" s="191">
        <f>Q298*H298</f>
        <v>5.0000000000000001E-4</v>
      </c>
      <c r="S298" s="191">
        <v>0</v>
      </c>
      <c r="T298" s="192">
        <f>S298*H298</f>
        <v>0</v>
      </c>
      <c r="AR298" s="17" t="s">
        <v>323</v>
      </c>
      <c r="AT298" s="17" t="s">
        <v>319</v>
      </c>
      <c r="AU298" s="17" t="s">
        <v>82</v>
      </c>
      <c r="AY298" s="17" t="s">
        <v>145</v>
      </c>
      <c r="BE298" s="193">
        <f>IF(N298="základní",J298,0)</f>
        <v>0</v>
      </c>
      <c r="BF298" s="193">
        <f>IF(N298="snížená",J298,0)</f>
        <v>0</v>
      </c>
      <c r="BG298" s="193">
        <f>IF(N298="zákl. přenesená",J298,0)</f>
        <v>0</v>
      </c>
      <c r="BH298" s="193">
        <f>IF(N298="sníž. přenesená",J298,0)</f>
        <v>0</v>
      </c>
      <c r="BI298" s="193">
        <f>IF(N298="nulová",J298,0)</f>
        <v>0</v>
      </c>
      <c r="BJ298" s="17" t="s">
        <v>8</v>
      </c>
      <c r="BK298" s="193">
        <f>ROUND(I298*H298,0)</f>
        <v>0</v>
      </c>
      <c r="BL298" s="17" t="s">
        <v>168</v>
      </c>
      <c r="BM298" s="17" t="s">
        <v>524</v>
      </c>
    </row>
    <row r="299" spans="2:65" s="1" customFormat="1" ht="31.5" customHeight="1" x14ac:dyDescent="0.3">
      <c r="B299" s="34"/>
      <c r="C299" s="235" t="s">
        <v>525</v>
      </c>
      <c r="D299" s="235" t="s">
        <v>319</v>
      </c>
      <c r="E299" s="236" t="s">
        <v>526</v>
      </c>
      <c r="F299" s="237" t="s">
        <v>527</v>
      </c>
      <c r="G299" s="238" t="s">
        <v>151</v>
      </c>
      <c r="H299" s="239">
        <v>2</v>
      </c>
      <c r="I299" s="240"/>
      <c r="J299" s="241">
        <f>ROUND(I299*H299,0)</f>
        <v>0</v>
      </c>
      <c r="K299" s="237" t="s">
        <v>21</v>
      </c>
      <c r="L299" s="242"/>
      <c r="M299" s="243" t="s">
        <v>21</v>
      </c>
      <c r="N299" s="244" t="s">
        <v>45</v>
      </c>
      <c r="O299" s="35"/>
      <c r="P299" s="191">
        <f>O299*H299</f>
        <v>0</v>
      </c>
      <c r="Q299" s="191">
        <v>2.5000000000000001E-4</v>
      </c>
      <c r="R299" s="191">
        <f>Q299*H299</f>
        <v>5.0000000000000001E-4</v>
      </c>
      <c r="S299" s="191">
        <v>0</v>
      </c>
      <c r="T299" s="192">
        <f>S299*H299</f>
        <v>0</v>
      </c>
      <c r="AR299" s="17" t="s">
        <v>323</v>
      </c>
      <c r="AT299" s="17" t="s">
        <v>319</v>
      </c>
      <c r="AU299" s="17" t="s">
        <v>82</v>
      </c>
      <c r="AY299" s="17" t="s">
        <v>145</v>
      </c>
      <c r="BE299" s="193">
        <f>IF(N299="základní",J299,0)</f>
        <v>0</v>
      </c>
      <c r="BF299" s="193">
        <f>IF(N299="snížená",J299,0)</f>
        <v>0</v>
      </c>
      <c r="BG299" s="193">
        <f>IF(N299="zákl. přenesená",J299,0)</f>
        <v>0</v>
      </c>
      <c r="BH299" s="193">
        <f>IF(N299="sníž. přenesená",J299,0)</f>
        <v>0</v>
      </c>
      <c r="BI299" s="193">
        <f>IF(N299="nulová",J299,0)</f>
        <v>0</v>
      </c>
      <c r="BJ299" s="17" t="s">
        <v>8</v>
      </c>
      <c r="BK299" s="193">
        <f>ROUND(I299*H299,0)</f>
        <v>0</v>
      </c>
      <c r="BL299" s="17" t="s">
        <v>168</v>
      </c>
      <c r="BM299" s="17" t="s">
        <v>528</v>
      </c>
    </row>
    <row r="300" spans="2:65" s="1" customFormat="1" ht="22.5" customHeight="1" x14ac:dyDescent="0.3">
      <c r="B300" s="34"/>
      <c r="C300" s="182" t="s">
        <v>529</v>
      </c>
      <c r="D300" s="182" t="s">
        <v>148</v>
      </c>
      <c r="E300" s="183" t="s">
        <v>530</v>
      </c>
      <c r="F300" s="184" t="s">
        <v>531</v>
      </c>
      <c r="G300" s="185" t="s">
        <v>151</v>
      </c>
      <c r="H300" s="186">
        <v>2</v>
      </c>
      <c r="I300" s="187"/>
      <c r="J300" s="188">
        <f>ROUND(I300*H300,0)</f>
        <v>0</v>
      </c>
      <c r="K300" s="184" t="s">
        <v>21</v>
      </c>
      <c r="L300" s="54"/>
      <c r="M300" s="189" t="s">
        <v>21</v>
      </c>
      <c r="N300" s="190" t="s">
        <v>45</v>
      </c>
      <c r="O300" s="35"/>
      <c r="P300" s="191">
        <f>O300*H300</f>
        <v>0</v>
      </c>
      <c r="Q300" s="191">
        <v>3.1E-4</v>
      </c>
      <c r="R300" s="191">
        <f>Q300*H300</f>
        <v>6.2E-4</v>
      </c>
      <c r="S300" s="191">
        <v>0</v>
      </c>
      <c r="T300" s="192">
        <f>S300*H300</f>
        <v>0</v>
      </c>
      <c r="AR300" s="17" t="s">
        <v>168</v>
      </c>
      <c r="AT300" s="17" t="s">
        <v>148</v>
      </c>
      <c r="AU300" s="17" t="s">
        <v>82</v>
      </c>
      <c r="AY300" s="17" t="s">
        <v>145</v>
      </c>
      <c r="BE300" s="193">
        <f>IF(N300="základní",J300,0)</f>
        <v>0</v>
      </c>
      <c r="BF300" s="193">
        <f>IF(N300="snížená",J300,0)</f>
        <v>0</v>
      </c>
      <c r="BG300" s="193">
        <f>IF(N300="zákl. přenesená",J300,0)</f>
        <v>0</v>
      </c>
      <c r="BH300" s="193">
        <f>IF(N300="sníž. přenesená",J300,0)</f>
        <v>0</v>
      </c>
      <c r="BI300" s="193">
        <f>IF(N300="nulová",J300,0)</f>
        <v>0</v>
      </c>
      <c r="BJ300" s="17" t="s">
        <v>8</v>
      </c>
      <c r="BK300" s="193">
        <f>ROUND(I300*H300,0)</f>
        <v>0</v>
      </c>
      <c r="BL300" s="17" t="s">
        <v>168</v>
      </c>
      <c r="BM300" s="17" t="s">
        <v>532</v>
      </c>
    </row>
    <row r="301" spans="2:65" s="11" customFormat="1" x14ac:dyDescent="0.3">
      <c r="B301" s="194"/>
      <c r="C301" s="195"/>
      <c r="D301" s="208" t="s">
        <v>155</v>
      </c>
      <c r="E301" s="218" t="s">
        <v>21</v>
      </c>
      <c r="F301" s="219" t="s">
        <v>533</v>
      </c>
      <c r="G301" s="195"/>
      <c r="H301" s="220">
        <v>2</v>
      </c>
      <c r="I301" s="200"/>
      <c r="J301" s="195"/>
      <c r="K301" s="195"/>
      <c r="L301" s="201"/>
      <c r="M301" s="202"/>
      <c r="N301" s="203"/>
      <c r="O301" s="203"/>
      <c r="P301" s="203"/>
      <c r="Q301" s="203"/>
      <c r="R301" s="203"/>
      <c r="S301" s="203"/>
      <c r="T301" s="204"/>
      <c r="AT301" s="205" t="s">
        <v>155</v>
      </c>
      <c r="AU301" s="205" t="s">
        <v>82</v>
      </c>
      <c r="AV301" s="11" t="s">
        <v>82</v>
      </c>
      <c r="AW301" s="11" t="s">
        <v>37</v>
      </c>
      <c r="AX301" s="11" t="s">
        <v>8</v>
      </c>
      <c r="AY301" s="205" t="s">
        <v>145</v>
      </c>
    </row>
    <row r="302" spans="2:65" s="1" customFormat="1" ht="22.5" customHeight="1" x14ac:dyDescent="0.3">
      <c r="B302" s="34"/>
      <c r="C302" s="182" t="s">
        <v>534</v>
      </c>
      <c r="D302" s="182" t="s">
        <v>148</v>
      </c>
      <c r="E302" s="183" t="s">
        <v>535</v>
      </c>
      <c r="F302" s="184" t="s">
        <v>536</v>
      </c>
      <c r="G302" s="185" t="s">
        <v>484</v>
      </c>
      <c r="H302" s="186">
        <v>10</v>
      </c>
      <c r="I302" s="187"/>
      <c r="J302" s="188">
        <f>ROUND(I302*H302,0)</f>
        <v>0</v>
      </c>
      <c r="K302" s="184" t="s">
        <v>152</v>
      </c>
      <c r="L302" s="54"/>
      <c r="M302" s="189" t="s">
        <v>21</v>
      </c>
      <c r="N302" s="190" t="s">
        <v>45</v>
      </c>
      <c r="O302" s="35"/>
      <c r="P302" s="191">
        <f>O302*H302</f>
        <v>0</v>
      </c>
      <c r="Q302" s="191">
        <v>0</v>
      </c>
      <c r="R302" s="191">
        <f>Q302*H302</f>
        <v>0</v>
      </c>
      <c r="S302" s="191">
        <v>1.9460000000000002E-2</v>
      </c>
      <c r="T302" s="192">
        <f>S302*H302</f>
        <v>0.19460000000000002</v>
      </c>
      <c r="AR302" s="17" t="s">
        <v>168</v>
      </c>
      <c r="AT302" s="17" t="s">
        <v>148</v>
      </c>
      <c r="AU302" s="17" t="s">
        <v>82</v>
      </c>
      <c r="AY302" s="17" t="s">
        <v>145</v>
      </c>
      <c r="BE302" s="193">
        <f>IF(N302="základní",J302,0)</f>
        <v>0</v>
      </c>
      <c r="BF302" s="193">
        <f>IF(N302="snížená",J302,0)</f>
        <v>0</v>
      </c>
      <c r="BG302" s="193">
        <f>IF(N302="zákl. přenesená",J302,0)</f>
        <v>0</v>
      </c>
      <c r="BH302" s="193">
        <f>IF(N302="sníž. přenesená",J302,0)</f>
        <v>0</v>
      </c>
      <c r="BI302" s="193">
        <f>IF(N302="nulová",J302,0)</f>
        <v>0</v>
      </c>
      <c r="BJ302" s="17" t="s">
        <v>8</v>
      </c>
      <c r="BK302" s="193">
        <f>ROUND(I302*H302,0)</f>
        <v>0</v>
      </c>
      <c r="BL302" s="17" t="s">
        <v>168</v>
      </c>
      <c r="BM302" s="17" t="s">
        <v>537</v>
      </c>
    </row>
    <row r="303" spans="2:65" s="11" customFormat="1" x14ac:dyDescent="0.3">
      <c r="B303" s="194"/>
      <c r="C303" s="195"/>
      <c r="D303" s="208" t="s">
        <v>155</v>
      </c>
      <c r="E303" s="218" t="s">
        <v>21</v>
      </c>
      <c r="F303" s="219" t="s">
        <v>538</v>
      </c>
      <c r="G303" s="195"/>
      <c r="H303" s="220">
        <v>10</v>
      </c>
      <c r="I303" s="200"/>
      <c r="J303" s="195"/>
      <c r="K303" s="195"/>
      <c r="L303" s="201"/>
      <c r="M303" s="202"/>
      <c r="N303" s="203"/>
      <c r="O303" s="203"/>
      <c r="P303" s="203"/>
      <c r="Q303" s="203"/>
      <c r="R303" s="203"/>
      <c r="S303" s="203"/>
      <c r="T303" s="204"/>
      <c r="AT303" s="205" t="s">
        <v>155</v>
      </c>
      <c r="AU303" s="205" t="s">
        <v>82</v>
      </c>
      <c r="AV303" s="11" t="s">
        <v>82</v>
      </c>
      <c r="AW303" s="11" t="s">
        <v>37</v>
      </c>
      <c r="AX303" s="11" t="s">
        <v>8</v>
      </c>
      <c r="AY303" s="205" t="s">
        <v>145</v>
      </c>
    </row>
    <row r="304" spans="2:65" s="1" customFormat="1" ht="22.5" customHeight="1" x14ac:dyDescent="0.3">
      <c r="B304" s="34"/>
      <c r="C304" s="182" t="s">
        <v>539</v>
      </c>
      <c r="D304" s="182" t="s">
        <v>148</v>
      </c>
      <c r="E304" s="183" t="s">
        <v>540</v>
      </c>
      <c r="F304" s="184" t="s">
        <v>541</v>
      </c>
      <c r="G304" s="185" t="s">
        <v>484</v>
      </c>
      <c r="H304" s="186">
        <v>10</v>
      </c>
      <c r="I304" s="187"/>
      <c r="J304" s="188">
        <f>ROUND(I304*H304,0)</f>
        <v>0</v>
      </c>
      <c r="K304" s="184" t="s">
        <v>152</v>
      </c>
      <c r="L304" s="54"/>
      <c r="M304" s="189" t="s">
        <v>21</v>
      </c>
      <c r="N304" s="190" t="s">
        <v>45</v>
      </c>
      <c r="O304" s="35"/>
      <c r="P304" s="191">
        <f>O304*H304</f>
        <v>0</v>
      </c>
      <c r="Q304" s="191">
        <v>1.8600000000000001E-3</v>
      </c>
      <c r="R304" s="191">
        <f>Q304*H304</f>
        <v>1.8600000000000002E-2</v>
      </c>
      <c r="S304" s="191">
        <v>0</v>
      </c>
      <c r="T304" s="192">
        <f>S304*H304</f>
        <v>0</v>
      </c>
      <c r="AR304" s="17" t="s">
        <v>168</v>
      </c>
      <c r="AT304" s="17" t="s">
        <v>148</v>
      </c>
      <c r="AU304" s="17" t="s">
        <v>82</v>
      </c>
      <c r="AY304" s="17" t="s">
        <v>145</v>
      </c>
      <c r="BE304" s="193">
        <f>IF(N304="základní",J304,0)</f>
        <v>0</v>
      </c>
      <c r="BF304" s="193">
        <f>IF(N304="snížená",J304,0)</f>
        <v>0</v>
      </c>
      <c r="BG304" s="193">
        <f>IF(N304="zákl. přenesená",J304,0)</f>
        <v>0</v>
      </c>
      <c r="BH304" s="193">
        <f>IF(N304="sníž. přenesená",J304,0)</f>
        <v>0</v>
      </c>
      <c r="BI304" s="193">
        <f>IF(N304="nulová",J304,0)</f>
        <v>0</v>
      </c>
      <c r="BJ304" s="17" t="s">
        <v>8</v>
      </c>
      <c r="BK304" s="193">
        <f>ROUND(I304*H304,0)</f>
        <v>0</v>
      </c>
      <c r="BL304" s="17" t="s">
        <v>168</v>
      </c>
      <c r="BM304" s="17" t="s">
        <v>542</v>
      </c>
    </row>
    <row r="305" spans="2:65" s="11" customFormat="1" x14ac:dyDescent="0.3">
      <c r="B305" s="194"/>
      <c r="C305" s="195"/>
      <c r="D305" s="208" t="s">
        <v>155</v>
      </c>
      <c r="E305" s="218" t="s">
        <v>21</v>
      </c>
      <c r="F305" s="219" t="s">
        <v>543</v>
      </c>
      <c r="G305" s="195"/>
      <c r="H305" s="220">
        <v>10</v>
      </c>
      <c r="I305" s="200"/>
      <c r="J305" s="195"/>
      <c r="K305" s="195"/>
      <c r="L305" s="201"/>
      <c r="M305" s="202"/>
      <c r="N305" s="203"/>
      <c r="O305" s="203"/>
      <c r="P305" s="203"/>
      <c r="Q305" s="203"/>
      <c r="R305" s="203"/>
      <c r="S305" s="203"/>
      <c r="T305" s="204"/>
      <c r="AT305" s="205" t="s">
        <v>155</v>
      </c>
      <c r="AU305" s="205" t="s">
        <v>82</v>
      </c>
      <c r="AV305" s="11" t="s">
        <v>82</v>
      </c>
      <c r="AW305" s="11" t="s">
        <v>37</v>
      </c>
      <c r="AX305" s="11" t="s">
        <v>8</v>
      </c>
      <c r="AY305" s="205" t="s">
        <v>145</v>
      </c>
    </row>
    <row r="306" spans="2:65" s="1" customFormat="1" ht="22.5" customHeight="1" x14ac:dyDescent="0.3">
      <c r="B306" s="34"/>
      <c r="C306" s="235" t="s">
        <v>544</v>
      </c>
      <c r="D306" s="235" t="s">
        <v>319</v>
      </c>
      <c r="E306" s="236" t="s">
        <v>545</v>
      </c>
      <c r="F306" s="237" t="s">
        <v>546</v>
      </c>
      <c r="G306" s="238" t="s">
        <v>151</v>
      </c>
      <c r="H306" s="239">
        <v>10</v>
      </c>
      <c r="I306" s="240"/>
      <c r="J306" s="241">
        <f>ROUND(I306*H306,0)</f>
        <v>0</v>
      </c>
      <c r="K306" s="237" t="s">
        <v>21</v>
      </c>
      <c r="L306" s="242"/>
      <c r="M306" s="243" t="s">
        <v>21</v>
      </c>
      <c r="N306" s="244" t="s">
        <v>45</v>
      </c>
      <c r="O306" s="35"/>
      <c r="P306" s="191">
        <f>O306*H306</f>
        <v>0</v>
      </c>
      <c r="Q306" s="191">
        <v>1.4500000000000001E-2</v>
      </c>
      <c r="R306" s="191">
        <f>Q306*H306</f>
        <v>0.14500000000000002</v>
      </c>
      <c r="S306" s="191">
        <v>0</v>
      </c>
      <c r="T306" s="192">
        <f>S306*H306</f>
        <v>0</v>
      </c>
      <c r="AR306" s="17" t="s">
        <v>323</v>
      </c>
      <c r="AT306" s="17" t="s">
        <v>319</v>
      </c>
      <c r="AU306" s="17" t="s">
        <v>82</v>
      </c>
      <c r="AY306" s="17" t="s">
        <v>145</v>
      </c>
      <c r="BE306" s="193">
        <f>IF(N306="základní",J306,0)</f>
        <v>0</v>
      </c>
      <c r="BF306" s="193">
        <f>IF(N306="snížená",J306,0)</f>
        <v>0</v>
      </c>
      <c r="BG306" s="193">
        <f>IF(N306="zákl. přenesená",J306,0)</f>
        <v>0</v>
      </c>
      <c r="BH306" s="193">
        <f>IF(N306="sníž. přenesená",J306,0)</f>
        <v>0</v>
      </c>
      <c r="BI306" s="193">
        <f>IF(N306="nulová",J306,0)</f>
        <v>0</v>
      </c>
      <c r="BJ306" s="17" t="s">
        <v>8</v>
      </c>
      <c r="BK306" s="193">
        <f>ROUND(I306*H306,0)</f>
        <v>0</v>
      </c>
      <c r="BL306" s="17" t="s">
        <v>168</v>
      </c>
      <c r="BM306" s="17" t="s">
        <v>547</v>
      </c>
    </row>
    <row r="307" spans="2:65" s="1" customFormat="1" ht="22.5" customHeight="1" x14ac:dyDescent="0.3">
      <c r="B307" s="34"/>
      <c r="C307" s="182" t="s">
        <v>548</v>
      </c>
      <c r="D307" s="182" t="s">
        <v>148</v>
      </c>
      <c r="E307" s="183" t="s">
        <v>549</v>
      </c>
      <c r="F307" s="184" t="s">
        <v>550</v>
      </c>
      <c r="G307" s="185" t="s">
        <v>484</v>
      </c>
      <c r="H307" s="186">
        <v>30</v>
      </c>
      <c r="I307" s="187"/>
      <c r="J307" s="188">
        <f>ROUND(I307*H307,0)</f>
        <v>0</v>
      </c>
      <c r="K307" s="184" t="s">
        <v>152</v>
      </c>
      <c r="L307" s="54"/>
      <c r="M307" s="189" t="s">
        <v>21</v>
      </c>
      <c r="N307" s="190" t="s">
        <v>45</v>
      </c>
      <c r="O307" s="35"/>
      <c r="P307" s="191">
        <f>O307*H307</f>
        <v>0</v>
      </c>
      <c r="Q307" s="191">
        <v>9.0000000000000006E-5</v>
      </c>
      <c r="R307" s="191">
        <f>Q307*H307</f>
        <v>2.7000000000000001E-3</v>
      </c>
      <c r="S307" s="191">
        <v>0</v>
      </c>
      <c r="T307" s="192">
        <f>S307*H307</f>
        <v>0</v>
      </c>
      <c r="AR307" s="17" t="s">
        <v>168</v>
      </c>
      <c r="AT307" s="17" t="s">
        <v>148</v>
      </c>
      <c r="AU307" s="17" t="s">
        <v>82</v>
      </c>
      <c r="AY307" s="17" t="s">
        <v>145</v>
      </c>
      <c r="BE307" s="193">
        <f>IF(N307="základní",J307,0)</f>
        <v>0</v>
      </c>
      <c r="BF307" s="193">
        <f>IF(N307="snížená",J307,0)</f>
        <v>0</v>
      </c>
      <c r="BG307" s="193">
        <f>IF(N307="zákl. přenesená",J307,0)</f>
        <v>0</v>
      </c>
      <c r="BH307" s="193">
        <f>IF(N307="sníž. přenesená",J307,0)</f>
        <v>0</v>
      </c>
      <c r="BI307" s="193">
        <f>IF(N307="nulová",J307,0)</f>
        <v>0</v>
      </c>
      <c r="BJ307" s="17" t="s">
        <v>8</v>
      </c>
      <c r="BK307" s="193">
        <f>ROUND(I307*H307,0)</f>
        <v>0</v>
      </c>
      <c r="BL307" s="17" t="s">
        <v>168</v>
      </c>
      <c r="BM307" s="17" t="s">
        <v>551</v>
      </c>
    </row>
    <row r="308" spans="2:65" s="11" customFormat="1" x14ac:dyDescent="0.3">
      <c r="B308" s="194"/>
      <c r="C308" s="195"/>
      <c r="D308" s="196" t="s">
        <v>155</v>
      </c>
      <c r="E308" s="197" t="s">
        <v>21</v>
      </c>
      <c r="F308" s="198" t="s">
        <v>455</v>
      </c>
      <c r="G308" s="195"/>
      <c r="H308" s="199">
        <v>10</v>
      </c>
      <c r="I308" s="200"/>
      <c r="J308" s="195"/>
      <c r="K308" s="195"/>
      <c r="L308" s="201"/>
      <c r="M308" s="202"/>
      <c r="N308" s="203"/>
      <c r="O308" s="203"/>
      <c r="P308" s="203"/>
      <c r="Q308" s="203"/>
      <c r="R308" s="203"/>
      <c r="S308" s="203"/>
      <c r="T308" s="204"/>
      <c r="AT308" s="205" t="s">
        <v>155</v>
      </c>
      <c r="AU308" s="205" t="s">
        <v>82</v>
      </c>
      <c r="AV308" s="11" t="s">
        <v>82</v>
      </c>
      <c r="AW308" s="11" t="s">
        <v>37</v>
      </c>
      <c r="AX308" s="11" t="s">
        <v>74</v>
      </c>
      <c r="AY308" s="205" t="s">
        <v>145</v>
      </c>
    </row>
    <row r="309" spans="2:65" s="11" customFormat="1" x14ac:dyDescent="0.3">
      <c r="B309" s="194"/>
      <c r="C309" s="195"/>
      <c r="D309" s="196" t="s">
        <v>155</v>
      </c>
      <c r="E309" s="197" t="s">
        <v>21</v>
      </c>
      <c r="F309" s="198" t="s">
        <v>456</v>
      </c>
      <c r="G309" s="195"/>
      <c r="H309" s="199">
        <v>20</v>
      </c>
      <c r="I309" s="200"/>
      <c r="J309" s="195"/>
      <c r="K309" s="195"/>
      <c r="L309" s="201"/>
      <c r="M309" s="202"/>
      <c r="N309" s="203"/>
      <c r="O309" s="203"/>
      <c r="P309" s="203"/>
      <c r="Q309" s="203"/>
      <c r="R309" s="203"/>
      <c r="S309" s="203"/>
      <c r="T309" s="204"/>
      <c r="AT309" s="205" t="s">
        <v>155</v>
      </c>
      <c r="AU309" s="205" t="s">
        <v>82</v>
      </c>
      <c r="AV309" s="11" t="s">
        <v>82</v>
      </c>
      <c r="AW309" s="11" t="s">
        <v>37</v>
      </c>
      <c r="AX309" s="11" t="s">
        <v>74</v>
      </c>
      <c r="AY309" s="205" t="s">
        <v>145</v>
      </c>
    </row>
    <row r="310" spans="2:65" s="12" customFormat="1" x14ac:dyDescent="0.3">
      <c r="B310" s="206"/>
      <c r="C310" s="207"/>
      <c r="D310" s="208" t="s">
        <v>155</v>
      </c>
      <c r="E310" s="209" t="s">
        <v>21</v>
      </c>
      <c r="F310" s="210" t="s">
        <v>159</v>
      </c>
      <c r="G310" s="207"/>
      <c r="H310" s="211">
        <v>30</v>
      </c>
      <c r="I310" s="212"/>
      <c r="J310" s="207"/>
      <c r="K310" s="207"/>
      <c r="L310" s="213"/>
      <c r="M310" s="214"/>
      <c r="N310" s="215"/>
      <c r="O310" s="215"/>
      <c r="P310" s="215"/>
      <c r="Q310" s="215"/>
      <c r="R310" s="215"/>
      <c r="S310" s="215"/>
      <c r="T310" s="216"/>
      <c r="AT310" s="217" t="s">
        <v>155</v>
      </c>
      <c r="AU310" s="217" t="s">
        <v>82</v>
      </c>
      <c r="AV310" s="12" t="s">
        <v>153</v>
      </c>
      <c r="AW310" s="12" t="s">
        <v>37</v>
      </c>
      <c r="AX310" s="12" t="s">
        <v>8</v>
      </c>
      <c r="AY310" s="217" t="s">
        <v>145</v>
      </c>
    </row>
    <row r="311" spans="2:65" s="1" customFormat="1" ht="22.5" customHeight="1" x14ac:dyDescent="0.3">
      <c r="B311" s="34"/>
      <c r="C311" s="235" t="s">
        <v>552</v>
      </c>
      <c r="D311" s="235" t="s">
        <v>319</v>
      </c>
      <c r="E311" s="236" t="s">
        <v>553</v>
      </c>
      <c r="F311" s="237" t="s">
        <v>554</v>
      </c>
      <c r="G311" s="238" t="s">
        <v>151</v>
      </c>
      <c r="H311" s="239">
        <v>30</v>
      </c>
      <c r="I311" s="240"/>
      <c r="J311" s="241">
        <f>ROUND(I311*H311,0)</f>
        <v>0</v>
      </c>
      <c r="K311" s="237" t="s">
        <v>21</v>
      </c>
      <c r="L311" s="242"/>
      <c r="M311" s="243" t="s">
        <v>21</v>
      </c>
      <c r="N311" s="244" t="s">
        <v>45</v>
      </c>
      <c r="O311" s="35"/>
      <c r="P311" s="191">
        <f>O311*H311</f>
        <v>0</v>
      </c>
      <c r="Q311" s="191">
        <v>2.1000000000000001E-4</v>
      </c>
      <c r="R311" s="191">
        <f>Q311*H311</f>
        <v>6.3E-3</v>
      </c>
      <c r="S311" s="191">
        <v>0</v>
      </c>
      <c r="T311" s="192">
        <f>S311*H311</f>
        <v>0</v>
      </c>
      <c r="AR311" s="17" t="s">
        <v>323</v>
      </c>
      <c r="AT311" s="17" t="s">
        <v>319</v>
      </c>
      <c r="AU311" s="17" t="s">
        <v>82</v>
      </c>
      <c r="AY311" s="17" t="s">
        <v>145</v>
      </c>
      <c r="BE311" s="193">
        <f>IF(N311="základní",J311,0)</f>
        <v>0</v>
      </c>
      <c r="BF311" s="193">
        <f>IF(N311="snížená",J311,0)</f>
        <v>0</v>
      </c>
      <c r="BG311" s="193">
        <f>IF(N311="zákl. přenesená",J311,0)</f>
        <v>0</v>
      </c>
      <c r="BH311" s="193">
        <f>IF(N311="sníž. přenesená",J311,0)</f>
        <v>0</v>
      </c>
      <c r="BI311" s="193">
        <f>IF(N311="nulová",J311,0)</f>
        <v>0</v>
      </c>
      <c r="BJ311" s="17" t="s">
        <v>8</v>
      </c>
      <c r="BK311" s="193">
        <f>ROUND(I311*H311,0)</f>
        <v>0</v>
      </c>
      <c r="BL311" s="17" t="s">
        <v>168</v>
      </c>
      <c r="BM311" s="17" t="s">
        <v>555</v>
      </c>
    </row>
    <row r="312" spans="2:65" s="1" customFormat="1" ht="22.5" customHeight="1" x14ac:dyDescent="0.3">
      <c r="B312" s="34"/>
      <c r="C312" s="235" t="s">
        <v>556</v>
      </c>
      <c r="D312" s="235" t="s">
        <v>319</v>
      </c>
      <c r="E312" s="236" t="s">
        <v>557</v>
      </c>
      <c r="F312" s="237" t="s">
        <v>558</v>
      </c>
      <c r="G312" s="238" t="s">
        <v>151</v>
      </c>
      <c r="H312" s="239">
        <v>30</v>
      </c>
      <c r="I312" s="240"/>
      <c r="J312" s="241">
        <f>ROUND(I312*H312,0)</f>
        <v>0</v>
      </c>
      <c r="K312" s="237" t="s">
        <v>21</v>
      </c>
      <c r="L312" s="242"/>
      <c r="M312" s="243" t="s">
        <v>21</v>
      </c>
      <c r="N312" s="244" t="s">
        <v>45</v>
      </c>
      <c r="O312" s="35"/>
      <c r="P312" s="191">
        <f>O312*H312</f>
        <v>0</v>
      </c>
      <c r="Q312" s="191">
        <v>1.1E-4</v>
      </c>
      <c r="R312" s="191">
        <f>Q312*H312</f>
        <v>3.3E-3</v>
      </c>
      <c r="S312" s="191">
        <v>0</v>
      </c>
      <c r="T312" s="192">
        <f>S312*H312</f>
        <v>0</v>
      </c>
      <c r="AR312" s="17" t="s">
        <v>323</v>
      </c>
      <c r="AT312" s="17" t="s">
        <v>319</v>
      </c>
      <c r="AU312" s="17" t="s">
        <v>82</v>
      </c>
      <c r="AY312" s="17" t="s">
        <v>145</v>
      </c>
      <c r="BE312" s="193">
        <f>IF(N312="základní",J312,0)</f>
        <v>0</v>
      </c>
      <c r="BF312" s="193">
        <f>IF(N312="snížená",J312,0)</f>
        <v>0</v>
      </c>
      <c r="BG312" s="193">
        <f>IF(N312="zákl. přenesená",J312,0)</f>
        <v>0</v>
      </c>
      <c r="BH312" s="193">
        <f>IF(N312="sníž. přenesená",J312,0)</f>
        <v>0</v>
      </c>
      <c r="BI312" s="193">
        <f>IF(N312="nulová",J312,0)</f>
        <v>0</v>
      </c>
      <c r="BJ312" s="17" t="s">
        <v>8</v>
      </c>
      <c r="BK312" s="193">
        <f>ROUND(I312*H312,0)</f>
        <v>0</v>
      </c>
      <c r="BL312" s="17" t="s">
        <v>168</v>
      </c>
      <c r="BM312" s="17" t="s">
        <v>559</v>
      </c>
    </row>
    <row r="313" spans="2:65" s="1" customFormat="1" ht="22.5" customHeight="1" x14ac:dyDescent="0.3">
      <c r="B313" s="34"/>
      <c r="C313" s="182" t="s">
        <v>560</v>
      </c>
      <c r="D313" s="182" t="s">
        <v>148</v>
      </c>
      <c r="E313" s="183" t="s">
        <v>561</v>
      </c>
      <c r="F313" s="184" t="s">
        <v>562</v>
      </c>
      <c r="G313" s="185" t="s">
        <v>484</v>
      </c>
      <c r="H313" s="186">
        <v>2</v>
      </c>
      <c r="I313" s="187"/>
      <c r="J313" s="188">
        <f>ROUND(I313*H313,0)</f>
        <v>0</v>
      </c>
      <c r="K313" s="184" t="s">
        <v>21</v>
      </c>
      <c r="L313" s="54"/>
      <c r="M313" s="189" t="s">
        <v>21</v>
      </c>
      <c r="N313" s="190" t="s">
        <v>45</v>
      </c>
      <c r="O313" s="35"/>
      <c r="P313" s="191">
        <f>O313*H313</f>
        <v>0</v>
      </c>
      <c r="Q313" s="191">
        <v>9.0000000000000006E-5</v>
      </c>
      <c r="R313" s="191">
        <f>Q313*H313</f>
        <v>1.8000000000000001E-4</v>
      </c>
      <c r="S313" s="191">
        <v>0</v>
      </c>
      <c r="T313" s="192">
        <f>S313*H313</f>
        <v>0</v>
      </c>
      <c r="AR313" s="17" t="s">
        <v>168</v>
      </c>
      <c r="AT313" s="17" t="s">
        <v>148</v>
      </c>
      <c r="AU313" s="17" t="s">
        <v>82</v>
      </c>
      <c r="AY313" s="17" t="s">
        <v>145</v>
      </c>
      <c r="BE313" s="193">
        <f>IF(N313="základní",J313,0)</f>
        <v>0</v>
      </c>
      <c r="BF313" s="193">
        <f>IF(N313="snížená",J313,0)</f>
        <v>0</v>
      </c>
      <c r="BG313" s="193">
        <f>IF(N313="zákl. přenesená",J313,0)</f>
        <v>0</v>
      </c>
      <c r="BH313" s="193">
        <f>IF(N313="sníž. přenesená",J313,0)</f>
        <v>0</v>
      </c>
      <c r="BI313" s="193">
        <f>IF(N313="nulová",J313,0)</f>
        <v>0</v>
      </c>
      <c r="BJ313" s="17" t="s">
        <v>8</v>
      </c>
      <c r="BK313" s="193">
        <f>ROUND(I313*H313,0)</f>
        <v>0</v>
      </c>
      <c r="BL313" s="17" t="s">
        <v>168</v>
      </c>
      <c r="BM313" s="17" t="s">
        <v>563</v>
      </c>
    </row>
    <row r="314" spans="2:65" s="1" customFormat="1" ht="22.5" customHeight="1" x14ac:dyDescent="0.3">
      <c r="B314" s="34"/>
      <c r="C314" s="182" t="s">
        <v>564</v>
      </c>
      <c r="D314" s="182" t="s">
        <v>148</v>
      </c>
      <c r="E314" s="183" t="s">
        <v>565</v>
      </c>
      <c r="F314" s="184" t="s">
        <v>566</v>
      </c>
      <c r="G314" s="185" t="s">
        <v>484</v>
      </c>
      <c r="H314" s="186">
        <v>10</v>
      </c>
      <c r="I314" s="187"/>
      <c r="J314" s="188">
        <f>ROUND(I314*H314,0)</f>
        <v>0</v>
      </c>
      <c r="K314" s="184" t="s">
        <v>152</v>
      </c>
      <c r="L314" s="54"/>
      <c r="M314" s="189" t="s">
        <v>21</v>
      </c>
      <c r="N314" s="190" t="s">
        <v>45</v>
      </c>
      <c r="O314" s="35"/>
      <c r="P314" s="191">
        <f>O314*H314</f>
        <v>0</v>
      </c>
      <c r="Q314" s="191">
        <v>0</v>
      </c>
      <c r="R314" s="191">
        <f>Q314*H314</f>
        <v>0</v>
      </c>
      <c r="S314" s="191">
        <v>8.5999999999999998E-4</v>
      </c>
      <c r="T314" s="192">
        <f>S314*H314</f>
        <v>8.6E-3</v>
      </c>
      <c r="AR314" s="17" t="s">
        <v>168</v>
      </c>
      <c r="AT314" s="17" t="s">
        <v>148</v>
      </c>
      <c r="AU314" s="17" t="s">
        <v>82</v>
      </c>
      <c r="AY314" s="17" t="s">
        <v>145</v>
      </c>
      <c r="BE314" s="193">
        <f>IF(N314="základní",J314,0)</f>
        <v>0</v>
      </c>
      <c r="BF314" s="193">
        <f>IF(N314="snížená",J314,0)</f>
        <v>0</v>
      </c>
      <c r="BG314" s="193">
        <f>IF(N314="zákl. přenesená",J314,0)</f>
        <v>0</v>
      </c>
      <c r="BH314" s="193">
        <f>IF(N314="sníž. přenesená",J314,0)</f>
        <v>0</v>
      </c>
      <c r="BI314" s="193">
        <f>IF(N314="nulová",J314,0)</f>
        <v>0</v>
      </c>
      <c r="BJ314" s="17" t="s">
        <v>8</v>
      </c>
      <c r="BK314" s="193">
        <f>ROUND(I314*H314,0)</f>
        <v>0</v>
      </c>
      <c r="BL314" s="17" t="s">
        <v>168</v>
      </c>
      <c r="BM314" s="17" t="s">
        <v>567</v>
      </c>
    </row>
    <row r="315" spans="2:65" s="11" customFormat="1" x14ac:dyDescent="0.3">
      <c r="B315" s="194"/>
      <c r="C315" s="195"/>
      <c r="D315" s="208" t="s">
        <v>155</v>
      </c>
      <c r="E315" s="218" t="s">
        <v>21</v>
      </c>
      <c r="F315" s="219" t="s">
        <v>543</v>
      </c>
      <c r="G315" s="195"/>
      <c r="H315" s="220">
        <v>10</v>
      </c>
      <c r="I315" s="200"/>
      <c r="J315" s="195"/>
      <c r="K315" s="195"/>
      <c r="L315" s="201"/>
      <c r="M315" s="202"/>
      <c r="N315" s="203"/>
      <c r="O315" s="203"/>
      <c r="P315" s="203"/>
      <c r="Q315" s="203"/>
      <c r="R315" s="203"/>
      <c r="S315" s="203"/>
      <c r="T315" s="204"/>
      <c r="AT315" s="205" t="s">
        <v>155</v>
      </c>
      <c r="AU315" s="205" t="s">
        <v>82</v>
      </c>
      <c r="AV315" s="11" t="s">
        <v>82</v>
      </c>
      <c r="AW315" s="11" t="s">
        <v>37</v>
      </c>
      <c r="AX315" s="11" t="s">
        <v>8</v>
      </c>
      <c r="AY315" s="205" t="s">
        <v>145</v>
      </c>
    </row>
    <row r="316" spans="2:65" s="1" customFormat="1" ht="22.5" customHeight="1" x14ac:dyDescent="0.3">
      <c r="B316" s="34"/>
      <c r="C316" s="182" t="s">
        <v>568</v>
      </c>
      <c r="D316" s="182" t="s">
        <v>148</v>
      </c>
      <c r="E316" s="183" t="s">
        <v>569</v>
      </c>
      <c r="F316" s="184" t="s">
        <v>570</v>
      </c>
      <c r="G316" s="185" t="s">
        <v>484</v>
      </c>
      <c r="H316" s="186">
        <v>10</v>
      </c>
      <c r="I316" s="187"/>
      <c r="J316" s="188">
        <f>ROUND(I316*H316,0)</f>
        <v>0</v>
      </c>
      <c r="K316" s="184" t="s">
        <v>152</v>
      </c>
      <c r="L316" s="54"/>
      <c r="M316" s="189" t="s">
        <v>21</v>
      </c>
      <c r="N316" s="190" t="s">
        <v>45</v>
      </c>
      <c r="O316" s="35"/>
      <c r="P316" s="191">
        <f>O316*H316</f>
        <v>0</v>
      </c>
      <c r="Q316" s="191">
        <v>1.5399999999999999E-3</v>
      </c>
      <c r="R316" s="191">
        <f>Q316*H316</f>
        <v>1.5399999999999999E-2</v>
      </c>
      <c r="S316" s="191">
        <v>0</v>
      </c>
      <c r="T316" s="192">
        <f>S316*H316</f>
        <v>0</v>
      </c>
      <c r="AR316" s="17" t="s">
        <v>168</v>
      </c>
      <c r="AT316" s="17" t="s">
        <v>148</v>
      </c>
      <c r="AU316" s="17" t="s">
        <v>82</v>
      </c>
      <c r="AY316" s="17" t="s">
        <v>145</v>
      </c>
      <c r="BE316" s="193">
        <f>IF(N316="základní",J316,0)</f>
        <v>0</v>
      </c>
      <c r="BF316" s="193">
        <f>IF(N316="snížená",J316,0)</f>
        <v>0</v>
      </c>
      <c r="BG316" s="193">
        <f>IF(N316="zákl. přenesená",J316,0)</f>
        <v>0</v>
      </c>
      <c r="BH316" s="193">
        <f>IF(N316="sníž. přenesená",J316,0)</f>
        <v>0</v>
      </c>
      <c r="BI316" s="193">
        <f>IF(N316="nulová",J316,0)</f>
        <v>0</v>
      </c>
      <c r="BJ316" s="17" t="s">
        <v>8</v>
      </c>
      <c r="BK316" s="193">
        <f>ROUND(I316*H316,0)</f>
        <v>0</v>
      </c>
      <c r="BL316" s="17" t="s">
        <v>168</v>
      </c>
      <c r="BM316" s="17" t="s">
        <v>571</v>
      </c>
    </row>
    <row r="317" spans="2:65" s="11" customFormat="1" x14ac:dyDescent="0.3">
      <c r="B317" s="194"/>
      <c r="C317" s="195"/>
      <c r="D317" s="208" t="s">
        <v>155</v>
      </c>
      <c r="E317" s="218" t="s">
        <v>21</v>
      </c>
      <c r="F317" s="219" t="s">
        <v>543</v>
      </c>
      <c r="G317" s="195"/>
      <c r="H317" s="220">
        <v>10</v>
      </c>
      <c r="I317" s="200"/>
      <c r="J317" s="195"/>
      <c r="K317" s="195"/>
      <c r="L317" s="201"/>
      <c r="M317" s="202"/>
      <c r="N317" s="203"/>
      <c r="O317" s="203"/>
      <c r="P317" s="203"/>
      <c r="Q317" s="203"/>
      <c r="R317" s="203"/>
      <c r="S317" s="203"/>
      <c r="T317" s="204"/>
      <c r="AT317" s="205" t="s">
        <v>155</v>
      </c>
      <c r="AU317" s="205" t="s">
        <v>82</v>
      </c>
      <c r="AV317" s="11" t="s">
        <v>82</v>
      </c>
      <c r="AW317" s="11" t="s">
        <v>37</v>
      </c>
      <c r="AX317" s="11" t="s">
        <v>8</v>
      </c>
      <c r="AY317" s="205" t="s">
        <v>145</v>
      </c>
    </row>
    <row r="318" spans="2:65" s="1" customFormat="1" ht="22.5" customHeight="1" x14ac:dyDescent="0.3">
      <c r="B318" s="34"/>
      <c r="C318" s="182" t="s">
        <v>572</v>
      </c>
      <c r="D318" s="182" t="s">
        <v>148</v>
      </c>
      <c r="E318" s="183" t="s">
        <v>573</v>
      </c>
      <c r="F318" s="184" t="s">
        <v>574</v>
      </c>
      <c r="G318" s="185" t="s">
        <v>151</v>
      </c>
      <c r="H318" s="186">
        <v>2</v>
      </c>
      <c r="I318" s="187"/>
      <c r="J318" s="188">
        <f>ROUND(I318*H318,0)</f>
        <v>0</v>
      </c>
      <c r="K318" s="184" t="s">
        <v>152</v>
      </c>
      <c r="L318" s="54"/>
      <c r="M318" s="189" t="s">
        <v>21</v>
      </c>
      <c r="N318" s="190" t="s">
        <v>45</v>
      </c>
      <c r="O318" s="35"/>
      <c r="P318" s="191">
        <f>O318*H318</f>
        <v>0</v>
      </c>
      <c r="Q318" s="191">
        <v>0</v>
      </c>
      <c r="R318" s="191">
        <f>Q318*H318</f>
        <v>0</v>
      </c>
      <c r="S318" s="191">
        <v>2.2499999999999998E-3</v>
      </c>
      <c r="T318" s="192">
        <f>S318*H318</f>
        <v>4.4999999999999997E-3</v>
      </c>
      <c r="AR318" s="17" t="s">
        <v>168</v>
      </c>
      <c r="AT318" s="17" t="s">
        <v>148</v>
      </c>
      <c r="AU318" s="17" t="s">
        <v>82</v>
      </c>
      <c r="AY318" s="17" t="s">
        <v>145</v>
      </c>
      <c r="BE318" s="193">
        <f>IF(N318="základní",J318,0)</f>
        <v>0</v>
      </c>
      <c r="BF318" s="193">
        <f>IF(N318="snížená",J318,0)</f>
        <v>0</v>
      </c>
      <c r="BG318" s="193">
        <f>IF(N318="zákl. přenesená",J318,0)</f>
        <v>0</v>
      </c>
      <c r="BH318" s="193">
        <f>IF(N318="sníž. přenesená",J318,0)</f>
        <v>0</v>
      </c>
      <c r="BI318" s="193">
        <f>IF(N318="nulová",J318,0)</f>
        <v>0</v>
      </c>
      <c r="BJ318" s="17" t="s">
        <v>8</v>
      </c>
      <c r="BK318" s="193">
        <f>ROUND(I318*H318,0)</f>
        <v>0</v>
      </c>
      <c r="BL318" s="17" t="s">
        <v>168</v>
      </c>
      <c r="BM318" s="17" t="s">
        <v>575</v>
      </c>
    </row>
    <row r="319" spans="2:65" s="11" customFormat="1" x14ac:dyDescent="0.3">
      <c r="B319" s="194"/>
      <c r="C319" s="195"/>
      <c r="D319" s="208" t="s">
        <v>155</v>
      </c>
      <c r="E319" s="218" t="s">
        <v>21</v>
      </c>
      <c r="F319" s="219" t="s">
        <v>576</v>
      </c>
      <c r="G319" s="195"/>
      <c r="H319" s="220">
        <v>2</v>
      </c>
      <c r="I319" s="200"/>
      <c r="J319" s="195"/>
      <c r="K319" s="195"/>
      <c r="L319" s="201"/>
      <c r="M319" s="202"/>
      <c r="N319" s="203"/>
      <c r="O319" s="203"/>
      <c r="P319" s="203"/>
      <c r="Q319" s="203"/>
      <c r="R319" s="203"/>
      <c r="S319" s="203"/>
      <c r="T319" s="204"/>
      <c r="AT319" s="205" t="s">
        <v>155</v>
      </c>
      <c r="AU319" s="205" t="s">
        <v>82</v>
      </c>
      <c r="AV319" s="11" t="s">
        <v>82</v>
      </c>
      <c r="AW319" s="11" t="s">
        <v>37</v>
      </c>
      <c r="AX319" s="11" t="s">
        <v>8</v>
      </c>
      <c r="AY319" s="205" t="s">
        <v>145</v>
      </c>
    </row>
    <row r="320" spans="2:65" s="1" customFormat="1" ht="22.5" customHeight="1" x14ac:dyDescent="0.3">
      <c r="B320" s="34"/>
      <c r="C320" s="182" t="s">
        <v>577</v>
      </c>
      <c r="D320" s="182" t="s">
        <v>148</v>
      </c>
      <c r="E320" s="183" t="s">
        <v>578</v>
      </c>
      <c r="F320" s="184" t="s">
        <v>579</v>
      </c>
      <c r="G320" s="185" t="s">
        <v>484</v>
      </c>
      <c r="H320" s="186">
        <v>2</v>
      </c>
      <c r="I320" s="187"/>
      <c r="J320" s="188">
        <f>ROUND(I320*H320,0)</f>
        <v>0</v>
      </c>
      <c r="K320" s="184" t="s">
        <v>152</v>
      </c>
      <c r="L320" s="54"/>
      <c r="M320" s="189" t="s">
        <v>21</v>
      </c>
      <c r="N320" s="190" t="s">
        <v>45</v>
      </c>
      <c r="O320" s="35"/>
      <c r="P320" s="191">
        <f>O320*H320</f>
        <v>0</v>
      </c>
      <c r="Q320" s="191">
        <v>1.8400000000000001E-3</v>
      </c>
      <c r="R320" s="191">
        <f>Q320*H320</f>
        <v>3.6800000000000001E-3</v>
      </c>
      <c r="S320" s="191">
        <v>0</v>
      </c>
      <c r="T320" s="192">
        <f>S320*H320</f>
        <v>0</v>
      </c>
      <c r="AR320" s="17" t="s">
        <v>168</v>
      </c>
      <c r="AT320" s="17" t="s">
        <v>148</v>
      </c>
      <c r="AU320" s="17" t="s">
        <v>82</v>
      </c>
      <c r="AY320" s="17" t="s">
        <v>145</v>
      </c>
      <c r="BE320" s="193">
        <f>IF(N320="základní",J320,0)</f>
        <v>0</v>
      </c>
      <c r="BF320" s="193">
        <f>IF(N320="snížená",J320,0)</f>
        <v>0</v>
      </c>
      <c r="BG320" s="193">
        <f>IF(N320="zákl. přenesená",J320,0)</f>
        <v>0</v>
      </c>
      <c r="BH320" s="193">
        <f>IF(N320="sníž. přenesená",J320,0)</f>
        <v>0</v>
      </c>
      <c r="BI320" s="193">
        <f>IF(N320="nulová",J320,0)</f>
        <v>0</v>
      </c>
      <c r="BJ320" s="17" t="s">
        <v>8</v>
      </c>
      <c r="BK320" s="193">
        <f>ROUND(I320*H320,0)</f>
        <v>0</v>
      </c>
      <c r="BL320" s="17" t="s">
        <v>168</v>
      </c>
      <c r="BM320" s="17" t="s">
        <v>580</v>
      </c>
    </row>
    <row r="321" spans="2:65" s="11" customFormat="1" x14ac:dyDescent="0.3">
      <c r="B321" s="194"/>
      <c r="C321" s="195"/>
      <c r="D321" s="208" t="s">
        <v>155</v>
      </c>
      <c r="E321" s="218" t="s">
        <v>21</v>
      </c>
      <c r="F321" s="219" t="s">
        <v>581</v>
      </c>
      <c r="G321" s="195"/>
      <c r="H321" s="220">
        <v>2</v>
      </c>
      <c r="I321" s="200"/>
      <c r="J321" s="195"/>
      <c r="K321" s="195"/>
      <c r="L321" s="201"/>
      <c r="M321" s="202"/>
      <c r="N321" s="203"/>
      <c r="O321" s="203"/>
      <c r="P321" s="203"/>
      <c r="Q321" s="203"/>
      <c r="R321" s="203"/>
      <c r="S321" s="203"/>
      <c r="T321" s="204"/>
      <c r="AT321" s="205" t="s">
        <v>155</v>
      </c>
      <c r="AU321" s="205" t="s">
        <v>82</v>
      </c>
      <c r="AV321" s="11" t="s">
        <v>82</v>
      </c>
      <c r="AW321" s="11" t="s">
        <v>37</v>
      </c>
      <c r="AX321" s="11" t="s">
        <v>8</v>
      </c>
      <c r="AY321" s="205" t="s">
        <v>145</v>
      </c>
    </row>
    <row r="322" spans="2:65" s="1" customFormat="1" ht="22.5" customHeight="1" x14ac:dyDescent="0.3">
      <c r="B322" s="34"/>
      <c r="C322" s="182" t="s">
        <v>582</v>
      </c>
      <c r="D322" s="182" t="s">
        <v>148</v>
      </c>
      <c r="E322" s="183" t="s">
        <v>583</v>
      </c>
      <c r="F322" s="184" t="s">
        <v>584</v>
      </c>
      <c r="G322" s="185" t="s">
        <v>151</v>
      </c>
      <c r="H322" s="186">
        <v>1</v>
      </c>
      <c r="I322" s="187"/>
      <c r="J322" s="188">
        <f>ROUND(I322*H322,0)</f>
        <v>0</v>
      </c>
      <c r="K322" s="184" t="s">
        <v>21</v>
      </c>
      <c r="L322" s="54"/>
      <c r="M322" s="189" t="s">
        <v>21</v>
      </c>
      <c r="N322" s="190" t="s">
        <v>45</v>
      </c>
      <c r="O322" s="35"/>
      <c r="P322" s="191">
        <f>O322*H322</f>
        <v>0</v>
      </c>
      <c r="Q322" s="191">
        <v>3.1E-4</v>
      </c>
      <c r="R322" s="191">
        <f>Q322*H322</f>
        <v>3.1E-4</v>
      </c>
      <c r="S322" s="191">
        <v>0</v>
      </c>
      <c r="T322" s="192">
        <f>S322*H322</f>
        <v>0</v>
      </c>
      <c r="AR322" s="17" t="s">
        <v>168</v>
      </c>
      <c r="AT322" s="17" t="s">
        <v>148</v>
      </c>
      <c r="AU322" s="17" t="s">
        <v>82</v>
      </c>
      <c r="AY322" s="17" t="s">
        <v>145</v>
      </c>
      <c r="BE322" s="193">
        <f>IF(N322="základní",J322,0)</f>
        <v>0</v>
      </c>
      <c r="BF322" s="193">
        <f>IF(N322="snížená",J322,0)</f>
        <v>0</v>
      </c>
      <c r="BG322" s="193">
        <f>IF(N322="zákl. přenesená",J322,0)</f>
        <v>0</v>
      </c>
      <c r="BH322" s="193">
        <f>IF(N322="sníž. přenesená",J322,0)</f>
        <v>0</v>
      </c>
      <c r="BI322" s="193">
        <f>IF(N322="nulová",J322,0)</f>
        <v>0</v>
      </c>
      <c r="BJ322" s="17" t="s">
        <v>8</v>
      </c>
      <c r="BK322" s="193">
        <f>ROUND(I322*H322,0)</f>
        <v>0</v>
      </c>
      <c r="BL322" s="17" t="s">
        <v>168</v>
      </c>
      <c r="BM322" s="17" t="s">
        <v>585</v>
      </c>
    </row>
    <row r="323" spans="2:65" s="1" customFormat="1" ht="22.5" customHeight="1" x14ac:dyDescent="0.3">
      <c r="B323" s="34"/>
      <c r="C323" s="182" t="s">
        <v>586</v>
      </c>
      <c r="D323" s="182" t="s">
        <v>148</v>
      </c>
      <c r="E323" s="183" t="s">
        <v>587</v>
      </c>
      <c r="F323" s="184" t="s">
        <v>588</v>
      </c>
      <c r="G323" s="185" t="s">
        <v>151</v>
      </c>
      <c r="H323" s="186">
        <v>1</v>
      </c>
      <c r="I323" s="187"/>
      <c r="J323" s="188">
        <f>ROUND(I323*H323,0)</f>
        <v>0</v>
      </c>
      <c r="K323" s="184" t="s">
        <v>21</v>
      </c>
      <c r="L323" s="54"/>
      <c r="M323" s="189" t="s">
        <v>21</v>
      </c>
      <c r="N323" s="190" t="s">
        <v>45</v>
      </c>
      <c r="O323" s="35"/>
      <c r="P323" s="191">
        <f>O323*H323</f>
        <v>0</v>
      </c>
      <c r="Q323" s="191">
        <v>3.1E-4</v>
      </c>
      <c r="R323" s="191">
        <f>Q323*H323</f>
        <v>3.1E-4</v>
      </c>
      <c r="S323" s="191">
        <v>0</v>
      </c>
      <c r="T323" s="192">
        <f>S323*H323</f>
        <v>0</v>
      </c>
      <c r="AR323" s="17" t="s">
        <v>168</v>
      </c>
      <c r="AT323" s="17" t="s">
        <v>148</v>
      </c>
      <c r="AU323" s="17" t="s">
        <v>82</v>
      </c>
      <c r="AY323" s="17" t="s">
        <v>145</v>
      </c>
      <c r="BE323" s="193">
        <f>IF(N323="základní",J323,0)</f>
        <v>0</v>
      </c>
      <c r="BF323" s="193">
        <f>IF(N323="snížená",J323,0)</f>
        <v>0</v>
      </c>
      <c r="BG323" s="193">
        <f>IF(N323="zákl. přenesená",J323,0)</f>
        <v>0</v>
      </c>
      <c r="BH323" s="193">
        <f>IF(N323="sníž. přenesená",J323,0)</f>
        <v>0</v>
      </c>
      <c r="BI323" s="193">
        <f>IF(N323="nulová",J323,0)</f>
        <v>0</v>
      </c>
      <c r="BJ323" s="17" t="s">
        <v>8</v>
      </c>
      <c r="BK323" s="193">
        <f>ROUND(I323*H323,0)</f>
        <v>0</v>
      </c>
      <c r="BL323" s="17" t="s">
        <v>168</v>
      </c>
      <c r="BM323" s="17" t="s">
        <v>589</v>
      </c>
    </row>
    <row r="324" spans="2:65" s="1" customFormat="1" ht="22.5" customHeight="1" x14ac:dyDescent="0.3">
      <c r="B324" s="34"/>
      <c r="C324" s="182" t="s">
        <v>590</v>
      </c>
      <c r="D324" s="182" t="s">
        <v>148</v>
      </c>
      <c r="E324" s="183" t="s">
        <v>591</v>
      </c>
      <c r="F324" s="184" t="s">
        <v>592</v>
      </c>
      <c r="G324" s="185" t="s">
        <v>151</v>
      </c>
      <c r="H324" s="186">
        <v>10</v>
      </c>
      <c r="I324" s="187"/>
      <c r="J324" s="188">
        <f>ROUND(I324*H324,0)</f>
        <v>0</v>
      </c>
      <c r="K324" s="184" t="s">
        <v>152</v>
      </c>
      <c r="L324" s="54"/>
      <c r="M324" s="189" t="s">
        <v>21</v>
      </c>
      <c r="N324" s="190" t="s">
        <v>45</v>
      </c>
      <c r="O324" s="35"/>
      <c r="P324" s="191">
        <f>O324*H324</f>
        <v>0</v>
      </c>
      <c r="Q324" s="191">
        <v>2.3000000000000001E-4</v>
      </c>
      <c r="R324" s="191">
        <f>Q324*H324</f>
        <v>2.3E-3</v>
      </c>
      <c r="S324" s="191">
        <v>0</v>
      </c>
      <c r="T324" s="192">
        <f>S324*H324</f>
        <v>0</v>
      </c>
      <c r="AR324" s="17" t="s">
        <v>153</v>
      </c>
      <c r="AT324" s="17" t="s">
        <v>148</v>
      </c>
      <c r="AU324" s="17" t="s">
        <v>82</v>
      </c>
      <c r="AY324" s="17" t="s">
        <v>145</v>
      </c>
      <c r="BE324" s="193">
        <f>IF(N324="základní",J324,0)</f>
        <v>0</v>
      </c>
      <c r="BF324" s="193">
        <f>IF(N324="snížená",J324,0)</f>
        <v>0</v>
      </c>
      <c r="BG324" s="193">
        <f>IF(N324="zákl. přenesená",J324,0)</f>
        <v>0</v>
      </c>
      <c r="BH324" s="193">
        <f>IF(N324="sníž. přenesená",J324,0)</f>
        <v>0</v>
      </c>
      <c r="BI324" s="193">
        <f>IF(N324="nulová",J324,0)</f>
        <v>0</v>
      </c>
      <c r="BJ324" s="17" t="s">
        <v>8</v>
      </c>
      <c r="BK324" s="193">
        <f>ROUND(I324*H324,0)</f>
        <v>0</v>
      </c>
      <c r="BL324" s="17" t="s">
        <v>153</v>
      </c>
      <c r="BM324" s="17" t="s">
        <v>593</v>
      </c>
    </row>
    <row r="325" spans="2:65" s="11" customFormat="1" x14ac:dyDescent="0.3">
      <c r="B325" s="194"/>
      <c r="C325" s="195"/>
      <c r="D325" s="208" t="s">
        <v>155</v>
      </c>
      <c r="E325" s="218" t="s">
        <v>21</v>
      </c>
      <c r="F325" s="219" t="s">
        <v>538</v>
      </c>
      <c r="G325" s="195"/>
      <c r="H325" s="220">
        <v>10</v>
      </c>
      <c r="I325" s="200"/>
      <c r="J325" s="195"/>
      <c r="K325" s="195"/>
      <c r="L325" s="201"/>
      <c r="M325" s="202"/>
      <c r="N325" s="203"/>
      <c r="O325" s="203"/>
      <c r="P325" s="203"/>
      <c r="Q325" s="203"/>
      <c r="R325" s="203"/>
      <c r="S325" s="203"/>
      <c r="T325" s="204"/>
      <c r="AT325" s="205" t="s">
        <v>155</v>
      </c>
      <c r="AU325" s="205" t="s">
        <v>82</v>
      </c>
      <c r="AV325" s="11" t="s">
        <v>82</v>
      </c>
      <c r="AW325" s="11" t="s">
        <v>37</v>
      </c>
      <c r="AX325" s="11" t="s">
        <v>8</v>
      </c>
      <c r="AY325" s="205" t="s">
        <v>145</v>
      </c>
    </row>
    <row r="326" spans="2:65" s="1" customFormat="1" ht="31.5" customHeight="1" x14ac:dyDescent="0.3">
      <c r="B326" s="34"/>
      <c r="C326" s="182" t="s">
        <v>594</v>
      </c>
      <c r="D326" s="182" t="s">
        <v>148</v>
      </c>
      <c r="E326" s="183" t="s">
        <v>595</v>
      </c>
      <c r="F326" s="184" t="s">
        <v>596</v>
      </c>
      <c r="G326" s="185" t="s">
        <v>289</v>
      </c>
      <c r="H326" s="186">
        <v>0.40799999999999997</v>
      </c>
      <c r="I326" s="187"/>
      <c r="J326" s="188">
        <f>ROUND(I326*H326,0)</f>
        <v>0</v>
      </c>
      <c r="K326" s="184" t="s">
        <v>152</v>
      </c>
      <c r="L326" s="54"/>
      <c r="M326" s="189" t="s">
        <v>21</v>
      </c>
      <c r="N326" s="190" t="s">
        <v>45</v>
      </c>
      <c r="O326" s="35"/>
      <c r="P326" s="191">
        <f>O326*H326</f>
        <v>0</v>
      </c>
      <c r="Q326" s="191">
        <v>0</v>
      </c>
      <c r="R326" s="191">
        <f>Q326*H326</f>
        <v>0</v>
      </c>
      <c r="S326" s="191">
        <v>0</v>
      </c>
      <c r="T326" s="192">
        <f>S326*H326</f>
        <v>0</v>
      </c>
      <c r="AR326" s="17" t="s">
        <v>168</v>
      </c>
      <c r="AT326" s="17" t="s">
        <v>148</v>
      </c>
      <c r="AU326" s="17" t="s">
        <v>82</v>
      </c>
      <c r="AY326" s="17" t="s">
        <v>145</v>
      </c>
      <c r="BE326" s="193">
        <f>IF(N326="základní",J326,0)</f>
        <v>0</v>
      </c>
      <c r="BF326" s="193">
        <f>IF(N326="snížená",J326,0)</f>
        <v>0</v>
      </c>
      <c r="BG326" s="193">
        <f>IF(N326="zákl. přenesená",J326,0)</f>
        <v>0</v>
      </c>
      <c r="BH326" s="193">
        <f>IF(N326="sníž. přenesená",J326,0)</f>
        <v>0</v>
      </c>
      <c r="BI326" s="193">
        <f>IF(N326="nulová",J326,0)</f>
        <v>0</v>
      </c>
      <c r="BJ326" s="17" t="s">
        <v>8</v>
      </c>
      <c r="BK326" s="193">
        <f>ROUND(I326*H326,0)</f>
        <v>0</v>
      </c>
      <c r="BL326" s="17" t="s">
        <v>168</v>
      </c>
      <c r="BM326" s="17" t="s">
        <v>597</v>
      </c>
    </row>
    <row r="327" spans="2:65" s="10" customFormat="1" ht="29.85" customHeight="1" x14ac:dyDescent="0.3">
      <c r="B327" s="165"/>
      <c r="C327" s="166"/>
      <c r="D327" s="179" t="s">
        <v>73</v>
      </c>
      <c r="E327" s="180" t="s">
        <v>598</v>
      </c>
      <c r="F327" s="180" t="s">
        <v>599</v>
      </c>
      <c r="G327" s="166"/>
      <c r="H327" s="166"/>
      <c r="I327" s="169"/>
      <c r="J327" s="181">
        <f>BK327</f>
        <v>0</v>
      </c>
      <c r="K327" s="166"/>
      <c r="L327" s="171"/>
      <c r="M327" s="172"/>
      <c r="N327" s="173"/>
      <c r="O327" s="173"/>
      <c r="P327" s="174">
        <f>SUM(P328:P337)</f>
        <v>0</v>
      </c>
      <c r="Q327" s="173"/>
      <c r="R327" s="174">
        <f>SUM(R328:R337)</f>
        <v>2.248E-2</v>
      </c>
      <c r="S327" s="173"/>
      <c r="T327" s="175">
        <f>SUM(T328:T337)</f>
        <v>8.6360000000000006E-2</v>
      </c>
      <c r="AR327" s="176" t="s">
        <v>82</v>
      </c>
      <c r="AT327" s="177" t="s">
        <v>73</v>
      </c>
      <c r="AU327" s="177" t="s">
        <v>8</v>
      </c>
      <c r="AY327" s="176" t="s">
        <v>145</v>
      </c>
      <c r="BK327" s="178">
        <f>SUM(BK328:BK337)</f>
        <v>0</v>
      </c>
    </row>
    <row r="328" spans="2:65" s="1" customFormat="1" ht="22.5" customHeight="1" x14ac:dyDescent="0.3">
      <c r="B328" s="34"/>
      <c r="C328" s="182" t="s">
        <v>600</v>
      </c>
      <c r="D328" s="182" t="s">
        <v>148</v>
      </c>
      <c r="E328" s="183" t="s">
        <v>601</v>
      </c>
      <c r="F328" s="184" t="s">
        <v>602</v>
      </c>
      <c r="G328" s="185" t="s">
        <v>178</v>
      </c>
      <c r="H328" s="186">
        <v>34</v>
      </c>
      <c r="I328" s="187"/>
      <c r="J328" s="188">
        <f>ROUND(I328*H328,0)</f>
        <v>0</v>
      </c>
      <c r="K328" s="184" t="s">
        <v>152</v>
      </c>
      <c r="L328" s="54"/>
      <c r="M328" s="189" t="s">
        <v>21</v>
      </c>
      <c r="N328" s="190" t="s">
        <v>45</v>
      </c>
      <c r="O328" s="35"/>
      <c r="P328" s="191">
        <f>O328*H328</f>
        <v>0</v>
      </c>
      <c r="Q328" s="191">
        <v>4.0000000000000003E-5</v>
      </c>
      <c r="R328" s="191">
        <f>Q328*H328</f>
        <v>1.3600000000000001E-3</v>
      </c>
      <c r="S328" s="191">
        <v>2.5400000000000002E-3</v>
      </c>
      <c r="T328" s="192">
        <f>S328*H328</f>
        <v>8.6360000000000006E-2</v>
      </c>
      <c r="AR328" s="17" t="s">
        <v>168</v>
      </c>
      <c r="AT328" s="17" t="s">
        <v>148</v>
      </c>
      <c r="AU328" s="17" t="s">
        <v>82</v>
      </c>
      <c r="AY328" s="17" t="s">
        <v>145</v>
      </c>
      <c r="BE328" s="193">
        <f>IF(N328="základní",J328,0)</f>
        <v>0</v>
      </c>
      <c r="BF328" s="193">
        <f>IF(N328="snížená",J328,0)</f>
        <v>0</v>
      </c>
      <c r="BG328" s="193">
        <f>IF(N328="zákl. přenesená",J328,0)</f>
        <v>0</v>
      </c>
      <c r="BH328" s="193">
        <f>IF(N328="sníž. přenesená",J328,0)</f>
        <v>0</v>
      </c>
      <c r="BI328" s="193">
        <f>IF(N328="nulová",J328,0)</f>
        <v>0</v>
      </c>
      <c r="BJ328" s="17" t="s">
        <v>8</v>
      </c>
      <c r="BK328" s="193">
        <f>ROUND(I328*H328,0)</f>
        <v>0</v>
      </c>
      <c r="BL328" s="17" t="s">
        <v>168</v>
      </c>
      <c r="BM328" s="17" t="s">
        <v>603</v>
      </c>
    </row>
    <row r="329" spans="2:65" s="11" customFormat="1" x14ac:dyDescent="0.3">
      <c r="B329" s="194"/>
      <c r="C329" s="195"/>
      <c r="D329" s="196" t="s">
        <v>155</v>
      </c>
      <c r="E329" s="197" t="s">
        <v>21</v>
      </c>
      <c r="F329" s="198" t="s">
        <v>604</v>
      </c>
      <c r="G329" s="195"/>
      <c r="H329" s="199">
        <v>16</v>
      </c>
      <c r="I329" s="200"/>
      <c r="J329" s="195"/>
      <c r="K329" s="195"/>
      <c r="L329" s="201"/>
      <c r="M329" s="202"/>
      <c r="N329" s="203"/>
      <c r="O329" s="203"/>
      <c r="P329" s="203"/>
      <c r="Q329" s="203"/>
      <c r="R329" s="203"/>
      <c r="S329" s="203"/>
      <c r="T329" s="204"/>
      <c r="AT329" s="205" t="s">
        <v>155</v>
      </c>
      <c r="AU329" s="205" t="s">
        <v>82</v>
      </c>
      <c r="AV329" s="11" t="s">
        <v>82</v>
      </c>
      <c r="AW329" s="11" t="s">
        <v>37</v>
      </c>
      <c r="AX329" s="11" t="s">
        <v>74</v>
      </c>
      <c r="AY329" s="205" t="s">
        <v>145</v>
      </c>
    </row>
    <row r="330" spans="2:65" s="11" customFormat="1" x14ac:dyDescent="0.3">
      <c r="B330" s="194"/>
      <c r="C330" s="195"/>
      <c r="D330" s="196" t="s">
        <v>155</v>
      </c>
      <c r="E330" s="197" t="s">
        <v>21</v>
      </c>
      <c r="F330" s="198" t="s">
        <v>605</v>
      </c>
      <c r="G330" s="195"/>
      <c r="H330" s="199">
        <v>18</v>
      </c>
      <c r="I330" s="200"/>
      <c r="J330" s="195"/>
      <c r="K330" s="195"/>
      <c r="L330" s="201"/>
      <c r="M330" s="202"/>
      <c r="N330" s="203"/>
      <c r="O330" s="203"/>
      <c r="P330" s="203"/>
      <c r="Q330" s="203"/>
      <c r="R330" s="203"/>
      <c r="S330" s="203"/>
      <c r="T330" s="204"/>
      <c r="AT330" s="205" t="s">
        <v>155</v>
      </c>
      <c r="AU330" s="205" t="s">
        <v>82</v>
      </c>
      <c r="AV330" s="11" t="s">
        <v>82</v>
      </c>
      <c r="AW330" s="11" t="s">
        <v>37</v>
      </c>
      <c r="AX330" s="11" t="s">
        <v>74</v>
      </c>
      <c r="AY330" s="205" t="s">
        <v>145</v>
      </c>
    </row>
    <row r="331" spans="2:65" s="12" customFormat="1" x14ac:dyDescent="0.3">
      <c r="B331" s="206"/>
      <c r="C331" s="207"/>
      <c r="D331" s="208" t="s">
        <v>155</v>
      </c>
      <c r="E331" s="209" t="s">
        <v>21</v>
      </c>
      <c r="F331" s="210" t="s">
        <v>159</v>
      </c>
      <c r="G331" s="207"/>
      <c r="H331" s="211">
        <v>34</v>
      </c>
      <c r="I331" s="212"/>
      <c r="J331" s="207"/>
      <c r="K331" s="207"/>
      <c r="L331" s="213"/>
      <c r="M331" s="214"/>
      <c r="N331" s="215"/>
      <c r="O331" s="215"/>
      <c r="P331" s="215"/>
      <c r="Q331" s="215"/>
      <c r="R331" s="215"/>
      <c r="S331" s="215"/>
      <c r="T331" s="216"/>
      <c r="AT331" s="217" t="s">
        <v>155</v>
      </c>
      <c r="AU331" s="217" t="s">
        <v>82</v>
      </c>
      <c r="AV331" s="12" t="s">
        <v>153</v>
      </c>
      <c r="AW331" s="12" t="s">
        <v>37</v>
      </c>
      <c r="AX331" s="12" t="s">
        <v>8</v>
      </c>
      <c r="AY331" s="217" t="s">
        <v>145</v>
      </c>
    </row>
    <row r="332" spans="2:65" s="1" customFormat="1" ht="22.5" customHeight="1" x14ac:dyDescent="0.3">
      <c r="B332" s="34"/>
      <c r="C332" s="182" t="s">
        <v>606</v>
      </c>
      <c r="D332" s="182" t="s">
        <v>148</v>
      </c>
      <c r="E332" s="183" t="s">
        <v>607</v>
      </c>
      <c r="F332" s="184" t="s">
        <v>608</v>
      </c>
      <c r="G332" s="185" t="s">
        <v>178</v>
      </c>
      <c r="H332" s="186">
        <v>18</v>
      </c>
      <c r="I332" s="187"/>
      <c r="J332" s="188">
        <f>ROUND(I332*H332,0)</f>
        <v>0</v>
      </c>
      <c r="K332" s="184" t="s">
        <v>152</v>
      </c>
      <c r="L332" s="54"/>
      <c r="M332" s="189" t="s">
        <v>21</v>
      </c>
      <c r="N332" s="190" t="s">
        <v>45</v>
      </c>
      <c r="O332" s="35"/>
      <c r="P332" s="191">
        <f>O332*H332</f>
        <v>0</v>
      </c>
      <c r="Q332" s="191">
        <v>5.5999999999999995E-4</v>
      </c>
      <c r="R332" s="191">
        <f>Q332*H332</f>
        <v>1.0079999999999999E-2</v>
      </c>
      <c r="S332" s="191">
        <v>0</v>
      </c>
      <c r="T332" s="192">
        <f>S332*H332</f>
        <v>0</v>
      </c>
      <c r="AR332" s="17" t="s">
        <v>168</v>
      </c>
      <c r="AT332" s="17" t="s">
        <v>148</v>
      </c>
      <c r="AU332" s="17" t="s">
        <v>82</v>
      </c>
      <c r="AY332" s="17" t="s">
        <v>145</v>
      </c>
      <c r="BE332" s="193">
        <f>IF(N332="základní",J332,0)</f>
        <v>0</v>
      </c>
      <c r="BF332" s="193">
        <f>IF(N332="snížená",J332,0)</f>
        <v>0</v>
      </c>
      <c r="BG332" s="193">
        <f>IF(N332="zákl. přenesená",J332,0)</f>
        <v>0</v>
      </c>
      <c r="BH332" s="193">
        <f>IF(N332="sníž. přenesená",J332,0)</f>
        <v>0</v>
      </c>
      <c r="BI332" s="193">
        <f>IF(N332="nulová",J332,0)</f>
        <v>0</v>
      </c>
      <c r="BJ332" s="17" t="s">
        <v>8</v>
      </c>
      <c r="BK332" s="193">
        <f>ROUND(I332*H332,0)</f>
        <v>0</v>
      </c>
      <c r="BL332" s="17" t="s">
        <v>168</v>
      </c>
      <c r="BM332" s="17" t="s">
        <v>609</v>
      </c>
    </row>
    <row r="333" spans="2:65" s="11" customFormat="1" x14ac:dyDescent="0.3">
      <c r="B333" s="194"/>
      <c r="C333" s="195"/>
      <c r="D333" s="208" t="s">
        <v>155</v>
      </c>
      <c r="E333" s="218" t="s">
        <v>21</v>
      </c>
      <c r="F333" s="219" t="s">
        <v>605</v>
      </c>
      <c r="G333" s="195"/>
      <c r="H333" s="220">
        <v>18</v>
      </c>
      <c r="I333" s="200"/>
      <c r="J333" s="195"/>
      <c r="K333" s="195"/>
      <c r="L333" s="201"/>
      <c r="M333" s="202"/>
      <c r="N333" s="203"/>
      <c r="O333" s="203"/>
      <c r="P333" s="203"/>
      <c r="Q333" s="203"/>
      <c r="R333" s="203"/>
      <c r="S333" s="203"/>
      <c r="T333" s="204"/>
      <c r="AT333" s="205" t="s">
        <v>155</v>
      </c>
      <c r="AU333" s="205" t="s">
        <v>82</v>
      </c>
      <c r="AV333" s="11" t="s">
        <v>82</v>
      </c>
      <c r="AW333" s="11" t="s">
        <v>37</v>
      </c>
      <c r="AX333" s="11" t="s">
        <v>8</v>
      </c>
      <c r="AY333" s="205" t="s">
        <v>145</v>
      </c>
    </row>
    <row r="334" spans="2:65" s="1" customFormat="1" ht="22.5" customHeight="1" x14ac:dyDescent="0.3">
      <c r="B334" s="34"/>
      <c r="C334" s="182" t="s">
        <v>610</v>
      </c>
      <c r="D334" s="182" t="s">
        <v>148</v>
      </c>
      <c r="E334" s="183" t="s">
        <v>611</v>
      </c>
      <c r="F334" s="184" t="s">
        <v>612</v>
      </c>
      <c r="G334" s="185" t="s">
        <v>178</v>
      </c>
      <c r="H334" s="186">
        <v>16</v>
      </c>
      <c r="I334" s="187"/>
      <c r="J334" s="188">
        <f>ROUND(I334*H334,0)</f>
        <v>0</v>
      </c>
      <c r="K334" s="184" t="s">
        <v>152</v>
      </c>
      <c r="L334" s="54"/>
      <c r="M334" s="189" t="s">
        <v>21</v>
      </c>
      <c r="N334" s="190" t="s">
        <v>45</v>
      </c>
      <c r="O334" s="35"/>
      <c r="P334" s="191">
        <f>O334*H334</f>
        <v>0</v>
      </c>
      <c r="Q334" s="191">
        <v>6.8999999999999997E-4</v>
      </c>
      <c r="R334" s="191">
        <f>Q334*H334</f>
        <v>1.1039999999999999E-2</v>
      </c>
      <c r="S334" s="191">
        <v>0</v>
      </c>
      <c r="T334" s="192">
        <f>S334*H334</f>
        <v>0</v>
      </c>
      <c r="AR334" s="17" t="s">
        <v>168</v>
      </c>
      <c r="AT334" s="17" t="s">
        <v>148</v>
      </c>
      <c r="AU334" s="17" t="s">
        <v>82</v>
      </c>
      <c r="AY334" s="17" t="s">
        <v>145</v>
      </c>
      <c r="BE334" s="193">
        <f>IF(N334="základní",J334,0)</f>
        <v>0</v>
      </c>
      <c r="BF334" s="193">
        <f>IF(N334="snížená",J334,0)</f>
        <v>0</v>
      </c>
      <c r="BG334" s="193">
        <f>IF(N334="zákl. přenesená",J334,0)</f>
        <v>0</v>
      </c>
      <c r="BH334" s="193">
        <f>IF(N334="sníž. přenesená",J334,0)</f>
        <v>0</v>
      </c>
      <c r="BI334" s="193">
        <f>IF(N334="nulová",J334,0)</f>
        <v>0</v>
      </c>
      <c r="BJ334" s="17" t="s">
        <v>8</v>
      </c>
      <c r="BK334" s="193">
        <f>ROUND(I334*H334,0)</f>
        <v>0</v>
      </c>
      <c r="BL334" s="17" t="s">
        <v>168</v>
      </c>
      <c r="BM334" s="17" t="s">
        <v>613</v>
      </c>
    </row>
    <row r="335" spans="2:65" s="11" customFormat="1" x14ac:dyDescent="0.3">
      <c r="B335" s="194"/>
      <c r="C335" s="195"/>
      <c r="D335" s="208" t="s">
        <v>155</v>
      </c>
      <c r="E335" s="218" t="s">
        <v>21</v>
      </c>
      <c r="F335" s="219" t="s">
        <v>604</v>
      </c>
      <c r="G335" s="195"/>
      <c r="H335" s="220">
        <v>16</v>
      </c>
      <c r="I335" s="200"/>
      <c r="J335" s="195"/>
      <c r="K335" s="195"/>
      <c r="L335" s="201"/>
      <c r="M335" s="202"/>
      <c r="N335" s="203"/>
      <c r="O335" s="203"/>
      <c r="P335" s="203"/>
      <c r="Q335" s="203"/>
      <c r="R335" s="203"/>
      <c r="S335" s="203"/>
      <c r="T335" s="204"/>
      <c r="AT335" s="205" t="s">
        <v>155</v>
      </c>
      <c r="AU335" s="205" t="s">
        <v>82</v>
      </c>
      <c r="AV335" s="11" t="s">
        <v>82</v>
      </c>
      <c r="AW335" s="11" t="s">
        <v>37</v>
      </c>
      <c r="AX335" s="11" t="s">
        <v>8</v>
      </c>
      <c r="AY335" s="205" t="s">
        <v>145</v>
      </c>
    </row>
    <row r="336" spans="2:65" s="1" customFormat="1" ht="22.5" customHeight="1" x14ac:dyDescent="0.3">
      <c r="B336" s="34"/>
      <c r="C336" s="182" t="s">
        <v>614</v>
      </c>
      <c r="D336" s="182" t="s">
        <v>148</v>
      </c>
      <c r="E336" s="183" t="s">
        <v>615</v>
      </c>
      <c r="F336" s="184" t="s">
        <v>616</v>
      </c>
      <c r="G336" s="185" t="s">
        <v>178</v>
      </c>
      <c r="H336" s="186">
        <v>34</v>
      </c>
      <c r="I336" s="187"/>
      <c r="J336" s="188">
        <f>ROUND(I336*H336,0)</f>
        <v>0</v>
      </c>
      <c r="K336" s="184" t="s">
        <v>152</v>
      </c>
      <c r="L336" s="54"/>
      <c r="M336" s="189" t="s">
        <v>21</v>
      </c>
      <c r="N336" s="190" t="s">
        <v>45</v>
      </c>
      <c r="O336" s="35"/>
      <c r="P336" s="191">
        <f>O336*H336</f>
        <v>0</v>
      </c>
      <c r="Q336" s="191">
        <v>0</v>
      </c>
      <c r="R336" s="191">
        <f>Q336*H336</f>
        <v>0</v>
      </c>
      <c r="S336" s="191">
        <v>0</v>
      </c>
      <c r="T336" s="192">
        <f>S336*H336</f>
        <v>0</v>
      </c>
      <c r="AR336" s="17" t="s">
        <v>168</v>
      </c>
      <c r="AT336" s="17" t="s">
        <v>148</v>
      </c>
      <c r="AU336" s="17" t="s">
        <v>82</v>
      </c>
      <c r="AY336" s="17" t="s">
        <v>145</v>
      </c>
      <c r="BE336" s="193">
        <f>IF(N336="základní",J336,0)</f>
        <v>0</v>
      </c>
      <c r="BF336" s="193">
        <f>IF(N336="snížená",J336,0)</f>
        <v>0</v>
      </c>
      <c r="BG336" s="193">
        <f>IF(N336="zákl. přenesená",J336,0)</f>
        <v>0</v>
      </c>
      <c r="BH336" s="193">
        <f>IF(N336="sníž. přenesená",J336,0)</f>
        <v>0</v>
      </c>
      <c r="BI336" s="193">
        <f>IF(N336="nulová",J336,0)</f>
        <v>0</v>
      </c>
      <c r="BJ336" s="17" t="s">
        <v>8</v>
      </c>
      <c r="BK336" s="193">
        <f>ROUND(I336*H336,0)</f>
        <v>0</v>
      </c>
      <c r="BL336" s="17" t="s">
        <v>168</v>
      </c>
      <c r="BM336" s="17" t="s">
        <v>617</v>
      </c>
    </row>
    <row r="337" spans="2:65" s="1" customFormat="1" ht="31.5" customHeight="1" x14ac:dyDescent="0.3">
      <c r="B337" s="34"/>
      <c r="C337" s="182" t="s">
        <v>618</v>
      </c>
      <c r="D337" s="182" t="s">
        <v>148</v>
      </c>
      <c r="E337" s="183" t="s">
        <v>619</v>
      </c>
      <c r="F337" s="184" t="s">
        <v>620</v>
      </c>
      <c r="G337" s="185" t="s">
        <v>289</v>
      </c>
      <c r="H337" s="186">
        <v>2.1999999999999999E-2</v>
      </c>
      <c r="I337" s="187"/>
      <c r="J337" s="188">
        <f>ROUND(I337*H337,0)</f>
        <v>0</v>
      </c>
      <c r="K337" s="184" t="s">
        <v>152</v>
      </c>
      <c r="L337" s="54"/>
      <c r="M337" s="189" t="s">
        <v>21</v>
      </c>
      <c r="N337" s="190" t="s">
        <v>45</v>
      </c>
      <c r="O337" s="35"/>
      <c r="P337" s="191">
        <f>O337*H337</f>
        <v>0</v>
      </c>
      <c r="Q337" s="191">
        <v>0</v>
      </c>
      <c r="R337" s="191">
        <f>Q337*H337</f>
        <v>0</v>
      </c>
      <c r="S337" s="191">
        <v>0</v>
      </c>
      <c r="T337" s="192">
        <f>S337*H337</f>
        <v>0</v>
      </c>
      <c r="AR337" s="17" t="s">
        <v>168</v>
      </c>
      <c r="AT337" s="17" t="s">
        <v>148</v>
      </c>
      <c r="AU337" s="17" t="s">
        <v>82</v>
      </c>
      <c r="AY337" s="17" t="s">
        <v>145</v>
      </c>
      <c r="BE337" s="193">
        <f>IF(N337="základní",J337,0)</f>
        <v>0</v>
      </c>
      <c r="BF337" s="193">
        <f>IF(N337="snížená",J337,0)</f>
        <v>0</v>
      </c>
      <c r="BG337" s="193">
        <f>IF(N337="zákl. přenesená",J337,0)</f>
        <v>0</v>
      </c>
      <c r="BH337" s="193">
        <f>IF(N337="sníž. přenesená",J337,0)</f>
        <v>0</v>
      </c>
      <c r="BI337" s="193">
        <f>IF(N337="nulová",J337,0)</f>
        <v>0</v>
      </c>
      <c r="BJ337" s="17" t="s">
        <v>8</v>
      </c>
      <c r="BK337" s="193">
        <f>ROUND(I337*H337,0)</f>
        <v>0</v>
      </c>
      <c r="BL337" s="17" t="s">
        <v>168</v>
      </c>
      <c r="BM337" s="17" t="s">
        <v>621</v>
      </c>
    </row>
    <row r="338" spans="2:65" s="10" customFormat="1" ht="29.85" customHeight="1" x14ac:dyDescent="0.3">
      <c r="B338" s="165"/>
      <c r="C338" s="166"/>
      <c r="D338" s="179" t="s">
        <v>73</v>
      </c>
      <c r="E338" s="180" t="s">
        <v>622</v>
      </c>
      <c r="F338" s="180" t="s">
        <v>623</v>
      </c>
      <c r="G338" s="166"/>
      <c r="H338" s="166"/>
      <c r="I338" s="169"/>
      <c r="J338" s="181">
        <f>BK338</f>
        <v>0</v>
      </c>
      <c r="K338" s="166"/>
      <c r="L338" s="171"/>
      <c r="M338" s="172"/>
      <c r="N338" s="173"/>
      <c r="O338" s="173"/>
      <c r="P338" s="174">
        <f>SUM(P339:P341)</f>
        <v>0</v>
      </c>
      <c r="Q338" s="173"/>
      <c r="R338" s="174">
        <f>SUM(R339:R341)</f>
        <v>2.3E-3</v>
      </c>
      <c r="S338" s="173"/>
      <c r="T338" s="175">
        <f>SUM(T339:T341)</f>
        <v>0</v>
      </c>
      <c r="AR338" s="176" t="s">
        <v>82</v>
      </c>
      <c r="AT338" s="177" t="s">
        <v>73</v>
      </c>
      <c r="AU338" s="177" t="s">
        <v>8</v>
      </c>
      <c r="AY338" s="176" t="s">
        <v>145</v>
      </c>
      <c r="BK338" s="178">
        <f>SUM(BK339:BK341)</f>
        <v>0</v>
      </c>
    </row>
    <row r="339" spans="2:65" s="1" customFormat="1" ht="31.5" customHeight="1" x14ac:dyDescent="0.3">
      <c r="B339" s="34"/>
      <c r="C339" s="182" t="s">
        <v>624</v>
      </c>
      <c r="D339" s="182" t="s">
        <v>148</v>
      </c>
      <c r="E339" s="183" t="s">
        <v>625</v>
      </c>
      <c r="F339" s="184" t="s">
        <v>626</v>
      </c>
      <c r="G339" s="185" t="s">
        <v>151</v>
      </c>
      <c r="H339" s="186">
        <v>4</v>
      </c>
      <c r="I339" s="187"/>
      <c r="J339" s="188">
        <f>ROUND(I339*H339,0)</f>
        <v>0</v>
      </c>
      <c r="K339" s="184" t="s">
        <v>152</v>
      </c>
      <c r="L339" s="54"/>
      <c r="M339" s="189" t="s">
        <v>21</v>
      </c>
      <c r="N339" s="190" t="s">
        <v>45</v>
      </c>
      <c r="O339" s="35"/>
      <c r="P339" s="191">
        <f>O339*H339</f>
        <v>0</v>
      </c>
      <c r="Q339" s="191">
        <v>1.3999999999999999E-4</v>
      </c>
      <c r="R339" s="191">
        <f>Q339*H339</f>
        <v>5.5999999999999995E-4</v>
      </c>
      <c r="S339" s="191">
        <v>0</v>
      </c>
      <c r="T339" s="192">
        <f>S339*H339</f>
        <v>0</v>
      </c>
      <c r="AR339" s="17" t="s">
        <v>168</v>
      </c>
      <c r="AT339" s="17" t="s">
        <v>148</v>
      </c>
      <c r="AU339" s="17" t="s">
        <v>82</v>
      </c>
      <c r="AY339" s="17" t="s">
        <v>145</v>
      </c>
      <c r="BE339" s="193">
        <f>IF(N339="základní",J339,0)</f>
        <v>0</v>
      </c>
      <c r="BF339" s="193">
        <f>IF(N339="snížená",J339,0)</f>
        <v>0</v>
      </c>
      <c r="BG339" s="193">
        <f>IF(N339="zákl. přenesená",J339,0)</f>
        <v>0</v>
      </c>
      <c r="BH339" s="193">
        <f>IF(N339="sníž. přenesená",J339,0)</f>
        <v>0</v>
      </c>
      <c r="BI339" s="193">
        <f>IF(N339="nulová",J339,0)</f>
        <v>0</v>
      </c>
      <c r="BJ339" s="17" t="s">
        <v>8</v>
      </c>
      <c r="BK339" s="193">
        <f>ROUND(I339*H339,0)</f>
        <v>0</v>
      </c>
      <c r="BL339" s="17" t="s">
        <v>168</v>
      </c>
      <c r="BM339" s="17" t="s">
        <v>627</v>
      </c>
    </row>
    <row r="340" spans="2:65" s="1" customFormat="1" ht="31.5" customHeight="1" x14ac:dyDescent="0.3">
      <c r="B340" s="34"/>
      <c r="C340" s="182" t="s">
        <v>628</v>
      </c>
      <c r="D340" s="182" t="s">
        <v>148</v>
      </c>
      <c r="E340" s="183" t="s">
        <v>629</v>
      </c>
      <c r="F340" s="184" t="s">
        <v>630</v>
      </c>
      <c r="G340" s="185" t="s">
        <v>151</v>
      </c>
      <c r="H340" s="186">
        <v>2</v>
      </c>
      <c r="I340" s="187"/>
      <c r="J340" s="188">
        <f>ROUND(I340*H340,0)</f>
        <v>0</v>
      </c>
      <c r="K340" s="184" t="s">
        <v>152</v>
      </c>
      <c r="L340" s="54"/>
      <c r="M340" s="189" t="s">
        <v>21</v>
      </c>
      <c r="N340" s="190" t="s">
        <v>45</v>
      </c>
      <c r="O340" s="35"/>
      <c r="P340" s="191">
        <f>O340*H340</f>
        <v>0</v>
      </c>
      <c r="Q340" s="191">
        <v>8.7000000000000001E-4</v>
      </c>
      <c r="R340" s="191">
        <f>Q340*H340</f>
        <v>1.74E-3</v>
      </c>
      <c r="S340" s="191">
        <v>0</v>
      </c>
      <c r="T340" s="192">
        <f>S340*H340</f>
        <v>0</v>
      </c>
      <c r="AR340" s="17" t="s">
        <v>168</v>
      </c>
      <c r="AT340" s="17" t="s">
        <v>148</v>
      </c>
      <c r="AU340" s="17" t="s">
        <v>82</v>
      </c>
      <c r="AY340" s="17" t="s">
        <v>145</v>
      </c>
      <c r="BE340" s="193">
        <f>IF(N340="základní",J340,0)</f>
        <v>0</v>
      </c>
      <c r="BF340" s="193">
        <f>IF(N340="snížená",J340,0)</f>
        <v>0</v>
      </c>
      <c r="BG340" s="193">
        <f>IF(N340="zákl. přenesená",J340,0)</f>
        <v>0</v>
      </c>
      <c r="BH340" s="193">
        <f>IF(N340="sníž. přenesená",J340,0)</f>
        <v>0</v>
      </c>
      <c r="BI340" s="193">
        <f>IF(N340="nulová",J340,0)</f>
        <v>0</v>
      </c>
      <c r="BJ340" s="17" t="s">
        <v>8</v>
      </c>
      <c r="BK340" s="193">
        <f>ROUND(I340*H340,0)</f>
        <v>0</v>
      </c>
      <c r="BL340" s="17" t="s">
        <v>168</v>
      </c>
      <c r="BM340" s="17" t="s">
        <v>631</v>
      </c>
    </row>
    <row r="341" spans="2:65" s="1" customFormat="1" ht="31.5" customHeight="1" x14ac:dyDescent="0.3">
      <c r="B341" s="34"/>
      <c r="C341" s="182" t="s">
        <v>632</v>
      </c>
      <c r="D341" s="182" t="s">
        <v>148</v>
      </c>
      <c r="E341" s="183" t="s">
        <v>633</v>
      </c>
      <c r="F341" s="184" t="s">
        <v>634</v>
      </c>
      <c r="G341" s="185" t="s">
        <v>289</v>
      </c>
      <c r="H341" s="186">
        <v>2E-3</v>
      </c>
      <c r="I341" s="187"/>
      <c r="J341" s="188">
        <f>ROUND(I341*H341,0)</f>
        <v>0</v>
      </c>
      <c r="K341" s="184" t="s">
        <v>152</v>
      </c>
      <c r="L341" s="54"/>
      <c r="M341" s="189" t="s">
        <v>21</v>
      </c>
      <c r="N341" s="190" t="s">
        <v>45</v>
      </c>
      <c r="O341" s="35"/>
      <c r="P341" s="191">
        <f>O341*H341</f>
        <v>0</v>
      </c>
      <c r="Q341" s="191">
        <v>0</v>
      </c>
      <c r="R341" s="191">
        <f>Q341*H341</f>
        <v>0</v>
      </c>
      <c r="S341" s="191">
        <v>0</v>
      </c>
      <c r="T341" s="192">
        <f>S341*H341</f>
        <v>0</v>
      </c>
      <c r="AR341" s="17" t="s">
        <v>168</v>
      </c>
      <c r="AT341" s="17" t="s">
        <v>148</v>
      </c>
      <c r="AU341" s="17" t="s">
        <v>82</v>
      </c>
      <c r="AY341" s="17" t="s">
        <v>145</v>
      </c>
      <c r="BE341" s="193">
        <f>IF(N341="základní",J341,0)</f>
        <v>0</v>
      </c>
      <c r="BF341" s="193">
        <f>IF(N341="snížená",J341,0)</f>
        <v>0</v>
      </c>
      <c r="BG341" s="193">
        <f>IF(N341="zákl. přenesená",J341,0)</f>
        <v>0</v>
      </c>
      <c r="BH341" s="193">
        <f>IF(N341="sníž. přenesená",J341,0)</f>
        <v>0</v>
      </c>
      <c r="BI341" s="193">
        <f>IF(N341="nulová",J341,0)</f>
        <v>0</v>
      </c>
      <c r="BJ341" s="17" t="s">
        <v>8</v>
      </c>
      <c r="BK341" s="193">
        <f>ROUND(I341*H341,0)</f>
        <v>0</v>
      </c>
      <c r="BL341" s="17" t="s">
        <v>168</v>
      </c>
      <c r="BM341" s="17" t="s">
        <v>635</v>
      </c>
    </row>
    <row r="342" spans="2:65" s="10" customFormat="1" ht="29.85" customHeight="1" x14ac:dyDescent="0.3">
      <c r="B342" s="165"/>
      <c r="C342" s="166"/>
      <c r="D342" s="179" t="s">
        <v>73</v>
      </c>
      <c r="E342" s="180" t="s">
        <v>636</v>
      </c>
      <c r="F342" s="180" t="s">
        <v>637</v>
      </c>
      <c r="G342" s="166"/>
      <c r="H342" s="166"/>
      <c r="I342" s="169"/>
      <c r="J342" s="181">
        <f>BK342</f>
        <v>0</v>
      </c>
      <c r="K342" s="166"/>
      <c r="L342" s="171"/>
      <c r="M342" s="172"/>
      <c r="N342" s="173"/>
      <c r="O342" s="173"/>
      <c r="P342" s="174">
        <f>SUM(P343:P360)</f>
        <v>0</v>
      </c>
      <c r="Q342" s="173"/>
      <c r="R342" s="174">
        <f>SUM(R343:R360)</f>
        <v>0.31241000000000002</v>
      </c>
      <c r="S342" s="173"/>
      <c r="T342" s="175">
        <f>SUM(T343:T360)</f>
        <v>0.21368000000000001</v>
      </c>
      <c r="AR342" s="176" t="s">
        <v>82</v>
      </c>
      <c r="AT342" s="177" t="s">
        <v>73</v>
      </c>
      <c r="AU342" s="177" t="s">
        <v>8</v>
      </c>
      <c r="AY342" s="176" t="s">
        <v>145</v>
      </c>
      <c r="BK342" s="178">
        <f>SUM(BK343:BK360)</f>
        <v>0</v>
      </c>
    </row>
    <row r="343" spans="2:65" s="1" customFormat="1" ht="22.5" customHeight="1" x14ac:dyDescent="0.3">
      <c r="B343" s="34"/>
      <c r="C343" s="182" t="s">
        <v>638</v>
      </c>
      <c r="D343" s="182" t="s">
        <v>148</v>
      </c>
      <c r="E343" s="183" t="s">
        <v>639</v>
      </c>
      <c r="F343" s="184" t="s">
        <v>640</v>
      </c>
      <c r="G343" s="185" t="s">
        <v>167</v>
      </c>
      <c r="H343" s="186">
        <v>8.6</v>
      </c>
      <c r="I343" s="187"/>
      <c r="J343" s="188">
        <f>ROUND(I343*H343,0)</f>
        <v>0</v>
      </c>
      <c r="K343" s="184" t="s">
        <v>152</v>
      </c>
      <c r="L343" s="54"/>
      <c r="M343" s="189" t="s">
        <v>21</v>
      </c>
      <c r="N343" s="190" t="s">
        <v>45</v>
      </c>
      <c r="O343" s="35"/>
      <c r="P343" s="191">
        <f>O343*H343</f>
        <v>0</v>
      </c>
      <c r="Q343" s="191">
        <v>0</v>
      </c>
      <c r="R343" s="191">
        <f>Q343*H343</f>
        <v>0</v>
      </c>
      <c r="S343" s="191">
        <v>2.3800000000000002E-2</v>
      </c>
      <c r="T343" s="192">
        <f>S343*H343</f>
        <v>0.20468</v>
      </c>
      <c r="AR343" s="17" t="s">
        <v>168</v>
      </c>
      <c r="AT343" s="17" t="s">
        <v>148</v>
      </c>
      <c r="AU343" s="17" t="s">
        <v>82</v>
      </c>
      <c r="AY343" s="17" t="s">
        <v>145</v>
      </c>
      <c r="BE343" s="193">
        <f>IF(N343="základní",J343,0)</f>
        <v>0</v>
      </c>
      <c r="BF343" s="193">
        <f>IF(N343="snížená",J343,0)</f>
        <v>0</v>
      </c>
      <c r="BG343" s="193">
        <f>IF(N343="zákl. přenesená",J343,0)</f>
        <v>0</v>
      </c>
      <c r="BH343" s="193">
        <f>IF(N343="sníž. přenesená",J343,0)</f>
        <v>0</v>
      </c>
      <c r="BI343" s="193">
        <f>IF(N343="nulová",J343,0)</f>
        <v>0</v>
      </c>
      <c r="BJ343" s="17" t="s">
        <v>8</v>
      </c>
      <c r="BK343" s="193">
        <f>ROUND(I343*H343,0)</f>
        <v>0</v>
      </c>
      <c r="BL343" s="17" t="s">
        <v>168</v>
      </c>
      <c r="BM343" s="17" t="s">
        <v>641</v>
      </c>
    </row>
    <row r="344" spans="2:65" s="11" customFormat="1" x14ac:dyDescent="0.3">
      <c r="B344" s="194"/>
      <c r="C344" s="195"/>
      <c r="D344" s="196" t="s">
        <v>155</v>
      </c>
      <c r="E344" s="197" t="s">
        <v>21</v>
      </c>
      <c r="F344" s="198" t="s">
        <v>642</v>
      </c>
      <c r="G344" s="195"/>
      <c r="H344" s="199">
        <v>3.06</v>
      </c>
      <c r="I344" s="200"/>
      <c r="J344" s="195"/>
      <c r="K344" s="195"/>
      <c r="L344" s="201"/>
      <c r="M344" s="202"/>
      <c r="N344" s="203"/>
      <c r="O344" s="203"/>
      <c r="P344" s="203"/>
      <c r="Q344" s="203"/>
      <c r="R344" s="203"/>
      <c r="S344" s="203"/>
      <c r="T344" s="204"/>
      <c r="AT344" s="205" t="s">
        <v>155</v>
      </c>
      <c r="AU344" s="205" t="s">
        <v>82</v>
      </c>
      <c r="AV344" s="11" t="s">
        <v>82</v>
      </c>
      <c r="AW344" s="11" t="s">
        <v>37</v>
      </c>
      <c r="AX344" s="11" t="s">
        <v>74</v>
      </c>
      <c r="AY344" s="205" t="s">
        <v>145</v>
      </c>
    </row>
    <row r="345" spans="2:65" s="11" customFormat="1" x14ac:dyDescent="0.3">
      <c r="B345" s="194"/>
      <c r="C345" s="195"/>
      <c r="D345" s="196" t="s">
        <v>155</v>
      </c>
      <c r="E345" s="197" t="s">
        <v>21</v>
      </c>
      <c r="F345" s="198" t="s">
        <v>643</v>
      </c>
      <c r="G345" s="195"/>
      <c r="H345" s="199">
        <v>1.8</v>
      </c>
      <c r="I345" s="200"/>
      <c r="J345" s="195"/>
      <c r="K345" s="195"/>
      <c r="L345" s="201"/>
      <c r="M345" s="202"/>
      <c r="N345" s="203"/>
      <c r="O345" s="203"/>
      <c r="P345" s="203"/>
      <c r="Q345" s="203"/>
      <c r="R345" s="203"/>
      <c r="S345" s="203"/>
      <c r="T345" s="204"/>
      <c r="AT345" s="205" t="s">
        <v>155</v>
      </c>
      <c r="AU345" s="205" t="s">
        <v>82</v>
      </c>
      <c r="AV345" s="11" t="s">
        <v>82</v>
      </c>
      <c r="AW345" s="11" t="s">
        <v>37</v>
      </c>
      <c r="AX345" s="11" t="s">
        <v>74</v>
      </c>
      <c r="AY345" s="205" t="s">
        <v>145</v>
      </c>
    </row>
    <row r="346" spans="2:65" s="11" customFormat="1" x14ac:dyDescent="0.3">
      <c r="B346" s="194"/>
      <c r="C346" s="195"/>
      <c r="D346" s="196" t="s">
        <v>155</v>
      </c>
      <c r="E346" s="197" t="s">
        <v>21</v>
      </c>
      <c r="F346" s="198" t="s">
        <v>644</v>
      </c>
      <c r="G346" s="195"/>
      <c r="H346" s="199">
        <v>3.74</v>
      </c>
      <c r="I346" s="200"/>
      <c r="J346" s="195"/>
      <c r="K346" s="195"/>
      <c r="L346" s="201"/>
      <c r="M346" s="202"/>
      <c r="N346" s="203"/>
      <c r="O346" s="203"/>
      <c r="P346" s="203"/>
      <c r="Q346" s="203"/>
      <c r="R346" s="203"/>
      <c r="S346" s="203"/>
      <c r="T346" s="204"/>
      <c r="AT346" s="205" t="s">
        <v>155</v>
      </c>
      <c r="AU346" s="205" t="s">
        <v>82</v>
      </c>
      <c r="AV346" s="11" t="s">
        <v>82</v>
      </c>
      <c r="AW346" s="11" t="s">
        <v>37</v>
      </c>
      <c r="AX346" s="11" t="s">
        <v>74</v>
      </c>
      <c r="AY346" s="205" t="s">
        <v>145</v>
      </c>
    </row>
    <row r="347" spans="2:65" s="12" customFormat="1" x14ac:dyDescent="0.3">
      <c r="B347" s="206"/>
      <c r="C347" s="207"/>
      <c r="D347" s="208" t="s">
        <v>155</v>
      </c>
      <c r="E347" s="209" t="s">
        <v>21</v>
      </c>
      <c r="F347" s="210" t="s">
        <v>159</v>
      </c>
      <c r="G347" s="207"/>
      <c r="H347" s="211">
        <v>8.6</v>
      </c>
      <c r="I347" s="212"/>
      <c r="J347" s="207"/>
      <c r="K347" s="207"/>
      <c r="L347" s="213"/>
      <c r="M347" s="214"/>
      <c r="N347" s="215"/>
      <c r="O347" s="215"/>
      <c r="P347" s="215"/>
      <c r="Q347" s="215"/>
      <c r="R347" s="215"/>
      <c r="S347" s="215"/>
      <c r="T347" s="216"/>
      <c r="AT347" s="217" t="s">
        <v>155</v>
      </c>
      <c r="AU347" s="217" t="s">
        <v>82</v>
      </c>
      <c r="AV347" s="12" t="s">
        <v>153</v>
      </c>
      <c r="AW347" s="12" t="s">
        <v>37</v>
      </c>
      <c r="AX347" s="12" t="s">
        <v>8</v>
      </c>
      <c r="AY347" s="217" t="s">
        <v>145</v>
      </c>
    </row>
    <row r="348" spans="2:65" s="1" customFormat="1" ht="31.5" customHeight="1" x14ac:dyDescent="0.3">
      <c r="B348" s="34"/>
      <c r="C348" s="182" t="s">
        <v>645</v>
      </c>
      <c r="D348" s="182" t="s">
        <v>148</v>
      </c>
      <c r="E348" s="183" t="s">
        <v>646</v>
      </c>
      <c r="F348" s="184" t="s">
        <v>647</v>
      </c>
      <c r="G348" s="185" t="s">
        <v>151</v>
      </c>
      <c r="H348" s="186">
        <v>2</v>
      </c>
      <c r="I348" s="187"/>
      <c r="J348" s="188">
        <f>ROUND(I348*H348,0)</f>
        <v>0</v>
      </c>
      <c r="K348" s="184" t="s">
        <v>152</v>
      </c>
      <c r="L348" s="54"/>
      <c r="M348" s="189" t="s">
        <v>21</v>
      </c>
      <c r="N348" s="190" t="s">
        <v>45</v>
      </c>
      <c r="O348" s="35"/>
      <c r="P348" s="191">
        <f>O348*H348</f>
        <v>0</v>
      </c>
      <c r="Q348" s="191">
        <v>5.4359999999999999E-2</v>
      </c>
      <c r="R348" s="191">
        <f>Q348*H348</f>
        <v>0.10872</v>
      </c>
      <c r="S348" s="191">
        <v>0</v>
      </c>
      <c r="T348" s="192">
        <f>S348*H348</f>
        <v>0</v>
      </c>
      <c r="AR348" s="17" t="s">
        <v>168</v>
      </c>
      <c r="AT348" s="17" t="s">
        <v>148</v>
      </c>
      <c r="AU348" s="17" t="s">
        <v>82</v>
      </c>
      <c r="AY348" s="17" t="s">
        <v>145</v>
      </c>
      <c r="BE348" s="193">
        <f>IF(N348="základní",J348,0)</f>
        <v>0</v>
      </c>
      <c r="BF348" s="193">
        <f>IF(N348="snížená",J348,0)</f>
        <v>0</v>
      </c>
      <c r="BG348" s="193">
        <f>IF(N348="zákl. přenesená",J348,0)</f>
        <v>0</v>
      </c>
      <c r="BH348" s="193">
        <f>IF(N348="sníž. přenesená",J348,0)</f>
        <v>0</v>
      </c>
      <c r="BI348" s="193">
        <f>IF(N348="nulová",J348,0)</f>
        <v>0</v>
      </c>
      <c r="BJ348" s="17" t="s">
        <v>8</v>
      </c>
      <c r="BK348" s="193">
        <f>ROUND(I348*H348,0)</f>
        <v>0</v>
      </c>
      <c r="BL348" s="17" t="s">
        <v>168</v>
      </c>
      <c r="BM348" s="17" t="s">
        <v>648</v>
      </c>
    </row>
    <row r="349" spans="2:65" s="1" customFormat="1" ht="31.5" customHeight="1" x14ac:dyDescent="0.3">
      <c r="B349" s="34"/>
      <c r="C349" s="182" t="s">
        <v>649</v>
      </c>
      <c r="D349" s="182" t="s">
        <v>148</v>
      </c>
      <c r="E349" s="183" t="s">
        <v>650</v>
      </c>
      <c r="F349" s="184" t="s">
        <v>651</v>
      </c>
      <c r="G349" s="185" t="s">
        <v>151</v>
      </c>
      <c r="H349" s="186">
        <v>2</v>
      </c>
      <c r="I349" s="187"/>
      <c r="J349" s="188">
        <f>ROUND(I349*H349,0)</f>
        <v>0</v>
      </c>
      <c r="K349" s="184" t="s">
        <v>152</v>
      </c>
      <c r="L349" s="54"/>
      <c r="M349" s="189" t="s">
        <v>21</v>
      </c>
      <c r="N349" s="190" t="s">
        <v>45</v>
      </c>
      <c r="O349" s="35"/>
      <c r="P349" s="191">
        <f>O349*H349</f>
        <v>0</v>
      </c>
      <c r="Q349" s="191">
        <v>6.8500000000000005E-2</v>
      </c>
      <c r="R349" s="191">
        <f>Q349*H349</f>
        <v>0.13700000000000001</v>
      </c>
      <c r="S349" s="191">
        <v>0</v>
      </c>
      <c r="T349" s="192">
        <f>S349*H349</f>
        <v>0</v>
      </c>
      <c r="AR349" s="17" t="s">
        <v>168</v>
      </c>
      <c r="AT349" s="17" t="s">
        <v>148</v>
      </c>
      <c r="AU349" s="17" t="s">
        <v>82</v>
      </c>
      <c r="AY349" s="17" t="s">
        <v>145</v>
      </c>
      <c r="BE349" s="193">
        <f>IF(N349="základní",J349,0)</f>
        <v>0</v>
      </c>
      <c r="BF349" s="193">
        <f>IF(N349="snížená",J349,0)</f>
        <v>0</v>
      </c>
      <c r="BG349" s="193">
        <f>IF(N349="zákl. přenesená",J349,0)</f>
        <v>0</v>
      </c>
      <c r="BH349" s="193">
        <f>IF(N349="sníž. přenesená",J349,0)</f>
        <v>0</v>
      </c>
      <c r="BI349" s="193">
        <f>IF(N349="nulová",J349,0)</f>
        <v>0</v>
      </c>
      <c r="BJ349" s="17" t="s">
        <v>8</v>
      </c>
      <c r="BK349" s="193">
        <f>ROUND(I349*H349,0)</f>
        <v>0</v>
      </c>
      <c r="BL349" s="17" t="s">
        <v>168</v>
      </c>
      <c r="BM349" s="17" t="s">
        <v>652</v>
      </c>
    </row>
    <row r="350" spans="2:65" s="1" customFormat="1" ht="22.5" customHeight="1" x14ac:dyDescent="0.3">
      <c r="B350" s="34"/>
      <c r="C350" s="182" t="s">
        <v>653</v>
      </c>
      <c r="D350" s="182" t="s">
        <v>148</v>
      </c>
      <c r="E350" s="183" t="s">
        <v>654</v>
      </c>
      <c r="F350" s="184" t="s">
        <v>655</v>
      </c>
      <c r="G350" s="185" t="s">
        <v>151</v>
      </c>
      <c r="H350" s="186">
        <v>2</v>
      </c>
      <c r="I350" s="187"/>
      <c r="J350" s="188">
        <f>ROUND(I350*H350,0)</f>
        <v>0</v>
      </c>
      <c r="K350" s="184" t="s">
        <v>152</v>
      </c>
      <c r="L350" s="54"/>
      <c r="M350" s="189" t="s">
        <v>21</v>
      </c>
      <c r="N350" s="190" t="s">
        <v>45</v>
      </c>
      <c r="O350" s="35"/>
      <c r="P350" s="191">
        <f>O350*H350</f>
        <v>0</v>
      </c>
      <c r="Q350" s="191">
        <v>0</v>
      </c>
      <c r="R350" s="191">
        <f>Q350*H350</f>
        <v>0</v>
      </c>
      <c r="S350" s="191">
        <v>0</v>
      </c>
      <c r="T350" s="192">
        <f>S350*H350</f>
        <v>0</v>
      </c>
      <c r="AR350" s="17" t="s">
        <v>168</v>
      </c>
      <c r="AT350" s="17" t="s">
        <v>148</v>
      </c>
      <c r="AU350" s="17" t="s">
        <v>82</v>
      </c>
      <c r="AY350" s="17" t="s">
        <v>145</v>
      </c>
      <c r="BE350" s="193">
        <f>IF(N350="základní",J350,0)</f>
        <v>0</v>
      </c>
      <c r="BF350" s="193">
        <f>IF(N350="snížená",J350,0)</f>
        <v>0</v>
      </c>
      <c r="BG350" s="193">
        <f>IF(N350="zákl. přenesená",J350,0)</f>
        <v>0</v>
      </c>
      <c r="BH350" s="193">
        <f>IF(N350="sníž. přenesená",J350,0)</f>
        <v>0</v>
      </c>
      <c r="BI350" s="193">
        <f>IF(N350="nulová",J350,0)</f>
        <v>0</v>
      </c>
      <c r="BJ350" s="17" t="s">
        <v>8</v>
      </c>
      <c r="BK350" s="193">
        <f>ROUND(I350*H350,0)</f>
        <v>0</v>
      </c>
      <c r="BL350" s="17" t="s">
        <v>168</v>
      </c>
      <c r="BM350" s="17" t="s">
        <v>656</v>
      </c>
    </row>
    <row r="351" spans="2:65" s="1" customFormat="1" ht="31.5" customHeight="1" x14ac:dyDescent="0.3">
      <c r="B351" s="34"/>
      <c r="C351" s="235" t="s">
        <v>28</v>
      </c>
      <c r="D351" s="235" t="s">
        <v>319</v>
      </c>
      <c r="E351" s="236" t="s">
        <v>657</v>
      </c>
      <c r="F351" s="237" t="s">
        <v>658</v>
      </c>
      <c r="G351" s="238" t="s">
        <v>151</v>
      </c>
      <c r="H351" s="239">
        <v>2</v>
      </c>
      <c r="I351" s="240"/>
      <c r="J351" s="241">
        <f>ROUND(I351*H351,0)</f>
        <v>0</v>
      </c>
      <c r="K351" s="237" t="s">
        <v>21</v>
      </c>
      <c r="L351" s="242"/>
      <c r="M351" s="243" t="s">
        <v>21</v>
      </c>
      <c r="N351" s="244" t="s">
        <v>45</v>
      </c>
      <c r="O351" s="35"/>
      <c r="P351" s="191">
        <f>O351*H351</f>
        <v>0</v>
      </c>
      <c r="Q351" s="191">
        <v>3.27E-2</v>
      </c>
      <c r="R351" s="191">
        <f>Q351*H351</f>
        <v>6.54E-2</v>
      </c>
      <c r="S351" s="191">
        <v>0</v>
      </c>
      <c r="T351" s="192">
        <f>S351*H351</f>
        <v>0</v>
      </c>
      <c r="AR351" s="17" t="s">
        <v>323</v>
      </c>
      <c r="AT351" s="17" t="s">
        <v>319</v>
      </c>
      <c r="AU351" s="17" t="s">
        <v>82</v>
      </c>
      <c r="AY351" s="17" t="s">
        <v>145</v>
      </c>
      <c r="BE351" s="193">
        <f>IF(N351="základní",J351,0)</f>
        <v>0</v>
      </c>
      <c r="BF351" s="193">
        <f>IF(N351="snížená",J351,0)</f>
        <v>0</v>
      </c>
      <c r="BG351" s="193">
        <f>IF(N351="zákl. přenesená",J351,0)</f>
        <v>0</v>
      </c>
      <c r="BH351" s="193">
        <f>IF(N351="sníž. přenesená",J351,0)</f>
        <v>0</v>
      </c>
      <c r="BI351" s="193">
        <f>IF(N351="nulová",J351,0)</f>
        <v>0</v>
      </c>
      <c r="BJ351" s="17" t="s">
        <v>8</v>
      </c>
      <c r="BK351" s="193">
        <f>ROUND(I351*H351,0)</f>
        <v>0</v>
      </c>
      <c r="BL351" s="17" t="s">
        <v>168</v>
      </c>
      <c r="BM351" s="17" t="s">
        <v>659</v>
      </c>
    </row>
    <row r="352" spans="2:65" s="1" customFormat="1" ht="22.5" customHeight="1" x14ac:dyDescent="0.3">
      <c r="B352" s="34"/>
      <c r="C352" s="182" t="s">
        <v>660</v>
      </c>
      <c r="D352" s="182" t="s">
        <v>148</v>
      </c>
      <c r="E352" s="183" t="s">
        <v>661</v>
      </c>
      <c r="F352" s="184" t="s">
        <v>662</v>
      </c>
      <c r="G352" s="185" t="s">
        <v>151</v>
      </c>
      <c r="H352" s="186">
        <v>12</v>
      </c>
      <c r="I352" s="187"/>
      <c r="J352" s="188">
        <f>ROUND(I352*H352,0)</f>
        <v>0</v>
      </c>
      <c r="K352" s="184" t="s">
        <v>152</v>
      </c>
      <c r="L352" s="54"/>
      <c r="M352" s="189" t="s">
        <v>21</v>
      </c>
      <c r="N352" s="190" t="s">
        <v>45</v>
      </c>
      <c r="O352" s="35"/>
      <c r="P352" s="191">
        <f>O352*H352</f>
        <v>0</v>
      </c>
      <c r="Q352" s="191">
        <v>1.0000000000000001E-5</v>
      </c>
      <c r="R352" s="191">
        <f>Q352*H352</f>
        <v>1.2000000000000002E-4</v>
      </c>
      <c r="S352" s="191">
        <v>7.5000000000000002E-4</v>
      </c>
      <c r="T352" s="192">
        <f>S352*H352</f>
        <v>9.0000000000000011E-3</v>
      </c>
      <c r="AR352" s="17" t="s">
        <v>168</v>
      </c>
      <c r="AT352" s="17" t="s">
        <v>148</v>
      </c>
      <c r="AU352" s="17" t="s">
        <v>82</v>
      </c>
      <c r="AY352" s="17" t="s">
        <v>145</v>
      </c>
      <c r="BE352" s="193">
        <f>IF(N352="základní",J352,0)</f>
        <v>0</v>
      </c>
      <c r="BF352" s="193">
        <f>IF(N352="snížená",J352,0)</f>
        <v>0</v>
      </c>
      <c r="BG352" s="193">
        <f>IF(N352="zákl. přenesená",J352,0)</f>
        <v>0</v>
      </c>
      <c r="BH352" s="193">
        <f>IF(N352="sníž. přenesená",J352,0)</f>
        <v>0</v>
      </c>
      <c r="BI352" s="193">
        <f>IF(N352="nulová",J352,0)</f>
        <v>0</v>
      </c>
      <c r="BJ352" s="17" t="s">
        <v>8</v>
      </c>
      <c r="BK352" s="193">
        <f>ROUND(I352*H352,0)</f>
        <v>0</v>
      </c>
      <c r="BL352" s="17" t="s">
        <v>168</v>
      </c>
      <c r="BM352" s="17" t="s">
        <v>663</v>
      </c>
    </row>
    <row r="353" spans="2:65" s="11" customFormat="1" x14ac:dyDescent="0.3">
      <c r="B353" s="194"/>
      <c r="C353" s="195"/>
      <c r="D353" s="208" t="s">
        <v>155</v>
      </c>
      <c r="E353" s="218" t="s">
        <v>21</v>
      </c>
      <c r="F353" s="219" t="s">
        <v>664</v>
      </c>
      <c r="G353" s="195"/>
      <c r="H353" s="220">
        <v>12</v>
      </c>
      <c r="I353" s="200"/>
      <c r="J353" s="195"/>
      <c r="K353" s="195"/>
      <c r="L353" s="201"/>
      <c r="M353" s="202"/>
      <c r="N353" s="203"/>
      <c r="O353" s="203"/>
      <c r="P353" s="203"/>
      <c r="Q353" s="203"/>
      <c r="R353" s="203"/>
      <c r="S353" s="203"/>
      <c r="T353" s="204"/>
      <c r="AT353" s="205" t="s">
        <v>155</v>
      </c>
      <c r="AU353" s="205" t="s">
        <v>82</v>
      </c>
      <c r="AV353" s="11" t="s">
        <v>82</v>
      </c>
      <c r="AW353" s="11" t="s">
        <v>37</v>
      </c>
      <c r="AX353" s="11" t="s">
        <v>8</v>
      </c>
      <c r="AY353" s="205" t="s">
        <v>145</v>
      </c>
    </row>
    <row r="354" spans="2:65" s="1" customFormat="1" ht="22.5" customHeight="1" x14ac:dyDescent="0.3">
      <c r="B354" s="34"/>
      <c r="C354" s="182" t="s">
        <v>665</v>
      </c>
      <c r="D354" s="182" t="s">
        <v>148</v>
      </c>
      <c r="E354" s="183" t="s">
        <v>666</v>
      </c>
      <c r="F354" s="184" t="s">
        <v>667</v>
      </c>
      <c r="G354" s="185" t="s">
        <v>167</v>
      </c>
      <c r="H354" s="186">
        <v>8.6</v>
      </c>
      <c r="I354" s="187"/>
      <c r="J354" s="188">
        <f>ROUND(I354*H354,0)</f>
        <v>0</v>
      </c>
      <c r="K354" s="184" t="s">
        <v>152</v>
      </c>
      <c r="L354" s="54"/>
      <c r="M354" s="189" t="s">
        <v>21</v>
      </c>
      <c r="N354" s="190" t="s">
        <v>45</v>
      </c>
      <c r="O354" s="35"/>
      <c r="P354" s="191">
        <f>O354*H354</f>
        <v>0</v>
      </c>
      <c r="Q354" s="191">
        <v>0</v>
      </c>
      <c r="R354" s="191">
        <f>Q354*H354</f>
        <v>0</v>
      </c>
      <c r="S354" s="191">
        <v>0</v>
      </c>
      <c r="T354" s="192">
        <f>S354*H354</f>
        <v>0</v>
      </c>
      <c r="AR354" s="17" t="s">
        <v>168</v>
      </c>
      <c r="AT354" s="17" t="s">
        <v>148</v>
      </c>
      <c r="AU354" s="17" t="s">
        <v>82</v>
      </c>
      <c r="AY354" s="17" t="s">
        <v>145</v>
      </c>
      <c r="BE354" s="193">
        <f>IF(N354="základní",J354,0)</f>
        <v>0</v>
      </c>
      <c r="BF354" s="193">
        <f>IF(N354="snížená",J354,0)</f>
        <v>0</v>
      </c>
      <c r="BG354" s="193">
        <f>IF(N354="zákl. přenesená",J354,0)</f>
        <v>0</v>
      </c>
      <c r="BH354" s="193">
        <f>IF(N354="sníž. přenesená",J354,0)</f>
        <v>0</v>
      </c>
      <c r="BI354" s="193">
        <f>IF(N354="nulová",J354,0)</f>
        <v>0</v>
      </c>
      <c r="BJ354" s="17" t="s">
        <v>8</v>
      </c>
      <c r="BK354" s="193">
        <f>ROUND(I354*H354,0)</f>
        <v>0</v>
      </c>
      <c r="BL354" s="17" t="s">
        <v>168</v>
      </c>
      <c r="BM354" s="17" t="s">
        <v>668</v>
      </c>
    </row>
    <row r="355" spans="2:65" s="11" customFormat="1" x14ac:dyDescent="0.3">
      <c r="B355" s="194"/>
      <c r="C355" s="195"/>
      <c r="D355" s="196" t="s">
        <v>155</v>
      </c>
      <c r="E355" s="197" t="s">
        <v>21</v>
      </c>
      <c r="F355" s="198" t="s">
        <v>642</v>
      </c>
      <c r="G355" s="195"/>
      <c r="H355" s="199">
        <v>3.06</v>
      </c>
      <c r="I355" s="200"/>
      <c r="J355" s="195"/>
      <c r="K355" s="195"/>
      <c r="L355" s="201"/>
      <c r="M355" s="202"/>
      <c r="N355" s="203"/>
      <c r="O355" s="203"/>
      <c r="P355" s="203"/>
      <c r="Q355" s="203"/>
      <c r="R355" s="203"/>
      <c r="S355" s="203"/>
      <c r="T355" s="204"/>
      <c r="AT355" s="205" t="s">
        <v>155</v>
      </c>
      <c r="AU355" s="205" t="s">
        <v>82</v>
      </c>
      <c r="AV355" s="11" t="s">
        <v>82</v>
      </c>
      <c r="AW355" s="11" t="s">
        <v>37</v>
      </c>
      <c r="AX355" s="11" t="s">
        <v>74</v>
      </c>
      <c r="AY355" s="205" t="s">
        <v>145</v>
      </c>
    </row>
    <row r="356" spans="2:65" s="11" customFormat="1" x14ac:dyDescent="0.3">
      <c r="B356" s="194"/>
      <c r="C356" s="195"/>
      <c r="D356" s="196" t="s">
        <v>155</v>
      </c>
      <c r="E356" s="197" t="s">
        <v>21</v>
      </c>
      <c r="F356" s="198" t="s">
        <v>643</v>
      </c>
      <c r="G356" s="195"/>
      <c r="H356" s="199">
        <v>1.8</v>
      </c>
      <c r="I356" s="200"/>
      <c r="J356" s="195"/>
      <c r="K356" s="195"/>
      <c r="L356" s="201"/>
      <c r="M356" s="202"/>
      <c r="N356" s="203"/>
      <c r="O356" s="203"/>
      <c r="P356" s="203"/>
      <c r="Q356" s="203"/>
      <c r="R356" s="203"/>
      <c r="S356" s="203"/>
      <c r="T356" s="204"/>
      <c r="AT356" s="205" t="s">
        <v>155</v>
      </c>
      <c r="AU356" s="205" t="s">
        <v>82</v>
      </c>
      <c r="AV356" s="11" t="s">
        <v>82</v>
      </c>
      <c r="AW356" s="11" t="s">
        <v>37</v>
      </c>
      <c r="AX356" s="11" t="s">
        <v>74</v>
      </c>
      <c r="AY356" s="205" t="s">
        <v>145</v>
      </c>
    </row>
    <row r="357" spans="2:65" s="11" customFormat="1" x14ac:dyDescent="0.3">
      <c r="B357" s="194"/>
      <c r="C357" s="195"/>
      <c r="D357" s="196" t="s">
        <v>155</v>
      </c>
      <c r="E357" s="197" t="s">
        <v>21</v>
      </c>
      <c r="F357" s="198" t="s">
        <v>644</v>
      </c>
      <c r="G357" s="195"/>
      <c r="H357" s="199">
        <v>3.74</v>
      </c>
      <c r="I357" s="200"/>
      <c r="J357" s="195"/>
      <c r="K357" s="195"/>
      <c r="L357" s="201"/>
      <c r="M357" s="202"/>
      <c r="N357" s="203"/>
      <c r="O357" s="203"/>
      <c r="P357" s="203"/>
      <c r="Q357" s="203"/>
      <c r="R357" s="203"/>
      <c r="S357" s="203"/>
      <c r="T357" s="204"/>
      <c r="AT357" s="205" t="s">
        <v>155</v>
      </c>
      <c r="AU357" s="205" t="s">
        <v>82</v>
      </c>
      <c r="AV357" s="11" t="s">
        <v>82</v>
      </c>
      <c r="AW357" s="11" t="s">
        <v>37</v>
      </c>
      <c r="AX357" s="11" t="s">
        <v>74</v>
      </c>
      <c r="AY357" s="205" t="s">
        <v>145</v>
      </c>
    </row>
    <row r="358" spans="2:65" s="12" customFormat="1" x14ac:dyDescent="0.3">
      <c r="B358" s="206"/>
      <c r="C358" s="207"/>
      <c r="D358" s="208" t="s">
        <v>155</v>
      </c>
      <c r="E358" s="209" t="s">
        <v>21</v>
      </c>
      <c r="F358" s="210" t="s">
        <v>159</v>
      </c>
      <c r="G358" s="207"/>
      <c r="H358" s="211">
        <v>8.6</v>
      </c>
      <c r="I358" s="212"/>
      <c r="J358" s="207"/>
      <c r="K358" s="207"/>
      <c r="L358" s="213"/>
      <c r="M358" s="214"/>
      <c r="N358" s="215"/>
      <c r="O358" s="215"/>
      <c r="P358" s="215"/>
      <c r="Q358" s="215"/>
      <c r="R358" s="215"/>
      <c r="S358" s="215"/>
      <c r="T358" s="216"/>
      <c r="AT358" s="217" t="s">
        <v>155</v>
      </c>
      <c r="AU358" s="217" t="s">
        <v>82</v>
      </c>
      <c r="AV358" s="12" t="s">
        <v>153</v>
      </c>
      <c r="AW358" s="12" t="s">
        <v>37</v>
      </c>
      <c r="AX358" s="12" t="s">
        <v>8</v>
      </c>
      <c r="AY358" s="217" t="s">
        <v>145</v>
      </c>
    </row>
    <row r="359" spans="2:65" s="1" customFormat="1" ht="44.25" customHeight="1" x14ac:dyDescent="0.3">
      <c r="B359" s="34"/>
      <c r="C359" s="182" t="s">
        <v>669</v>
      </c>
      <c r="D359" s="182" t="s">
        <v>148</v>
      </c>
      <c r="E359" s="183" t="s">
        <v>670</v>
      </c>
      <c r="F359" s="184" t="s">
        <v>671</v>
      </c>
      <c r="G359" s="185" t="s">
        <v>484</v>
      </c>
      <c r="H359" s="186">
        <v>1</v>
      </c>
      <c r="I359" s="187"/>
      <c r="J359" s="188">
        <f>ROUND(I359*H359,0)</f>
        <v>0</v>
      </c>
      <c r="K359" s="184" t="s">
        <v>21</v>
      </c>
      <c r="L359" s="54"/>
      <c r="M359" s="189" t="s">
        <v>21</v>
      </c>
      <c r="N359" s="190" t="s">
        <v>45</v>
      </c>
      <c r="O359" s="35"/>
      <c r="P359" s="191">
        <f>O359*H359</f>
        <v>0</v>
      </c>
      <c r="Q359" s="191">
        <v>1.17E-3</v>
      </c>
      <c r="R359" s="191">
        <f>Q359*H359</f>
        <v>1.17E-3</v>
      </c>
      <c r="S359" s="191">
        <v>0</v>
      </c>
      <c r="T359" s="192">
        <f>S359*H359</f>
        <v>0</v>
      </c>
      <c r="AR359" s="17" t="s">
        <v>168</v>
      </c>
      <c r="AT359" s="17" t="s">
        <v>148</v>
      </c>
      <c r="AU359" s="17" t="s">
        <v>82</v>
      </c>
      <c r="AY359" s="17" t="s">
        <v>145</v>
      </c>
      <c r="BE359" s="193">
        <f>IF(N359="základní",J359,0)</f>
        <v>0</v>
      </c>
      <c r="BF359" s="193">
        <f>IF(N359="snížená",J359,0)</f>
        <v>0</v>
      </c>
      <c r="BG359" s="193">
        <f>IF(N359="zákl. přenesená",J359,0)</f>
        <v>0</v>
      </c>
      <c r="BH359" s="193">
        <f>IF(N359="sníž. přenesená",J359,0)</f>
        <v>0</v>
      </c>
      <c r="BI359" s="193">
        <f>IF(N359="nulová",J359,0)</f>
        <v>0</v>
      </c>
      <c r="BJ359" s="17" t="s">
        <v>8</v>
      </c>
      <c r="BK359" s="193">
        <f>ROUND(I359*H359,0)</f>
        <v>0</v>
      </c>
      <c r="BL359" s="17" t="s">
        <v>168</v>
      </c>
      <c r="BM359" s="17" t="s">
        <v>672</v>
      </c>
    </row>
    <row r="360" spans="2:65" s="1" customFormat="1" ht="31.5" customHeight="1" x14ac:dyDescent="0.3">
      <c r="B360" s="34"/>
      <c r="C360" s="182" t="s">
        <v>673</v>
      </c>
      <c r="D360" s="182" t="s">
        <v>148</v>
      </c>
      <c r="E360" s="183" t="s">
        <v>674</v>
      </c>
      <c r="F360" s="184" t="s">
        <v>675</v>
      </c>
      <c r="G360" s="185" t="s">
        <v>289</v>
      </c>
      <c r="H360" s="186">
        <v>0.312</v>
      </c>
      <c r="I360" s="187"/>
      <c r="J360" s="188">
        <f>ROUND(I360*H360,0)</f>
        <v>0</v>
      </c>
      <c r="K360" s="184" t="s">
        <v>152</v>
      </c>
      <c r="L360" s="54"/>
      <c r="M360" s="189" t="s">
        <v>21</v>
      </c>
      <c r="N360" s="190" t="s">
        <v>45</v>
      </c>
      <c r="O360" s="35"/>
      <c r="P360" s="191">
        <f>O360*H360</f>
        <v>0</v>
      </c>
      <c r="Q360" s="191">
        <v>0</v>
      </c>
      <c r="R360" s="191">
        <f>Q360*H360</f>
        <v>0</v>
      </c>
      <c r="S360" s="191">
        <v>0</v>
      </c>
      <c r="T360" s="192">
        <f>S360*H360</f>
        <v>0</v>
      </c>
      <c r="AR360" s="17" t="s">
        <v>168</v>
      </c>
      <c r="AT360" s="17" t="s">
        <v>148</v>
      </c>
      <c r="AU360" s="17" t="s">
        <v>82</v>
      </c>
      <c r="AY360" s="17" t="s">
        <v>145</v>
      </c>
      <c r="BE360" s="193">
        <f>IF(N360="základní",J360,0)</f>
        <v>0</v>
      </c>
      <c r="BF360" s="193">
        <f>IF(N360="snížená",J360,0)</f>
        <v>0</v>
      </c>
      <c r="BG360" s="193">
        <f>IF(N360="zákl. přenesená",J360,0)</f>
        <v>0</v>
      </c>
      <c r="BH360" s="193">
        <f>IF(N360="sníž. přenesená",J360,0)</f>
        <v>0</v>
      </c>
      <c r="BI360" s="193">
        <f>IF(N360="nulová",J360,0)</f>
        <v>0</v>
      </c>
      <c r="BJ360" s="17" t="s">
        <v>8</v>
      </c>
      <c r="BK360" s="193">
        <f>ROUND(I360*H360,0)</f>
        <v>0</v>
      </c>
      <c r="BL360" s="17" t="s">
        <v>168</v>
      </c>
      <c r="BM360" s="17" t="s">
        <v>676</v>
      </c>
    </row>
    <row r="361" spans="2:65" s="10" customFormat="1" ht="29.85" customHeight="1" x14ac:dyDescent="0.3">
      <c r="B361" s="165"/>
      <c r="C361" s="166"/>
      <c r="D361" s="179" t="s">
        <v>73</v>
      </c>
      <c r="E361" s="180" t="s">
        <v>677</v>
      </c>
      <c r="F361" s="180" t="s">
        <v>678</v>
      </c>
      <c r="G361" s="166"/>
      <c r="H361" s="166"/>
      <c r="I361" s="169"/>
      <c r="J361" s="181">
        <f>BK361</f>
        <v>0</v>
      </c>
      <c r="K361" s="166"/>
      <c r="L361" s="171"/>
      <c r="M361" s="172"/>
      <c r="N361" s="173"/>
      <c r="O361" s="173"/>
      <c r="P361" s="174">
        <f>SUM(P362:P363)</f>
        <v>0</v>
      </c>
      <c r="Q361" s="173"/>
      <c r="R361" s="174">
        <f>SUM(R362:R363)</f>
        <v>0</v>
      </c>
      <c r="S361" s="173"/>
      <c r="T361" s="175">
        <f>SUM(T362:T363)</f>
        <v>8.832000000000001E-2</v>
      </c>
      <c r="AR361" s="176" t="s">
        <v>82</v>
      </c>
      <c r="AT361" s="177" t="s">
        <v>73</v>
      </c>
      <c r="AU361" s="177" t="s">
        <v>8</v>
      </c>
      <c r="AY361" s="176" t="s">
        <v>145</v>
      </c>
      <c r="BK361" s="178">
        <f>SUM(BK362:BK363)</f>
        <v>0</v>
      </c>
    </row>
    <row r="362" spans="2:65" s="1" customFormat="1" ht="31.5" customHeight="1" x14ac:dyDescent="0.3">
      <c r="B362" s="34"/>
      <c r="C362" s="182" t="s">
        <v>679</v>
      </c>
      <c r="D362" s="182" t="s">
        <v>148</v>
      </c>
      <c r="E362" s="183" t="s">
        <v>680</v>
      </c>
      <c r="F362" s="184" t="s">
        <v>681</v>
      </c>
      <c r="G362" s="185" t="s">
        <v>167</v>
      </c>
      <c r="H362" s="186">
        <v>5.12</v>
      </c>
      <c r="I362" s="187"/>
      <c r="J362" s="188">
        <f>ROUND(I362*H362,0)</f>
        <v>0</v>
      </c>
      <c r="K362" s="184" t="s">
        <v>152</v>
      </c>
      <c r="L362" s="54"/>
      <c r="M362" s="189" t="s">
        <v>21</v>
      </c>
      <c r="N362" s="190" t="s">
        <v>45</v>
      </c>
      <c r="O362" s="35"/>
      <c r="P362" s="191">
        <f>O362*H362</f>
        <v>0</v>
      </c>
      <c r="Q362" s="191">
        <v>0</v>
      </c>
      <c r="R362" s="191">
        <f>Q362*H362</f>
        <v>0</v>
      </c>
      <c r="S362" s="191">
        <v>1.7250000000000001E-2</v>
      </c>
      <c r="T362" s="192">
        <f>S362*H362</f>
        <v>8.832000000000001E-2</v>
      </c>
      <c r="AR362" s="17" t="s">
        <v>168</v>
      </c>
      <c r="AT362" s="17" t="s">
        <v>148</v>
      </c>
      <c r="AU362" s="17" t="s">
        <v>82</v>
      </c>
      <c r="AY362" s="17" t="s">
        <v>145</v>
      </c>
      <c r="BE362" s="193">
        <f>IF(N362="základní",J362,0)</f>
        <v>0</v>
      </c>
      <c r="BF362" s="193">
        <f>IF(N362="snížená",J362,0)</f>
        <v>0</v>
      </c>
      <c r="BG362" s="193">
        <f>IF(N362="zákl. přenesená",J362,0)</f>
        <v>0</v>
      </c>
      <c r="BH362" s="193">
        <f>IF(N362="sníž. přenesená",J362,0)</f>
        <v>0</v>
      </c>
      <c r="BI362" s="193">
        <f>IF(N362="nulová",J362,0)</f>
        <v>0</v>
      </c>
      <c r="BJ362" s="17" t="s">
        <v>8</v>
      </c>
      <c r="BK362" s="193">
        <f>ROUND(I362*H362,0)</f>
        <v>0</v>
      </c>
      <c r="BL362" s="17" t="s">
        <v>168</v>
      </c>
      <c r="BM362" s="17" t="s">
        <v>682</v>
      </c>
    </row>
    <row r="363" spans="2:65" s="11" customFormat="1" x14ac:dyDescent="0.3">
      <c r="B363" s="194"/>
      <c r="C363" s="195"/>
      <c r="D363" s="196" t="s">
        <v>155</v>
      </c>
      <c r="E363" s="197" t="s">
        <v>21</v>
      </c>
      <c r="F363" s="198" t="s">
        <v>683</v>
      </c>
      <c r="G363" s="195"/>
      <c r="H363" s="199">
        <v>5.12</v>
      </c>
      <c r="I363" s="200"/>
      <c r="J363" s="195"/>
      <c r="K363" s="195"/>
      <c r="L363" s="201"/>
      <c r="M363" s="202"/>
      <c r="N363" s="203"/>
      <c r="O363" s="203"/>
      <c r="P363" s="203"/>
      <c r="Q363" s="203"/>
      <c r="R363" s="203"/>
      <c r="S363" s="203"/>
      <c r="T363" s="204"/>
      <c r="AT363" s="205" t="s">
        <v>155</v>
      </c>
      <c r="AU363" s="205" t="s">
        <v>82</v>
      </c>
      <c r="AV363" s="11" t="s">
        <v>82</v>
      </c>
      <c r="AW363" s="11" t="s">
        <v>37</v>
      </c>
      <c r="AX363" s="11" t="s">
        <v>8</v>
      </c>
      <c r="AY363" s="205" t="s">
        <v>145</v>
      </c>
    </row>
    <row r="364" spans="2:65" s="10" customFormat="1" ht="29.85" customHeight="1" x14ac:dyDescent="0.3">
      <c r="B364" s="165"/>
      <c r="C364" s="166"/>
      <c r="D364" s="179" t="s">
        <v>73</v>
      </c>
      <c r="E364" s="180" t="s">
        <v>684</v>
      </c>
      <c r="F364" s="180" t="s">
        <v>685</v>
      </c>
      <c r="G364" s="166"/>
      <c r="H364" s="166"/>
      <c r="I364" s="169"/>
      <c r="J364" s="181">
        <f>BK364</f>
        <v>0</v>
      </c>
      <c r="K364" s="166"/>
      <c r="L364" s="171"/>
      <c r="M364" s="172"/>
      <c r="N364" s="173"/>
      <c r="O364" s="173"/>
      <c r="P364" s="174">
        <f>SUM(P365:P387)</f>
        <v>0</v>
      </c>
      <c r="Q364" s="173"/>
      <c r="R364" s="174">
        <f>SUM(R365:R387)</f>
        <v>0</v>
      </c>
      <c r="S364" s="173"/>
      <c r="T364" s="175">
        <f>SUM(T365:T387)</f>
        <v>1.2726994999999999</v>
      </c>
      <c r="AR364" s="176" t="s">
        <v>82</v>
      </c>
      <c r="AT364" s="177" t="s">
        <v>73</v>
      </c>
      <c r="AU364" s="177" t="s">
        <v>8</v>
      </c>
      <c r="AY364" s="176" t="s">
        <v>145</v>
      </c>
      <c r="BK364" s="178">
        <f>SUM(BK365:BK387)</f>
        <v>0</v>
      </c>
    </row>
    <row r="365" spans="2:65" s="1" customFormat="1" ht="44.25" customHeight="1" x14ac:dyDescent="0.3">
      <c r="B365" s="34"/>
      <c r="C365" s="182" t="s">
        <v>686</v>
      </c>
      <c r="D365" s="182" t="s">
        <v>148</v>
      </c>
      <c r="E365" s="183" t="s">
        <v>687</v>
      </c>
      <c r="F365" s="184" t="s">
        <v>688</v>
      </c>
      <c r="G365" s="185" t="s">
        <v>151</v>
      </c>
      <c r="H365" s="186">
        <v>2</v>
      </c>
      <c r="I365" s="187"/>
      <c r="J365" s="188">
        <f>ROUND(I365*H365,0)</f>
        <v>0</v>
      </c>
      <c r="K365" s="184" t="s">
        <v>21</v>
      </c>
      <c r="L365" s="54"/>
      <c r="M365" s="189" t="s">
        <v>21</v>
      </c>
      <c r="N365" s="190" t="s">
        <v>45</v>
      </c>
      <c r="O365" s="35"/>
      <c r="P365" s="191">
        <f>O365*H365</f>
        <v>0</v>
      </c>
      <c r="Q365" s="191">
        <v>0</v>
      </c>
      <c r="R365" s="191">
        <f>Q365*H365</f>
        <v>0</v>
      </c>
      <c r="S365" s="191">
        <v>0</v>
      </c>
      <c r="T365" s="192">
        <f>S365*H365</f>
        <v>0</v>
      </c>
      <c r="AR365" s="17" t="s">
        <v>168</v>
      </c>
      <c r="AT365" s="17" t="s">
        <v>148</v>
      </c>
      <c r="AU365" s="17" t="s">
        <v>82</v>
      </c>
      <c r="AY365" s="17" t="s">
        <v>145</v>
      </c>
      <c r="BE365" s="193">
        <f>IF(N365="základní",J365,0)</f>
        <v>0</v>
      </c>
      <c r="BF365" s="193">
        <f>IF(N365="snížená",J365,0)</f>
        <v>0</v>
      </c>
      <c r="BG365" s="193">
        <f>IF(N365="zákl. přenesená",J365,0)</f>
        <v>0</v>
      </c>
      <c r="BH365" s="193">
        <f>IF(N365="sníž. přenesená",J365,0)</f>
        <v>0</v>
      </c>
      <c r="BI365" s="193">
        <f>IF(N365="nulová",J365,0)</f>
        <v>0</v>
      </c>
      <c r="BJ365" s="17" t="s">
        <v>8</v>
      </c>
      <c r="BK365" s="193">
        <f>ROUND(I365*H365,0)</f>
        <v>0</v>
      </c>
      <c r="BL365" s="17" t="s">
        <v>168</v>
      </c>
      <c r="BM365" s="17" t="s">
        <v>689</v>
      </c>
    </row>
    <row r="366" spans="2:65" s="1" customFormat="1" ht="82.5" customHeight="1" x14ac:dyDescent="0.3">
      <c r="B366" s="34"/>
      <c r="C366" s="182" t="s">
        <v>690</v>
      </c>
      <c r="D366" s="182" t="s">
        <v>148</v>
      </c>
      <c r="E366" s="183" t="s">
        <v>691</v>
      </c>
      <c r="F366" s="184" t="s">
        <v>692</v>
      </c>
      <c r="G366" s="185" t="s">
        <v>151</v>
      </c>
      <c r="H366" s="186">
        <v>8</v>
      </c>
      <c r="I366" s="187"/>
      <c r="J366" s="188">
        <f>ROUND(I366*H366,0)</f>
        <v>0</v>
      </c>
      <c r="K366" s="184" t="s">
        <v>21</v>
      </c>
      <c r="L366" s="54"/>
      <c r="M366" s="189" t="s">
        <v>21</v>
      </c>
      <c r="N366" s="190" t="s">
        <v>45</v>
      </c>
      <c r="O366" s="35"/>
      <c r="P366" s="191">
        <f>O366*H366</f>
        <v>0</v>
      </c>
      <c r="Q366" s="191">
        <v>0</v>
      </c>
      <c r="R366" s="191">
        <f>Q366*H366</f>
        <v>0</v>
      </c>
      <c r="S366" s="191">
        <v>0</v>
      </c>
      <c r="T366" s="192">
        <f>S366*H366</f>
        <v>0</v>
      </c>
      <c r="AR366" s="17" t="s">
        <v>168</v>
      </c>
      <c r="AT366" s="17" t="s">
        <v>148</v>
      </c>
      <c r="AU366" s="17" t="s">
        <v>82</v>
      </c>
      <c r="AY366" s="17" t="s">
        <v>145</v>
      </c>
      <c r="BE366" s="193">
        <f>IF(N366="základní",J366,0)</f>
        <v>0</v>
      </c>
      <c r="BF366" s="193">
        <f>IF(N366="snížená",J366,0)</f>
        <v>0</v>
      </c>
      <c r="BG366" s="193">
        <f>IF(N366="zákl. přenesená",J366,0)</f>
        <v>0</v>
      </c>
      <c r="BH366" s="193">
        <f>IF(N366="sníž. přenesená",J366,0)</f>
        <v>0</v>
      </c>
      <c r="BI366" s="193">
        <f>IF(N366="nulová",J366,0)</f>
        <v>0</v>
      </c>
      <c r="BJ366" s="17" t="s">
        <v>8</v>
      </c>
      <c r="BK366" s="193">
        <f>ROUND(I366*H366,0)</f>
        <v>0</v>
      </c>
      <c r="BL366" s="17" t="s">
        <v>168</v>
      </c>
      <c r="BM366" s="17" t="s">
        <v>693</v>
      </c>
    </row>
    <row r="367" spans="2:65" s="11" customFormat="1" x14ac:dyDescent="0.3">
      <c r="B367" s="194"/>
      <c r="C367" s="195"/>
      <c r="D367" s="208" t="s">
        <v>155</v>
      </c>
      <c r="E367" s="218" t="s">
        <v>21</v>
      </c>
      <c r="F367" s="219" t="s">
        <v>694</v>
      </c>
      <c r="G367" s="195"/>
      <c r="H367" s="220">
        <v>8</v>
      </c>
      <c r="I367" s="200"/>
      <c r="J367" s="195"/>
      <c r="K367" s="195"/>
      <c r="L367" s="201"/>
      <c r="M367" s="202"/>
      <c r="N367" s="203"/>
      <c r="O367" s="203"/>
      <c r="P367" s="203"/>
      <c r="Q367" s="203"/>
      <c r="R367" s="203"/>
      <c r="S367" s="203"/>
      <c r="T367" s="204"/>
      <c r="AT367" s="205" t="s">
        <v>155</v>
      </c>
      <c r="AU367" s="205" t="s">
        <v>82</v>
      </c>
      <c r="AV367" s="11" t="s">
        <v>82</v>
      </c>
      <c r="AW367" s="11" t="s">
        <v>37</v>
      </c>
      <c r="AX367" s="11" t="s">
        <v>8</v>
      </c>
      <c r="AY367" s="205" t="s">
        <v>145</v>
      </c>
    </row>
    <row r="368" spans="2:65" s="1" customFormat="1" ht="22.5" customHeight="1" x14ac:dyDescent="0.3">
      <c r="B368" s="34"/>
      <c r="C368" s="182" t="s">
        <v>695</v>
      </c>
      <c r="D368" s="182" t="s">
        <v>148</v>
      </c>
      <c r="E368" s="183" t="s">
        <v>696</v>
      </c>
      <c r="F368" s="184" t="s">
        <v>697</v>
      </c>
      <c r="G368" s="185" t="s">
        <v>178</v>
      </c>
      <c r="H368" s="186">
        <v>6</v>
      </c>
      <c r="I368" s="187"/>
      <c r="J368" s="188">
        <f>ROUND(I368*H368,0)</f>
        <v>0</v>
      </c>
      <c r="K368" s="184" t="s">
        <v>152</v>
      </c>
      <c r="L368" s="54"/>
      <c r="M368" s="189" t="s">
        <v>21</v>
      </c>
      <c r="N368" s="190" t="s">
        <v>45</v>
      </c>
      <c r="O368" s="35"/>
      <c r="P368" s="191">
        <f>O368*H368</f>
        <v>0</v>
      </c>
      <c r="Q368" s="191">
        <v>0</v>
      </c>
      <c r="R368" s="191">
        <f>Q368*H368</f>
        <v>0</v>
      </c>
      <c r="S368" s="191">
        <v>1.2070000000000001E-2</v>
      </c>
      <c r="T368" s="192">
        <f>S368*H368</f>
        <v>7.2420000000000012E-2</v>
      </c>
      <c r="AR368" s="17" t="s">
        <v>168</v>
      </c>
      <c r="AT368" s="17" t="s">
        <v>148</v>
      </c>
      <c r="AU368" s="17" t="s">
        <v>82</v>
      </c>
      <c r="AY368" s="17" t="s">
        <v>145</v>
      </c>
      <c r="BE368" s="193">
        <f>IF(N368="základní",J368,0)</f>
        <v>0</v>
      </c>
      <c r="BF368" s="193">
        <f>IF(N368="snížená",J368,0)</f>
        <v>0</v>
      </c>
      <c r="BG368" s="193">
        <f>IF(N368="zákl. přenesená",J368,0)</f>
        <v>0</v>
      </c>
      <c r="BH368" s="193">
        <f>IF(N368="sníž. přenesená",J368,0)</f>
        <v>0</v>
      </c>
      <c r="BI368" s="193">
        <f>IF(N368="nulová",J368,0)</f>
        <v>0</v>
      </c>
      <c r="BJ368" s="17" t="s">
        <v>8</v>
      </c>
      <c r="BK368" s="193">
        <f>ROUND(I368*H368,0)</f>
        <v>0</v>
      </c>
      <c r="BL368" s="17" t="s">
        <v>168</v>
      </c>
      <c r="BM368" s="17" t="s">
        <v>698</v>
      </c>
    </row>
    <row r="369" spans="2:65" s="11" customFormat="1" x14ac:dyDescent="0.3">
      <c r="B369" s="194"/>
      <c r="C369" s="195"/>
      <c r="D369" s="208" t="s">
        <v>155</v>
      </c>
      <c r="E369" s="218" t="s">
        <v>21</v>
      </c>
      <c r="F369" s="219" t="s">
        <v>699</v>
      </c>
      <c r="G369" s="195"/>
      <c r="H369" s="220">
        <v>6</v>
      </c>
      <c r="I369" s="200"/>
      <c r="J369" s="195"/>
      <c r="K369" s="195"/>
      <c r="L369" s="201"/>
      <c r="M369" s="202"/>
      <c r="N369" s="203"/>
      <c r="O369" s="203"/>
      <c r="P369" s="203"/>
      <c r="Q369" s="203"/>
      <c r="R369" s="203"/>
      <c r="S369" s="203"/>
      <c r="T369" s="204"/>
      <c r="AT369" s="205" t="s">
        <v>155</v>
      </c>
      <c r="AU369" s="205" t="s">
        <v>82</v>
      </c>
      <c r="AV369" s="11" t="s">
        <v>82</v>
      </c>
      <c r="AW369" s="11" t="s">
        <v>37</v>
      </c>
      <c r="AX369" s="11" t="s">
        <v>8</v>
      </c>
      <c r="AY369" s="205" t="s">
        <v>145</v>
      </c>
    </row>
    <row r="370" spans="2:65" s="1" customFormat="1" ht="22.5" customHeight="1" x14ac:dyDescent="0.3">
      <c r="B370" s="34"/>
      <c r="C370" s="182" t="s">
        <v>700</v>
      </c>
      <c r="D370" s="182" t="s">
        <v>148</v>
      </c>
      <c r="E370" s="183" t="s">
        <v>701</v>
      </c>
      <c r="F370" s="184" t="s">
        <v>702</v>
      </c>
      <c r="G370" s="185" t="s">
        <v>167</v>
      </c>
      <c r="H370" s="186">
        <v>14.03</v>
      </c>
      <c r="I370" s="187"/>
      <c r="J370" s="188">
        <f>ROUND(I370*H370,0)</f>
        <v>0</v>
      </c>
      <c r="K370" s="184" t="s">
        <v>152</v>
      </c>
      <c r="L370" s="54"/>
      <c r="M370" s="189" t="s">
        <v>21</v>
      </c>
      <c r="N370" s="190" t="s">
        <v>45</v>
      </c>
      <c r="O370" s="35"/>
      <c r="P370" s="191">
        <f>O370*H370</f>
        <v>0</v>
      </c>
      <c r="Q370" s="191">
        <v>0</v>
      </c>
      <c r="R370" s="191">
        <f>Q370*H370</f>
        <v>0</v>
      </c>
      <c r="S370" s="191">
        <v>2.4649999999999998E-2</v>
      </c>
      <c r="T370" s="192">
        <f>S370*H370</f>
        <v>0.34583949999999997</v>
      </c>
      <c r="AR370" s="17" t="s">
        <v>168</v>
      </c>
      <c r="AT370" s="17" t="s">
        <v>148</v>
      </c>
      <c r="AU370" s="17" t="s">
        <v>82</v>
      </c>
      <c r="AY370" s="17" t="s">
        <v>145</v>
      </c>
      <c r="BE370" s="193">
        <f>IF(N370="základní",J370,0)</f>
        <v>0</v>
      </c>
      <c r="BF370" s="193">
        <f>IF(N370="snížená",J370,0)</f>
        <v>0</v>
      </c>
      <c r="BG370" s="193">
        <f>IF(N370="zákl. přenesená",J370,0)</f>
        <v>0</v>
      </c>
      <c r="BH370" s="193">
        <f>IF(N370="sníž. přenesená",J370,0)</f>
        <v>0</v>
      </c>
      <c r="BI370" s="193">
        <f>IF(N370="nulová",J370,0)</f>
        <v>0</v>
      </c>
      <c r="BJ370" s="17" t="s">
        <v>8</v>
      </c>
      <c r="BK370" s="193">
        <f>ROUND(I370*H370,0)</f>
        <v>0</v>
      </c>
      <c r="BL370" s="17" t="s">
        <v>168</v>
      </c>
      <c r="BM370" s="17" t="s">
        <v>703</v>
      </c>
    </row>
    <row r="371" spans="2:65" s="11" customFormat="1" x14ac:dyDescent="0.3">
      <c r="B371" s="194"/>
      <c r="C371" s="195"/>
      <c r="D371" s="196" t="s">
        <v>155</v>
      </c>
      <c r="E371" s="197" t="s">
        <v>21</v>
      </c>
      <c r="F371" s="198" t="s">
        <v>704</v>
      </c>
      <c r="G371" s="195"/>
      <c r="H371" s="199">
        <v>4.91</v>
      </c>
      <c r="I371" s="200"/>
      <c r="J371" s="195"/>
      <c r="K371" s="195"/>
      <c r="L371" s="201"/>
      <c r="M371" s="202"/>
      <c r="N371" s="203"/>
      <c r="O371" s="203"/>
      <c r="P371" s="203"/>
      <c r="Q371" s="203"/>
      <c r="R371" s="203"/>
      <c r="S371" s="203"/>
      <c r="T371" s="204"/>
      <c r="AT371" s="205" t="s">
        <v>155</v>
      </c>
      <c r="AU371" s="205" t="s">
        <v>82</v>
      </c>
      <c r="AV371" s="11" t="s">
        <v>82</v>
      </c>
      <c r="AW371" s="11" t="s">
        <v>37</v>
      </c>
      <c r="AX371" s="11" t="s">
        <v>74</v>
      </c>
      <c r="AY371" s="205" t="s">
        <v>145</v>
      </c>
    </row>
    <row r="372" spans="2:65" s="11" customFormat="1" x14ac:dyDescent="0.3">
      <c r="B372" s="194"/>
      <c r="C372" s="195"/>
      <c r="D372" s="196" t="s">
        <v>155</v>
      </c>
      <c r="E372" s="197" t="s">
        <v>21</v>
      </c>
      <c r="F372" s="198" t="s">
        <v>643</v>
      </c>
      <c r="G372" s="195"/>
      <c r="H372" s="199">
        <v>1.8</v>
      </c>
      <c r="I372" s="200"/>
      <c r="J372" s="195"/>
      <c r="K372" s="195"/>
      <c r="L372" s="201"/>
      <c r="M372" s="202"/>
      <c r="N372" s="203"/>
      <c r="O372" s="203"/>
      <c r="P372" s="203"/>
      <c r="Q372" s="203"/>
      <c r="R372" s="203"/>
      <c r="S372" s="203"/>
      <c r="T372" s="204"/>
      <c r="AT372" s="205" t="s">
        <v>155</v>
      </c>
      <c r="AU372" s="205" t="s">
        <v>82</v>
      </c>
      <c r="AV372" s="11" t="s">
        <v>82</v>
      </c>
      <c r="AW372" s="11" t="s">
        <v>37</v>
      </c>
      <c r="AX372" s="11" t="s">
        <v>74</v>
      </c>
      <c r="AY372" s="205" t="s">
        <v>145</v>
      </c>
    </row>
    <row r="373" spans="2:65" s="11" customFormat="1" x14ac:dyDescent="0.3">
      <c r="B373" s="194"/>
      <c r="C373" s="195"/>
      <c r="D373" s="196" t="s">
        <v>155</v>
      </c>
      <c r="E373" s="197" t="s">
        <v>21</v>
      </c>
      <c r="F373" s="198" t="s">
        <v>705</v>
      </c>
      <c r="G373" s="195"/>
      <c r="H373" s="199">
        <v>5.94</v>
      </c>
      <c r="I373" s="200"/>
      <c r="J373" s="195"/>
      <c r="K373" s="195"/>
      <c r="L373" s="201"/>
      <c r="M373" s="202"/>
      <c r="N373" s="203"/>
      <c r="O373" s="203"/>
      <c r="P373" s="203"/>
      <c r="Q373" s="203"/>
      <c r="R373" s="203"/>
      <c r="S373" s="203"/>
      <c r="T373" s="204"/>
      <c r="AT373" s="205" t="s">
        <v>155</v>
      </c>
      <c r="AU373" s="205" t="s">
        <v>82</v>
      </c>
      <c r="AV373" s="11" t="s">
        <v>82</v>
      </c>
      <c r="AW373" s="11" t="s">
        <v>37</v>
      </c>
      <c r="AX373" s="11" t="s">
        <v>74</v>
      </c>
      <c r="AY373" s="205" t="s">
        <v>145</v>
      </c>
    </row>
    <row r="374" spans="2:65" s="11" customFormat="1" x14ac:dyDescent="0.3">
      <c r="B374" s="194"/>
      <c r="C374" s="195"/>
      <c r="D374" s="196" t="s">
        <v>155</v>
      </c>
      <c r="E374" s="197" t="s">
        <v>21</v>
      </c>
      <c r="F374" s="198" t="s">
        <v>706</v>
      </c>
      <c r="G374" s="195"/>
      <c r="H374" s="199">
        <v>1.38</v>
      </c>
      <c r="I374" s="200"/>
      <c r="J374" s="195"/>
      <c r="K374" s="195"/>
      <c r="L374" s="201"/>
      <c r="M374" s="202"/>
      <c r="N374" s="203"/>
      <c r="O374" s="203"/>
      <c r="P374" s="203"/>
      <c r="Q374" s="203"/>
      <c r="R374" s="203"/>
      <c r="S374" s="203"/>
      <c r="T374" s="204"/>
      <c r="AT374" s="205" t="s">
        <v>155</v>
      </c>
      <c r="AU374" s="205" t="s">
        <v>82</v>
      </c>
      <c r="AV374" s="11" t="s">
        <v>82</v>
      </c>
      <c r="AW374" s="11" t="s">
        <v>37</v>
      </c>
      <c r="AX374" s="11" t="s">
        <v>74</v>
      </c>
      <c r="AY374" s="205" t="s">
        <v>145</v>
      </c>
    </row>
    <row r="375" spans="2:65" s="12" customFormat="1" x14ac:dyDescent="0.3">
      <c r="B375" s="206"/>
      <c r="C375" s="207"/>
      <c r="D375" s="208" t="s">
        <v>155</v>
      </c>
      <c r="E375" s="209" t="s">
        <v>21</v>
      </c>
      <c r="F375" s="210" t="s">
        <v>159</v>
      </c>
      <c r="G375" s="207"/>
      <c r="H375" s="211">
        <v>14.03</v>
      </c>
      <c r="I375" s="212"/>
      <c r="J375" s="207"/>
      <c r="K375" s="207"/>
      <c r="L375" s="213"/>
      <c r="M375" s="214"/>
      <c r="N375" s="215"/>
      <c r="O375" s="215"/>
      <c r="P375" s="215"/>
      <c r="Q375" s="215"/>
      <c r="R375" s="215"/>
      <c r="S375" s="215"/>
      <c r="T375" s="216"/>
      <c r="AT375" s="217" t="s">
        <v>155</v>
      </c>
      <c r="AU375" s="217" t="s">
        <v>82</v>
      </c>
      <c r="AV375" s="12" t="s">
        <v>153</v>
      </c>
      <c r="AW375" s="12" t="s">
        <v>37</v>
      </c>
      <c r="AX375" s="12" t="s">
        <v>8</v>
      </c>
      <c r="AY375" s="217" t="s">
        <v>145</v>
      </c>
    </row>
    <row r="376" spans="2:65" s="1" customFormat="1" ht="22.5" customHeight="1" x14ac:dyDescent="0.3">
      <c r="B376" s="34"/>
      <c r="C376" s="182" t="s">
        <v>707</v>
      </c>
      <c r="D376" s="182" t="s">
        <v>148</v>
      </c>
      <c r="E376" s="183" t="s">
        <v>708</v>
      </c>
      <c r="F376" s="184" t="s">
        <v>709</v>
      </c>
      <c r="G376" s="185" t="s">
        <v>167</v>
      </c>
      <c r="H376" s="186">
        <v>18</v>
      </c>
      <c r="I376" s="187"/>
      <c r="J376" s="188">
        <f>ROUND(I376*H376,0)</f>
        <v>0</v>
      </c>
      <c r="K376" s="184" t="s">
        <v>152</v>
      </c>
      <c r="L376" s="54"/>
      <c r="M376" s="189" t="s">
        <v>21</v>
      </c>
      <c r="N376" s="190" t="s">
        <v>45</v>
      </c>
      <c r="O376" s="35"/>
      <c r="P376" s="191">
        <f>O376*H376</f>
        <v>0</v>
      </c>
      <c r="Q376" s="191">
        <v>0</v>
      </c>
      <c r="R376" s="191">
        <f>Q376*H376</f>
        <v>0</v>
      </c>
      <c r="S376" s="191">
        <v>1.098E-2</v>
      </c>
      <c r="T376" s="192">
        <f>S376*H376</f>
        <v>0.19764000000000001</v>
      </c>
      <c r="AR376" s="17" t="s">
        <v>168</v>
      </c>
      <c r="AT376" s="17" t="s">
        <v>148</v>
      </c>
      <c r="AU376" s="17" t="s">
        <v>82</v>
      </c>
      <c r="AY376" s="17" t="s">
        <v>145</v>
      </c>
      <c r="BE376" s="193">
        <f>IF(N376="základní",J376,0)</f>
        <v>0</v>
      </c>
      <c r="BF376" s="193">
        <f>IF(N376="snížená",J376,0)</f>
        <v>0</v>
      </c>
      <c r="BG376" s="193">
        <f>IF(N376="zákl. přenesená",J376,0)</f>
        <v>0</v>
      </c>
      <c r="BH376" s="193">
        <f>IF(N376="sníž. přenesená",J376,0)</f>
        <v>0</v>
      </c>
      <c r="BI376" s="193">
        <f>IF(N376="nulová",J376,0)</f>
        <v>0</v>
      </c>
      <c r="BJ376" s="17" t="s">
        <v>8</v>
      </c>
      <c r="BK376" s="193">
        <f>ROUND(I376*H376,0)</f>
        <v>0</v>
      </c>
      <c r="BL376" s="17" t="s">
        <v>168</v>
      </c>
      <c r="BM376" s="17" t="s">
        <v>710</v>
      </c>
    </row>
    <row r="377" spans="2:65" s="11" customFormat="1" x14ac:dyDescent="0.3">
      <c r="B377" s="194"/>
      <c r="C377" s="195"/>
      <c r="D377" s="196" t="s">
        <v>155</v>
      </c>
      <c r="E377" s="197" t="s">
        <v>21</v>
      </c>
      <c r="F377" s="198" t="s">
        <v>711</v>
      </c>
      <c r="G377" s="195"/>
      <c r="H377" s="199">
        <v>10.6</v>
      </c>
      <c r="I377" s="200"/>
      <c r="J377" s="195"/>
      <c r="K377" s="195"/>
      <c r="L377" s="201"/>
      <c r="M377" s="202"/>
      <c r="N377" s="203"/>
      <c r="O377" s="203"/>
      <c r="P377" s="203"/>
      <c r="Q377" s="203"/>
      <c r="R377" s="203"/>
      <c r="S377" s="203"/>
      <c r="T377" s="204"/>
      <c r="AT377" s="205" t="s">
        <v>155</v>
      </c>
      <c r="AU377" s="205" t="s">
        <v>82</v>
      </c>
      <c r="AV377" s="11" t="s">
        <v>82</v>
      </c>
      <c r="AW377" s="11" t="s">
        <v>37</v>
      </c>
      <c r="AX377" s="11" t="s">
        <v>74</v>
      </c>
      <c r="AY377" s="205" t="s">
        <v>145</v>
      </c>
    </row>
    <row r="378" spans="2:65" s="11" customFormat="1" x14ac:dyDescent="0.3">
      <c r="B378" s="194"/>
      <c r="C378" s="195"/>
      <c r="D378" s="196" t="s">
        <v>155</v>
      </c>
      <c r="E378" s="197" t="s">
        <v>21</v>
      </c>
      <c r="F378" s="198" t="s">
        <v>712</v>
      </c>
      <c r="G378" s="195"/>
      <c r="H378" s="199">
        <v>10.6</v>
      </c>
      <c r="I378" s="200"/>
      <c r="J378" s="195"/>
      <c r="K378" s="195"/>
      <c r="L378" s="201"/>
      <c r="M378" s="202"/>
      <c r="N378" s="203"/>
      <c r="O378" s="203"/>
      <c r="P378" s="203"/>
      <c r="Q378" s="203"/>
      <c r="R378" s="203"/>
      <c r="S378" s="203"/>
      <c r="T378" s="204"/>
      <c r="AT378" s="205" t="s">
        <v>155</v>
      </c>
      <c r="AU378" s="205" t="s">
        <v>82</v>
      </c>
      <c r="AV378" s="11" t="s">
        <v>82</v>
      </c>
      <c r="AW378" s="11" t="s">
        <v>37</v>
      </c>
      <c r="AX378" s="11" t="s">
        <v>74</v>
      </c>
      <c r="AY378" s="205" t="s">
        <v>145</v>
      </c>
    </row>
    <row r="379" spans="2:65" s="11" customFormat="1" x14ac:dyDescent="0.3">
      <c r="B379" s="194"/>
      <c r="C379" s="195"/>
      <c r="D379" s="196" t="s">
        <v>155</v>
      </c>
      <c r="E379" s="197" t="s">
        <v>21</v>
      </c>
      <c r="F379" s="198" t="s">
        <v>713</v>
      </c>
      <c r="G379" s="195"/>
      <c r="H379" s="199">
        <v>-3.2</v>
      </c>
      <c r="I379" s="200"/>
      <c r="J379" s="195"/>
      <c r="K379" s="195"/>
      <c r="L379" s="201"/>
      <c r="M379" s="202"/>
      <c r="N379" s="203"/>
      <c r="O379" s="203"/>
      <c r="P379" s="203"/>
      <c r="Q379" s="203"/>
      <c r="R379" s="203"/>
      <c r="S379" s="203"/>
      <c r="T379" s="204"/>
      <c r="AT379" s="205" t="s">
        <v>155</v>
      </c>
      <c r="AU379" s="205" t="s">
        <v>82</v>
      </c>
      <c r="AV379" s="11" t="s">
        <v>82</v>
      </c>
      <c r="AW379" s="11" t="s">
        <v>37</v>
      </c>
      <c r="AX379" s="11" t="s">
        <v>74</v>
      </c>
      <c r="AY379" s="205" t="s">
        <v>145</v>
      </c>
    </row>
    <row r="380" spans="2:65" s="12" customFormat="1" x14ac:dyDescent="0.3">
      <c r="B380" s="206"/>
      <c r="C380" s="207"/>
      <c r="D380" s="208" t="s">
        <v>155</v>
      </c>
      <c r="E380" s="209" t="s">
        <v>21</v>
      </c>
      <c r="F380" s="210" t="s">
        <v>159</v>
      </c>
      <c r="G380" s="207"/>
      <c r="H380" s="211">
        <v>18</v>
      </c>
      <c r="I380" s="212"/>
      <c r="J380" s="207"/>
      <c r="K380" s="207"/>
      <c r="L380" s="213"/>
      <c r="M380" s="214"/>
      <c r="N380" s="215"/>
      <c r="O380" s="215"/>
      <c r="P380" s="215"/>
      <c r="Q380" s="215"/>
      <c r="R380" s="215"/>
      <c r="S380" s="215"/>
      <c r="T380" s="216"/>
      <c r="AT380" s="217" t="s">
        <v>155</v>
      </c>
      <c r="AU380" s="217" t="s">
        <v>82</v>
      </c>
      <c r="AV380" s="12" t="s">
        <v>153</v>
      </c>
      <c r="AW380" s="12" t="s">
        <v>37</v>
      </c>
      <c r="AX380" s="12" t="s">
        <v>8</v>
      </c>
      <c r="AY380" s="217" t="s">
        <v>145</v>
      </c>
    </row>
    <row r="381" spans="2:65" s="1" customFormat="1" ht="31.5" customHeight="1" x14ac:dyDescent="0.3">
      <c r="B381" s="34"/>
      <c r="C381" s="182" t="s">
        <v>714</v>
      </c>
      <c r="D381" s="182" t="s">
        <v>148</v>
      </c>
      <c r="E381" s="183" t="s">
        <v>715</v>
      </c>
      <c r="F381" s="184" t="s">
        <v>716</v>
      </c>
      <c r="G381" s="185" t="s">
        <v>151</v>
      </c>
      <c r="H381" s="186">
        <v>16</v>
      </c>
      <c r="I381" s="187"/>
      <c r="J381" s="188">
        <f>ROUND(I381*H381,0)</f>
        <v>0</v>
      </c>
      <c r="K381" s="184" t="s">
        <v>152</v>
      </c>
      <c r="L381" s="54"/>
      <c r="M381" s="189" t="s">
        <v>21</v>
      </c>
      <c r="N381" s="190" t="s">
        <v>45</v>
      </c>
      <c r="O381" s="35"/>
      <c r="P381" s="191">
        <f>O381*H381</f>
        <v>0</v>
      </c>
      <c r="Q381" s="191">
        <v>0</v>
      </c>
      <c r="R381" s="191">
        <f>Q381*H381</f>
        <v>0</v>
      </c>
      <c r="S381" s="191">
        <v>2.4E-2</v>
      </c>
      <c r="T381" s="192">
        <f>S381*H381</f>
        <v>0.38400000000000001</v>
      </c>
      <c r="AR381" s="17" t="s">
        <v>168</v>
      </c>
      <c r="AT381" s="17" t="s">
        <v>148</v>
      </c>
      <c r="AU381" s="17" t="s">
        <v>82</v>
      </c>
      <c r="AY381" s="17" t="s">
        <v>145</v>
      </c>
      <c r="BE381" s="193">
        <f>IF(N381="základní",J381,0)</f>
        <v>0</v>
      </c>
      <c r="BF381" s="193">
        <f>IF(N381="snížená",J381,0)</f>
        <v>0</v>
      </c>
      <c r="BG381" s="193">
        <f>IF(N381="zákl. přenesená",J381,0)</f>
        <v>0</v>
      </c>
      <c r="BH381" s="193">
        <f>IF(N381="sníž. přenesená",J381,0)</f>
        <v>0</v>
      </c>
      <c r="BI381" s="193">
        <f>IF(N381="nulová",J381,0)</f>
        <v>0</v>
      </c>
      <c r="BJ381" s="17" t="s">
        <v>8</v>
      </c>
      <c r="BK381" s="193">
        <f>ROUND(I381*H381,0)</f>
        <v>0</v>
      </c>
      <c r="BL381" s="17" t="s">
        <v>168</v>
      </c>
      <c r="BM381" s="17" t="s">
        <v>717</v>
      </c>
    </row>
    <row r="382" spans="2:65" s="11" customFormat="1" x14ac:dyDescent="0.3">
      <c r="B382" s="194"/>
      <c r="C382" s="195"/>
      <c r="D382" s="208" t="s">
        <v>155</v>
      </c>
      <c r="E382" s="218" t="s">
        <v>21</v>
      </c>
      <c r="F382" s="219" t="s">
        <v>718</v>
      </c>
      <c r="G382" s="195"/>
      <c r="H382" s="220">
        <v>16</v>
      </c>
      <c r="I382" s="200"/>
      <c r="J382" s="195"/>
      <c r="K382" s="195"/>
      <c r="L382" s="201"/>
      <c r="M382" s="202"/>
      <c r="N382" s="203"/>
      <c r="O382" s="203"/>
      <c r="P382" s="203"/>
      <c r="Q382" s="203"/>
      <c r="R382" s="203"/>
      <c r="S382" s="203"/>
      <c r="T382" s="204"/>
      <c r="AT382" s="205" t="s">
        <v>155</v>
      </c>
      <c r="AU382" s="205" t="s">
        <v>82</v>
      </c>
      <c r="AV382" s="11" t="s">
        <v>82</v>
      </c>
      <c r="AW382" s="11" t="s">
        <v>37</v>
      </c>
      <c r="AX382" s="11" t="s">
        <v>8</v>
      </c>
      <c r="AY382" s="205" t="s">
        <v>145</v>
      </c>
    </row>
    <row r="383" spans="2:65" s="1" customFormat="1" ht="44.25" customHeight="1" x14ac:dyDescent="0.3">
      <c r="B383" s="34"/>
      <c r="C383" s="182" t="s">
        <v>719</v>
      </c>
      <c r="D383" s="182" t="s">
        <v>148</v>
      </c>
      <c r="E383" s="183" t="s">
        <v>720</v>
      </c>
      <c r="F383" s="184" t="s">
        <v>721</v>
      </c>
      <c r="G383" s="185" t="s">
        <v>151</v>
      </c>
      <c r="H383" s="186">
        <v>2</v>
      </c>
      <c r="I383" s="187"/>
      <c r="J383" s="188">
        <f>ROUND(I383*H383,0)</f>
        <v>0</v>
      </c>
      <c r="K383" s="184" t="s">
        <v>152</v>
      </c>
      <c r="L383" s="54"/>
      <c r="M383" s="189" t="s">
        <v>21</v>
      </c>
      <c r="N383" s="190" t="s">
        <v>45</v>
      </c>
      <c r="O383" s="35"/>
      <c r="P383" s="191">
        <f>O383*H383</f>
        <v>0</v>
      </c>
      <c r="Q383" s="191">
        <v>0</v>
      </c>
      <c r="R383" s="191">
        <f>Q383*H383</f>
        <v>0</v>
      </c>
      <c r="S383" s="191">
        <v>2.5999999999999999E-2</v>
      </c>
      <c r="T383" s="192">
        <f>S383*H383</f>
        <v>5.1999999999999998E-2</v>
      </c>
      <c r="AR383" s="17" t="s">
        <v>168</v>
      </c>
      <c r="AT383" s="17" t="s">
        <v>148</v>
      </c>
      <c r="AU383" s="17" t="s">
        <v>82</v>
      </c>
      <c r="AY383" s="17" t="s">
        <v>145</v>
      </c>
      <c r="BE383" s="193">
        <f>IF(N383="základní",J383,0)</f>
        <v>0</v>
      </c>
      <c r="BF383" s="193">
        <f>IF(N383="snížená",J383,0)</f>
        <v>0</v>
      </c>
      <c r="BG383" s="193">
        <f>IF(N383="zákl. přenesená",J383,0)</f>
        <v>0</v>
      </c>
      <c r="BH383" s="193">
        <f>IF(N383="sníž. přenesená",J383,0)</f>
        <v>0</v>
      </c>
      <c r="BI383" s="193">
        <f>IF(N383="nulová",J383,0)</f>
        <v>0</v>
      </c>
      <c r="BJ383" s="17" t="s">
        <v>8</v>
      </c>
      <c r="BK383" s="193">
        <f>ROUND(I383*H383,0)</f>
        <v>0</v>
      </c>
      <c r="BL383" s="17" t="s">
        <v>168</v>
      </c>
      <c r="BM383" s="17" t="s">
        <v>722</v>
      </c>
    </row>
    <row r="384" spans="2:65" s="1" customFormat="1" ht="22.5" customHeight="1" x14ac:dyDescent="0.3">
      <c r="B384" s="34"/>
      <c r="C384" s="182" t="s">
        <v>723</v>
      </c>
      <c r="D384" s="182" t="s">
        <v>148</v>
      </c>
      <c r="E384" s="183" t="s">
        <v>724</v>
      </c>
      <c r="F384" s="184" t="s">
        <v>725</v>
      </c>
      <c r="G384" s="185" t="s">
        <v>151</v>
      </c>
      <c r="H384" s="186">
        <v>2</v>
      </c>
      <c r="I384" s="187"/>
      <c r="J384" s="188">
        <f>ROUND(I384*H384,0)</f>
        <v>0</v>
      </c>
      <c r="K384" s="184" t="s">
        <v>152</v>
      </c>
      <c r="L384" s="54"/>
      <c r="M384" s="189" t="s">
        <v>21</v>
      </c>
      <c r="N384" s="190" t="s">
        <v>45</v>
      </c>
      <c r="O384" s="35"/>
      <c r="P384" s="191">
        <f>O384*H384</f>
        <v>0</v>
      </c>
      <c r="Q384" s="191">
        <v>0</v>
      </c>
      <c r="R384" s="191">
        <f>Q384*H384</f>
        <v>0</v>
      </c>
      <c r="S384" s="191">
        <v>0</v>
      </c>
      <c r="T384" s="192">
        <f>S384*H384</f>
        <v>0</v>
      </c>
      <c r="AR384" s="17" t="s">
        <v>168</v>
      </c>
      <c r="AT384" s="17" t="s">
        <v>148</v>
      </c>
      <c r="AU384" s="17" t="s">
        <v>82</v>
      </c>
      <c r="AY384" s="17" t="s">
        <v>145</v>
      </c>
      <c r="BE384" s="193">
        <f>IF(N384="základní",J384,0)</f>
        <v>0</v>
      </c>
      <c r="BF384" s="193">
        <f>IF(N384="snížená",J384,0)</f>
        <v>0</v>
      </c>
      <c r="BG384" s="193">
        <f>IF(N384="zákl. přenesená",J384,0)</f>
        <v>0</v>
      </c>
      <c r="BH384" s="193">
        <f>IF(N384="sníž. přenesená",J384,0)</f>
        <v>0</v>
      </c>
      <c r="BI384" s="193">
        <f>IF(N384="nulová",J384,0)</f>
        <v>0</v>
      </c>
      <c r="BJ384" s="17" t="s">
        <v>8</v>
      </c>
      <c r="BK384" s="193">
        <f>ROUND(I384*H384,0)</f>
        <v>0</v>
      </c>
      <c r="BL384" s="17" t="s">
        <v>168</v>
      </c>
      <c r="BM384" s="17" t="s">
        <v>726</v>
      </c>
    </row>
    <row r="385" spans="2:65" s="11" customFormat="1" x14ac:dyDescent="0.3">
      <c r="B385" s="194"/>
      <c r="C385" s="195"/>
      <c r="D385" s="208" t="s">
        <v>155</v>
      </c>
      <c r="E385" s="218" t="s">
        <v>21</v>
      </c>
      <c r="F385" s="219" t="s">
        <v>727</v>
      </c>
      <c r="G385" s="195"/>
      <c r="H385" s="220">
        <v>2</v>
      </c>
      <c r="I385" s="200"/>
      <c r="J385" s="195"/>
      <c r="K385" s="195"/>
      <c r="L385" s="201"/>
      <c r="M385" s="202"/>
      <c r="N385" s="203"/>
      <c r="O385" s="203"/>
      <c r="P385" s="203"/>
      <c r="Q385" s="203"/>
      <c r="R385" s="203"/>
      <c r="S385" s="203"/>
      <c r="T385" s="204"/>
      <c r="AT385" s="205" t="s">
        <v>155</v>
      </c>
      <c r="AU385" s="205" t="s">
        <v>82</v>
      </c>
      <c r="AV385" s="11" t="s">
        <v>82</v>
      </c>
      <c r="AW385" s="11" t="s">
        <v>37</v>
      </c>
      <c r="AX385" s="11" t="s">
        <v>8</v>
      </c>
      <c r="AY385" s="205" t="s">
        <v>145</v>
      </c>
    </row>
    <row r="386" spans="2:65" s="1" customFormat="1" ht="22.5" customHeight="1" x14ac:dyDescent="0.3">
      <c r="B386" s="34"/>
      <c r="C386" s="182" t="s">
        <v>728</v>
      </c>
      <c r="D386" s="182" t="s">
        <v>148</v>
      </c>
      <c r="E386" s="183" t="s">
        <v>729</v>
      </c>
      <c r="F386" s="184" t="s">
        <v>730</v>
      </c>
      <c r="G386" s="185" t="s">
        <v>151</v>
      </c>
      <c r="H386" s="186">
        <v>2</v>
      </c>
      <c r="I386" s="187"/>
      <c r="J386" s="188">
        <f>ROUND(I386*H386,0)</f>
        <v>0</v>
      </c>
      <c r="K386" s="184" t="s">
        <v>152</v>
      </c>
      <c r="L386" s="54"/>
      <c r="M386" s="189" t="s">
        <v>21</v>
      </c>
      <c r="N386" s="190" t="s">
        <v>45</v>
      </c>
      <c r="O386" s="35"/>
      <c r="P386" s="191">
        <f>O386*H386</f>
        <v>0</v>
      </c>
      <c r="Q386" s="191">
        <v>0</v>
      </c>
      <c r="R386" s="191">
        <f>Q386*H386</f>
        <v>0</v>
      </c>
      <c r="S386" s="191">
        <v>0.1104</v>
      </c>
      <c r="T386" s="192">
        <f>S386*H386</f>
        <v>0.2208</v>
      </c>
      <c r="AR386" s="17" t="s">
        <v>168</v>
      </c>
      <c r="AT386" s="17" t="s">
        <v>148</v>
      </c>
      <c r="AU386" s="17" t="s">
        <v>82</v>
      </c>
      <c r="AY386" s="17" t="s">
        <v>145</v>
      </c>
      <c r="BE386" s="193">
        <f>IF(N386="základní",J386,0)</f>
        <v>0</v>
      </c>
      <c r="BF386" s="193">
        <f>IF(N386="snížená",J386,0)</f>
        <v>0</v>
      </c>
      <c r="BG386" s="193">
        <f>IF(N386="zákl. přenesená",J386,0)</f>
        <v>0</v>
      </c>
      <c r="BH386" s="193">
        <f>IF(N386="sníž. přenesená",J386,0)</f>
        <v>0</v>
      </c>
      <c r="BI386" s="193">
        <f>IF(N386="nulová",J386,0)</f>
        <v>0</v>
      </c>
      <c r="BJ386" s="17" t="s">
        <v>8</v>
      </c>
      <c r="BK386" s="193">
        <f>ROUND(I386*H386,0)</f>
        <v>0</v>
      </c>
      <c r="BL386" s="17" t="s">
        <v>168</v>
      </c>
      <c r="BM386" s="17" t="s">
        <v>731</v>
      </c>
    </row>
    <row r="387" spans="2:65" s="11" customFormat="1" x14ac:dyDescent="0.3">
      <c r="B387" s="194"/>
      <c r="C387" s="195"/>
      <c r="D387" s="196" t="s">
        <v>155</v>
      </c>
      <c r="E387" s="197" t="s">
        <v>21</v>
      </c>
      <c r="F387" s="198" t="s">
        <v>732</v>
      </c>
      <c r="G387" s="195"/>
      <c r="H387" s="199">
        <v>2</v>
      </c>
      <c r="I387" s="200"/>
      <c r="J387" s="195"/>
      <c r="K387" s="195"/>
      <c r="L387" s="201"/>
      <c r="M387" s="202"/>
      <c r="N387" s="203"/>
      <c r="O387" s="203"/>
      <c r="P387" s="203"/>
      <c r="Q387" s="203"/>
      <c r="R387" s="203"/>
      <c r="S387" s="203"/>
      <c r="T387" s="204"/>
      <c r="AT387" s="205" t="s">
        <v>155</v>
      </c>
      <c r="AU387" s="205" t="s">
        <v>82</v>
      </c>
      <c r="AV387" s="11" t="s">
        <v>82</v>
      </c>
      <c r="AW387" s="11" t="s">
        <v>37</v>
      </c>
      <c r="AX387" s="11" t="s">
        <v>8</v>
      </c>
      <c r="AY387" s="205" t="s">
        <v>145</v>
      </c>
    </row>
    <row r="388" spans="2:65" s="10" customFormat="1" ht="29.85" customHeight="1" x14ac:dyDescent="0.3">
      <c r="B388" s="165"/>
      <c r="C388" s="166"/>
      <c r="D388" s="179" t="s">
        <v>73</v>
      </c>
      <c r="E388" s="180" t="s">
        <v>733</v>
      </c>
      <c r="F388" s="180" t="s">
        <v>734</v>
      </c>
      <c r="G388" s="166"/>
      <c r="H388" s="166"/>
      <c r="I388" s="169"/>
      <c r="J388" s="181">
        <f>BK388</f>
        <v>25256</v>
      </c>
      <c r="K388" s="166"/>
      <c r="L388" s="171"/>
      <c r="M388" s="172"/>
      <c r="N388" s="173"/>
      <c r="O388" s="173"/>
      <c r="P388" s="174">
        <f>SUM(P389:P409)</f>
        <v>0</v>
      </c>
      <c r="Q388" s="173"/>
      <c r="R388" s="174">
        <f>SUM(R389:R409)</f>
        <v>1.8874939999999998</v>
      </c>
      <c r="S388" s="173"/>
      <c r="T388" s="175">
        <f>SUM(T389:T409)</f>
        <v>4.9148379999999996</v>
      </c>
      <c r="AR388" s="176" t="s">
        <v>82</v>
      </c>
      <c r="AT388" s="177" t="s">
        <v>73</v>
      </c>
      <c r="AU388" s="177" t="s">
        <v>8</v>
      </c>
      <c r="AY388" s="176" t="s">
        <v>145</v>
      </c>
      <c r="BK388" s="178">
        <f>SUM(BK389:BK409)</f>
        <v>25256</v>
      </c>
    </row>
    <row r="389" spans="2:65" s="1" customFormat="1" ht="22.5" customHeight="1" x14ac:dyDescent="0.3">
      <c r="B389" s="34"/>
      <c r="C389" s="182" t="s">
        <v>735</v>
      </c>
      <c r="D389" s="182" t="s">
        <v>148</v>
      </c>
      <c r="E389" s="183" t="s">
        <v>736</v>
      </c>
      <c r="F389" s="184" t="s">
        <v>737</v>
      </c>
      <c r="G389" s="185" t="s">
        <v>178</v>
      </c>
      <c r="H389" s="186">
        <v>12</v>
      </c>
      <c r="I389" s="187"/>
      <c r="J389" s="188">
        <f>ROUND(I389*H389,0)</f>
        <v>0</v>
      </c>
      <c r="K389" s="184" t="s">
        <v>152</v>
      </c>
      <c r="L389" s="54"/>
      <c r="M389" s="189" t="s">
        <v>21</v>
      </c>
      <c r="N389" s="190" t="s">
        <v>45</v>
      </c>
      <c r="O389" s="35"/>
      <c r="P389" s="191">
        <f>O389*H389</f>
        <v>0</v>
      </c>
      <c r="Q389" s="191">
        <v>0</v>
      </c>
      <c r="R389" s="191">
        <f>Q389*H389</f>
        <v>0</v>
      </c>
      <c r="S389" s="191">
        <v>1.174E-2</v>
      </c>
      <c r="T389" s="192">
        <f>S389*H389</f>
        <v>0.14088000000000001</v>
      </c>
      <c r="AR389" s="17" t="s">
        <v>168</v>
      </c>
      <c r="AT389" s="17" t="s">
        <v>148</v>
      </c>
      <c r="AU389" s="17" t="s">
        <v>82</v>
      </c>
      <c r="AY389" s="17" t="s">
        <v>145</v>
      </c>
      <c r="BE389" s="193">
        <f>IF(N389="základní",J389,0)</f>
        <v>0</v>
      </c>
      <c r="BF389" s="193">
        <f>IF(N389="snížená",J389,0)</f>
        <v>0</v>
      </c>
      <c r="BG389" s="193">
        <f>IF(N389="zákl. přenesená",J389,0)</f>
        <v>0</v>
      </c>
      <c r="BH389" s="193">
        <f>IF(N389="sníž. přenesená",J389,0)</f>
        <v>0</v>
      </c>
      <c r="BI389" s="193">
        <f>IF(N389="nulová",J389,0)</f>
        <v>0</v>
      </c>
      <c r="BJ389" s="17" t="s">
        <v>8</v>
      </c>
      <c r="BK389" s="193">
        <f>ROUND(I389*H389,0)</f>
        <v>0</v>
      </c>
      <c r="BL389" s="17" t="s">
        <v>168</v>
      </c>
      <c r="BM389" s="17" t="s">
        <v>738</v>
      </c>
    </row>
    <row r="390" spans="2:65" s="11" customFormat="1" x14ac:dyDescent="0.3">
      <c r="B390" s="194"/>
      <c r="C390" s="195"/>
      <c r="D390" s="208" t="s">
        <v>155</v>
      </c>
      <c r="E390" s="218" t="s">
        <v>21</v>
      </c>
      <c r="F390" s="219" t="s">
        <v>739</v>
      </c>
      <c r="G390" s="195"/>
      <c r="H390" s="220">
        <v>12</v>
      </c>
      <c r="I390" s="200"/>
      <c r="J390" s="195"/>
      <c r="K390" s="195"/>
      <c r="L390" s="201"/>
      <c r="M390" s="202"/>
      <c r="N390" s="203"/>
      <c r="O390" s="203"/>
      <c r="P390" s="203"/>
      <c r="Q390" s="203"/>
      <c r="R390" s="203"/>
      <c r="S390" s="203"/>
      <c r="T390" s="204"/>
      <c r="AT390" s="205" t="s">
        <v>155</v>
      </c>
      <c r="AU390" s="205" t="s">
        <v>82</v>
      </c>
      <c r="AV390" s="11" t="s">
        <v>82</v>
      </c>
      <c r="AW390" s="11" t="s">
        <v>37</v>
      </c>
      <c r="AX390" s="11" t="s">
        <v>8</v>
      </c>
      <c r="AY390" s="205" t="s">
        <v>145</v>
      </c>
    </row>
    <row r="391" spans="2:65" s="1" customFormat="1" ht="22.5" customHeight="1" x14ac:dyDescent="0.3">
      <c r="B391" s="34"/>
      <c r="C391" s="182" t="s">
        <v>740</v>
      </c>
      <c r="D391" s="182" t="s">
        <v>148</v>
      </c>
      <c r="E391" s="183" t="s">
        <v>741</v>
      </c>
      <c r="F391" s="184" t="s">
        <v>742</v>
      </c>
      <c r="G391" s="185" t="s">
        <v>167</v>
      </c>
      <c r="H391" s="186">
        <v>57.4</v>
      </c>
      <c r="I391" s="187"/>
      <c r="J391" s="188">
        <f>ROUND(I391*H391,0)</f>
        <v>0</v>
      </c>
      <c r="K391" s="184" t="s">
        <v>152</v>
      </c>
      <c r="L391" s="54"/>
      <c r="M391" s="189" t="s">
        <v>21</v>
      </c>
      <c r="N391" s="190" t="s">
        <v>45</v>
      </c>
      <c r="O391" s="35"/>
      <c r="P391" s="191">
        <f>O391*H391</f>
        <v>0</v>
      </c>
      <c r="Q391" s="191">
        <v>0</v>
      </c>
      <c r="R391" s="191">
        <f>Q391*H391</f>
        <v>0</v>
      </c>
      <c r="S391" s="191">
        <v>8.3169999999999994E-2</v>
      </c>
      <c r="T391" s="192">
        <f>S391*H391</f>
        <v>4.7739579999999995</v>
      </c>
      <c r="AR391" s="17" t="s">
        <v>168</v>
      </c>
      <c r="AT391" s="17" t="s">
        <v>148</v>
      </c>
      <c r="AU391" s="17" t="s">
        <v>82</v>
      </c>
      <c r="AY391" s="17" t="s">
        <v>145</v>
      </c>
      <c r="BE391" s="193">
        <f>IF(N391="základní",J391,0)</f>
        <v>0</v>
      </c>
      <c r="BF391" s="193">
        <f>IF(N391="snížená",J391,0)</f>
        <v>0</v>
      </c>
      <c r="BG391" s="193">
        <f>IF(N391="zákl. přenesená",J391,0)</f>
        <v>0</v>
      </c>
      <c r="BH391" s="193">
        <f>IF(N391="sníž. přenesená",J391,0)</f>
        <v>0</v>
      </c>
      <c r="BI391" s="193">
        <f>IF(N391="nulová",J391,0)</f>
        <v>0</v>
      </c>
      <c r="BJ391" s="17" t="s">
        <v>8</v>
      </c>
      <c r="BK391" s="193">
        <f>ROUND(I391*H391,0)</f>
        <v>0</v>
      </c>
      <c r="BL391" s="17" t="s">
        <v>168</v>
      </c>
      <c r="BM391" s="17" t="s">
        <v>743</v>
      </c>
    </row>
    <row r="392" spans="2:65" s="11" customFormat="1" x14ac:dyDescent="0.3">
      <c r="B392" s="194"/>
      <c r="C392" s="195"/>
      <c r="D392" s="196" t="s">
        <v>155</v>
      </c>
      <c r="E392" s="197" t="s">
        <v>21</v>
      </c>
      <c r="F392" s="198" t="s">
        <v>256</v>
      </c>
      <c r="G392" s="195"/>
      <c r="H392" s="199">
        <v>27</v>
      </c>
      <c r="I392" s="200"/>
      <c r="J392" s="195"/>
      <c r="K392" s="195"/>
      <c r="L392" s="201"/>
      <c r="M392" s="202"/>
      <c r="N392" s="203"/>
      <c r="O392" s="203"/>
      <c r="P392" s="203"/>
      <c r="Q392" s="203"/>
      <c r="R392" s="203"/>
      <c r="S392" s="203"/>
      <c r="T392" s="204"/>
      <c r="AT392" s="205" t="s">
        <v>155</v>
      </c>
      <c r="AU392" s="205" t="s">
        <v>82</v>
      </c>
      <c r="AV392" s="11" t="s">
        <v>82</v>
      </c>
      <c r="AW392" s="11" t="s">
        <v>37</v>
      </c>
      <c r="AX392" s="11" t="s">
        <v>74</v>
      </c>
      <c r="AY392" s="205" t="s">
        <v>145</v>
      </c>
    </row>
    <row r="393" spans="2:65" s="11" customFormat="1" x14ac:dyDescent="0.3">
      <c r="B393" s="194"/>
      <c r="C393" s="195"/>
      <c r="D393" s="196" t="s">
        <v>155</v>
      </c>
      <c r="E393" s="197" t="s">
        <v>21</v>
      </c>
      <c r="F393" s="198" t="s">
        <v>744</v>
      </c>
      <c r="G393" s="195"/>
      <c r="H393" s="199">
        <v>16.600000000000001</v>
      </c>
      <c r="I393" s="200"/>
      <c r="J393" s="195"/>
      <c r="K393" s="195"/>
      <c r="L393" s="201"/>
      <c r="M393" s="202"/>
      <c r="N393" s="203"/>
      <c r="O393" s="203"/>
      <c r="P393" s="203"/>
      <c r="Q393" s="203"/>
      <c r="R393" s="203"/>
      <c r="S393" s="203"/>
      <c r="T393" s="204"/>
      <c r="AT393" s="205" t="s">
        <v>155</v>
      </c>
      <c r="AU393" s="205" t="s">
        <v>82</v>
      </c>
      <c r="AV393" s="11" t="s">
        <v>82</v>
      </c>
      <c r="AW393" s="11" t="s">
        <v>37</v>
      </c>
      <c r="AX393" s="11" t="s">
        <v>74</v>
      </c>
      <c r="AY393" s="205" t="s">
        <v>145</v>
      </c>
    </row>
    <row r="394" spans="2:65" s="11" customFormat="1" x14ac:dyDescent="0.3">
      <c r="B394" s="194"/>
      <c r="C394" s="195"/>
      <c r="D394" s="196" t="s">
        <v>155</v>
      </c>
      <c r="E394" s="197" t="s">
        <v>21</v>
      </c>
      <c r="F394" s="198" t="s">
        <v>258</v>
      </c>
      <c r="G394" s="195"/>
      <c r="H394" s="199">
        <v>13.8</v>
      </c>
      <c r="I394" s="200"/>
      <c r="J394" s="195"/>
      <c r="K394" s="195"/>
      <c r="L394" s="201"/>
      <c r="M394" s="202"/>
      <c r="N394" s="203"/>
      <c r="O394" s="203"/>
      <c r="P394" s="203"/>
      <c r="Q394" s="203"/>
      <c r="R394" s="203"/>
      <c r="S394" s="203"/>
      <c r="T394" s="204"/>
      <c r="AT394" s="205" t="s">
        <v>155</v>
      </c>
      <c r="AU394" s="205" t="s">
        <v>82</v>
      </c>
      <c r="AV394" s="11" t="s">
        <v>82</v>
      </c>
      <c r="AW394" s="11" t="s">
        <v>37</v>
      </c>
      <c r="AX394" s="11" t="s">
        <v>74</v>
      </c>
      <c r="AY394" s="205" t="s">
        <v>145</v>
      </c>
    </row>
    <row r="395" spans="2:65" s="12" customFormat="1" x14ac:dyDescent="0.3">
      <c r="B395" s="206"/>
      <c r="C395" s="207"/>
      <c r="D395" s="208" t="s">
        <v>155</v>
      </c>
      <c r="E395" s="209" t="s">
        <v>90</v>
      </c>
      <c r="F395" s="210" t="s">
        <v>159</v>
      </c>
      <c r="G395" s="207"/>
      <c r="H395" s="211">
        <v>57.4</v>
      </c>
      <c r="I395" s="212"/>
      <c r="J395" s="207"/>
      <c r="K395" s="207"/>
      <c r="L395" s="213"/>
      <c r="M395" s="214"/>
      <c r="N395" s="215"/>
      <c r="O395" s="215"/>
      <c r="P395" s="215"/>
      <c r="Q395" s="215"/>
      <c r="R395" s="215"/>
      <c r="S395" s="215"/>
      <c r="T395" s="216"/>
      <c r="AT395" s="217" t="s">
        <v>155</v>
      </c>
      <c r="AU395" s="217" t="s">
        <v>82</v>
      </c>
      <c r="AV395" s="12" t="s">
        <v>153</v>
      </c>
      <c r="AW395" s="12" t="s">
        <v>37</v>
      </c>
      <c r="AX395" s="12" t="s">
        <v>8</v>
      </c>
      <c r="AY395" s="217" t="s">
        <v>145</v>
      </c>
    </row>
    <row r="396" spans="2:65" s="1" customFormat="1" ht="31.5" customHeight="1" x14ac:dyDescent="0.3">
      <c r="B396" s="34"/>
      <c r="C396" s="182" t="s">
        <v>745</v>
      </c>
      <c r="D396" s="182" t="s">
        <v>148</v>
      </c>
      <c r="E396" s="183" t="s">
        <v>746</v>
      </c>
      <c r="F396" s="184" t="s">
        <v>747</v>
      </c>
      <c r="G396" s="185" t="s">
        <v>167</v>
      </c>
      <c r="H396" s="186">
        <v>57.4</v>
      </c>
      <c r="I396" s="187"/>
      <c r="J396" s="188">
        <f>ROUND(I396*H396,0)</f>
        <v>0</v>
      </c>
      <c r="K396" s="184" t="s">
        <v>152</v>
      </c>
      <c r="L396" s="54"/>
      <c r="M396" s="189" t="s">
        <v>21</v>
      </c>
      <c r="N396" s="190" t="s">
        <v>45</v>
      </c>
      <c r="O396" s="35"/>
      <c r="P396" s="191">
        <f>O396*H396</f>
        <v>0</v>
      </c>
      <c r="Q396" s="191">
        <v>3.7200000000000002E-3</v>
      </c>
      <c r="R396" s="191">
        <f>Q396*H396</f>
        <v>0.213528</v>
      </c>
      <c r="S396" s="191">
        <v>0</v>
      </c>
      <c r="T396" s="192">
        <f>S396*H396</f>
        <v>0</v>
      </c>
      <c r="AR396" s="17" t="s">
        <v>168</v>
      </c>
      <c r="AT396" s="17" t="s">
        <v>148</v>
      </c>
      <c r="AU396" s="17" t="s">
        <v>82</v>
      </c>
      <c r="AY396" s="17" t="s">
        <v>145</v>
      </c>
      <c r="BE396" s="193">
        <f>IF(N396="základní",J396,0)</f>
        <v>0</v>
      </c>
      <c r="BF396" s="193">
        <f>IF(N396="snížená",J396,0)</f>
        <v>0</v>
      </c>
      <c r="BG396" s="193">
        <f>IF(N396="zákl. přenesená",J396,0)</f>
        <v>0</v>
      </c>
      <c r="BH396" s="193">
        <f>IF(N396="sníž. přenesená",J396,0)</f>
        <v>0</v>
      </c>
      <c r="BI396" s="193">
        <f>IF(N396="nulová",J396,0)</f>
        <v>0</v>
      </c>
      <c r="BJ396" s="17" t="s">
        <v>8</v>
      </c>
      <c r="BK396" s="193">
        <f>ROUND(I396*H396,0)</f>
        <v>0</v>
      </c>
      <c r="BL396" s="17" t="s">
        <v>168</v>
      </c>
      <c r="BM396" s="17" t="s">
        <v>748</v>
      </c>
    </row>
    <row r="397" spans="2:65" s="11" customFormat="1" x14ac:dyDescent="0.3">
      <c r="B397" s="194"/>
      <c r="C397" s="195"/>
      <c r="D397" s="208" t="s">
        <v>155</v>
      </c>
      <c r="E397" s="218" t="s">
        <v>21</v>
      </c>
      <c r="F397" s="219" t="s">
        <v>90</v>
      </c>
      <c r="G397" s="195"/>
      <c r="H397" s="220">
        <v>57.4</v>
      </c>
      <c r="I397" s="200"/>
      <c r="J397" s="195"/>
      <c r="K397" s="195"/>
      <c r="L397" s="201"/>
      <c r="M397" s="202"/>
      <c r="N397" s="203"/>
      <c r="O397" s="203"/>
      <c r="P397" s="203"/>
      <c r="Q397" s="203"/>
      <c r="R397" s="203"/>
      <c r="S397" s="203"/>
      <c r="T397" s="204"/>
      <c r="AT397" s="205" t="s">
        <v>155</v>
      </c>
      <c r="AU397" s="205" t="s">
        <v>82</v>
      </c>
      <c r="AV397" s="11" t="s">
        <v>82</v>
      </c>
      <c r="AW397" s="11" t="s">
        <v>37</v>
      </c>
      <c r="AX397" s="11" t="s">
        <v>8</v>
      </c>
      <c r="AY397" s="205" t="s">
        <v>145</v>
      </c>
    </row>
    <row r="398" spans="2:65" s="1" customFormat="1" ht="31.5" customHeight="1" x14ac:dyDescent="0.3">
      <c r="B398" s="34"/>
      <c r="C398" s="235" t="s">
        <v>749</v>
      </c>
      <c r="D398" s="235" t="s">
        <v>319</v>
      </c>
      <c r="E398" s="236" t="s">
        <v>750</v>
      </c>
      <c r="F398" s="237" t="s">
        <v>751</v>
      </c>
      <c r="G398" s="238" t="s">
        <v>167</v>
      </c>
      <c r="H398" s="239">
        <v>63.14</v>
      </c>
      <c r="I398" s="240">
        <v>400</v>
      </c>
      <c r="J398" s="241">
        <f>ROUND(I398*H398,0)</f>
        <v>25256</v>
      </c>
      <c r="K398" s="237" t="s">
        <v>21</v>
      </c>
      <c r="L398" s="242"/>
      <c r="M398" s="243" t="s">
        <v>21</v>
      </c>
      <c r="N398" s="244" t="s">
        <v>45</v>
      </c>
      <c r="O398" s="35"/>
      <c r="P398" s="191">
        <f>O398*H398</f>
        <v>0</v>
      </c>
      <c r="Q398" s="191">
        <v>1.9199999999999998E-2</v>
      </c>
      <c r="R398" s="191">
        <f>Q398*H398</f>
        <v>1.2122879999999998</v>
      </c>
      <c r="S398" s="191">
        <v>0</v>
      </c>
      <c r="T398" s="192">
        <f>S398*H398</f>
        <v>0</v>
      </c>
      <c r="AR398" s="17" t="s">
        <v>323</v>
      </c>
      <c r="AT398" s="17" t="s">
        <v>319</v>
      </c>
      <c r="AU398" s="17" t="s">
        <v>82</v>
      </c>
      <c r="AY398" s="17" t="s">
        <v>145</v>
      </c>
      <c r="BE398" s="193">
        <f>IF(N398="základní",J398,0)</f>
        <v>25256</v>
      </c>
      <c r="BF398" s="193">
        <f>IF(N398="snížená",J398,0)</f>
        <v>0</v>
      </c>
      <c r="BG398" s="193">
        <f>IF(N398="zákl. přenesená",J398,0)</f>
        <v>0</v>
      </c>
      <c r="BH398" s="193">
        <f>IF(N398="sníž. přenesená",J398,0)</f>
        <v>0</v>
      </c>
      <c r="BI398" s="193">
        <f>IF(N398="nulová",J398,0)</f>
        <v>0</v>
      </c>
      <c r="BJ398" s="17" t="s">
        <v>8</v>
      </c>
      <c r="BK398" s="193">
        <f>ROUND(I398*H398,0)</f>
        <v>25256</v>
      </c>
      <c r="BL398" s="17" t="s">
        <v>168</v>
      </c>
      <c r="BM398" s="17" t="s">
        <v>752</v>
      </c>
    </row>
    <row r="399" spans="2:65" s="11" customFormat="1" x14ac:dyDescent="0.3">
      <c r="B399" s="194"/>
      <c r="C399" s="195"/>
      <c r="D399" s="208" t="s">
        <v>155</v>
      </c>
      <c r="E399" s="195"/>
      <c r="F399" s="219" t="s">
        <v>753</v>
      </c>
      <c r="G399" s="195"/>
      <c r="H399" s="220">
        <v>63.14</v>
      </c>
      <c r="I399" s="200"/>
      <c r="J399" s="195"/>
      <c r="K399" s="195"/>
      <c r="L399" s="201"/>
      <c r="M399" s="202"/>
      <c r="N399" s="203"/>
      <c r="O399" s="203"/>
      <c r="P399" s="203"/>
      <c r="Q399" s="203"/>
      <c r="R399" s="203"/>
      <c r="S399" s="203"/>
      <c r="T399" s="204"/>
      <c r="AT399" s="205" t="s">
        <v>155</v>
      </c>
      <c r="AU399" s="205" t="s">
        <v>82</v>
      </c>
      <c r="AV399" s="11" t="s">
        <v>82</v>
      </c>
      <c r="AW399" s="11" t="s">
        <v>4</v>
      </c>
      <c r="AX399" s="11" t="s">
        <v>8</v>
      </c>
      <c r="AY399" s="205" t="s">
        <v>145</v>
      </c>
    </row>
    <row r="400" spans="2:65" s="1" customFormat="1" ht="22.5" customHeight="1" x14ac:dyDescent="0.3">
      <c r="B400" s="34"/>
      <c r="C400" s="182" t="s">
        <v>754</v>
      </c>
      <c r="D400" s="182" t="s">
        <v>148</v>
      </c>
      <c r="E400" s="183" t="s">
        <v>755</v>
      </c>
      <c r="F400" s="184" t="s">
        <v>756</v>
      </c>
      <c r="G400" s="185" t="s">
        <v>167</v>
      </c>
      <c r="H400" s="186">
        <v>57.4</v>
      </c>
      <c r="I400" s="187"/>
      <c r="J400" s="188">
        <f>ROUND(I400*H400,0)</f>
        <v>0</v>
      </c>
      <c r="K400" s="184" t="s">
        <v>152</v>
      </c>
      <c r="L400" s="54"/>
      <c r="M400" s="189" t="s">
        <v>21</v>
      </c>
      <c r="N400" s="190" t="s">
        <v>45</v>
      </c>
      <c r="O400" s="35"/>
      <c r="P400" s="191">
        <f>O400*H400</f>
        <v>0</v>
      </c>
      <c r="Q400" s="191">
        <v>2.9999999999999997E-4</v>
      </c>
      <c r="R400" s="191">
        <f>Q400*H400</f>
        <v>1.7219999999999999E-2</v>
      </c>
      <c r="S400" s="191">
        <v>0</v>
      </c>
      <c r="T400" s="192">
        <f>S400*H400</f>
        <v>0</v>
      </c>
      <c r="AR400" s="17" t="s">
        <v>168</v>
      </c>
      <c r="AT400" s="17" t="s">
        <v>148</v>
      </c>
      <c r="AU400" s="17" t="s">
        <v>82</v>
      </c>
      <c r="AY400" s="17" t="s">
        <v>145</v>
      </c>
      <c r="BE400" s="193">
        <f>IF(N400="základní",J400,0)</f>
        <v>0</v>
      </c>
      <c r="BF400" s="193">
        <f>IF(N400="snížená",J400,0)</f>
        <v>0</v>
      </c>
      <c r="BG400" s="193">
        <f>IF(N400="zákl. přenesená",J400,0)</f>
        <v>0</v>
      </c>
      <c r="BH400" s="193">
        <f>IF(N400="sníž. přenesená",J400,0)</f>
        <v>0</v>
      </c>
      <c r="BI400" s="193">
        <f>IF(N400="nulová",J400,0)</f>
        <v>0</v>
      </c>
      <c r="BJ400" s="17" t="s">
        <v>8</v>
      </c>
      <c r="BK400" s="193">
        <f>ROUND(I400*H400,0)</f>
        <v>0</v>
      </c>
      <c r="BL400" s="17" t="s">
        <v>168</v>
      </c>
      <c r="BM400" s="17" t="s">
        <v>757</v>
      </c>
    </row>
    <row r="401" spans="2:65" s="11" customFormat="1" x14ac:dyDescent="0.3">
      <c r="B401" s="194"/>
      <c r="C401" s="195"/>
      <c r="D401" s="208" t="s">
        <v>155</v>
      </c>
      <c r="E401" s="218" t="s">
        <v>21</v>
      </c>
      <c r="F401" s="219" t="s">
        <v>90</v>
      </c>
      <c r="G401" s="195"/>
      <c r="H401" s="220">
        <v>57.4</v>
      </c>
      <c r="I401" s="200"/>
      <c r="J401" s="195"/>
      <c r="K401" s="195"/>
      <c r="L401" s="201"/>
      <c r="M401" s="202"/>
      <c r="N401" s="203"/>
      <c r="O401" s="203"/>
      <c r="P401" s="203"/>
      <c r="Q401" s="203"/>
      <c r="R401" s="203"/>
      <c r="S401" s="203"/>
      <c r="T401" s="204"/>
      <c r="AT401" s="205" t="s">
        <v>155</v>
      </c>
      <c r="AU401" s="205" t="s">
        <v>82</v>
      </c>
      <c r="AV401" s="11" t="s">
        <v>82</v>
      </c>
      <c r="AW401" s="11" t="s">
        <v>37</v>
      </c>
      <c r="AX401" s="11" t="s">
        <v>8</v>
      </c>
      <c r="AY401" s="205" t="s">
        <v>145</v>
      </c>
    </row>
    <row r="402" spans="2:65" s="1" customFormat="1" ht="22.5" customHeight="1" x14ac:dyDescent="0.3">
      <c r="B402" s="34"/>
      <c r="C402" s="182" t="s">
        <v>758</v>
      </c>
      <c r="D402" s="182" t="s">
        <v>148</v>
      </c>
      <c r="E402" s="183" t="s">
        <v>759</v>
      </c>
      <c r="F402" s="184" t="s">
        <v>760</v>
      </c>
      <c r="G402" s="185" t="s">
        <v>178</v>
      </c>
      <c r="H402" s="186">
        <v>82.6</v>
      </c>
      <c r="I402" s="187"/>
      <c r="J402" s="188">
        <f>ROUND(I402*H402,0)</f>
        <v>0</v>
      </c>
      <c r="K402" s="184" t="s">
        <v>152</v>
      </c>
      <c r="L402" s="54"/>
      <c r="M402" s="189" t="s">
        <v>21</v>
      </c>
      <c r="N402" s="190" t="s">
        <v>45</v>
      </c>
      <c r="O402" s="35"/>
      <c r="P402" s="191">
        <f>O402*H402</f>
        <v>0</v>
      </c>
      <c r="Q402" s="191">
        <v>3.0000000000000001E-5</v>
      </c>
      <c r="R402" s="191">
        <f>Q402*H402</f>
        <v>2.4779999999999997E-3</v>
      </c>
      <c r="S402" s="191">
        <v>0</v>
      </c>
      <c r="T402" s="192">
        <f>S402*H402</f>
        <v>0</v>
      </c>
      <c r="AR402" s="17" t="s">
        <v>168</v>
      </c>
      <c r="AT402" s="17" t="s">
        <v>148</v>
      </c>
      <c r="AU402" s="17" t="s">
        <v>82</v>
      </c>
      <c r="AY402" s="17" t="s">
        <v>145</v>
      </c>
      <c r="BE402" s="193">
        <f>IF(N402="základní",J402,0)</f>
        <v>0</v>
      </c>
      <c r="BF402" s="193">
        <f>IF(N402="snížená",J402,0)</f>
        <v>0</v>
      </c>
      <c r="BG402" s="193">
        <f>IF(N402="zákl. přenesená",J402,0)</f>
        <v>0</v>
      </c>
      <c r="BH402" s="193">
        <f>IF(N402="sníž. přenesená",J402,0)</f>
        <v>0</v>
      </c>
      <c r="BI402" s="193">
        <f>IF(N402="nulová",J402,0)</f>
        <v>0</v>
      </c>
      <c r="BJ402" s="17" t="s">
        <v>8</v>
      </c>
      <c r="BK402" s="193">
        <f>ROUND(I402*H402,0)</f>
        <v>0</v>
      </c>
      <c r="BL402" s="17" t="s">
        <v>168</v>
      </c>
      <c r="BM402" s="17" t="s">
        <v>761</v>
      </c>
    </row>
    <row r="403" spans="2:65" s="11" customFormat="1" x14ac:dyDescent="0.3">
      <c r="B403" s="194"/>
      <c r="C403" s="195"/>
      <c r="D403" s="196" t="s">
        <v>155</v>
      </c>
      <c r="E403" s="197" t="s">
        <v>21</v>
      </c>
      <c r="F403" s="198" t="s">
        <v>762</v>
      </c>
      <c r="G403" s="195"/>
      <c r="H403" s="199">
        <v>36.6</v>
      </c>
      <c r="I403" s="200"/>
      <c r="J403" s="195"/>
      <c r="K403" s="195"/>
      <c r="L403" s="201"/>
      <c r="M403" s="202"/>
      <c r="N403" s="203"/>
      <c r="O403" s="203"/>
      <c r="P403" s="203"/>
      <c r="Q403" s="203"/>
      <c r="R403" s="203"/>
      <c r="S403" s="203"/>
      <c r="T403" s="204"/>
      <c r="AT403" s="205" t="s">
        <v>155</v>
      </c>
      <c r="AU403" s="205" t="s">
        <v>82</v>
      </c>
      <c r="AV403" s="11" t="s">
        <v>82</v>
      </c>
      <c r="AW403" s="11" t="s">
        <v>37</v>
      </c>
      <c r="AX403" s="11" t="s">
        <v>74</v>
      </c>
      <c r="AY403" s="205" t="s">
        <v>145</v>
      </c>
    </row>
    <row r="404" spans="2:65" s="11" customFormat="1" x14ac:dyDescent="0.3">
      <c r="B404" s="194"/>
      <c r="C404" s="195"/>
      <c r="D404" s="196" t="s">
        <v>155</v>
      </c>
      <c r="E404" s="197" t="s">
        <v>21</v>
      </c>
      <c r="F404" s="198" t="s">
        <v>763</v>
      </c>
      <c r="G404" s="195"/>
      <c r="H404" s="199">
        <v>23.2</v>
      </c>
      <c r="I404" s="200"/>
      <c r="J404" s="195"/>
      <c r="K404" s="195"/>
      <c r="L404" s="201"/>
      <c r="M404" s="202"/>
      <c r="N404" s="203"/>
      <c r="O404" s="203"/>
      <c r="P404" s="203"/>
      <c r="Q404" s="203"/>
      <c r="R404" s="203"/>
      <c r="S404" s="203"/>
      <c r="T404" s="204"/>
      <c r="AT404" s="205" t="s">
        <v>155</v>
      </c>
      <c r="AU404" s="205" t="s">
        <v>82</v>
      </c>
      <c r="AV404" s="11" t="s">
        <v>82</v>
      </c>
      <c r="AW404" s="11" t="s">
        <v>37</v>
      </c>
      <c r="AX404" s="11" t="s">
        <v>74</v>
      </c>
      <c r="AY404" s="205" t="s">
        <v>145</v>
      </c>
    </row>
    <row r="405" spans="2:65" s="11" customFormat="1" x14ac:dyDescent="0.3">
      <c r="B405" s="194"/>
      <c r="C405" s="195"/>
      <c r="D405" s="196" t="s">
        <v>155</v>
      </c>
      <c r="E405" s="197" t="s">
        <v>21</v>
      </c>
      <c r="F405" s="198" t="s">
        <v>764</v>
      </c>
      <c r="G405" s="195"/>
      <c r="H405" s="199">
        <v>22.8</v>
      </c>
      <c r="I405" s="200"/>
      <c r="J405" s="195"/>
      <c r="K405" s="195"/>
      <c r="L405" s="201"/>
      <c r="M405" s="202"/>
      <c r="N405" s="203"/>
      <c r="O405" s="203"/>
      <c r="P405" s="203"/>
      <c r="Q405" s="203"/>
      <c r="R405" s="203"/>
      <c r="S405" s="203"/>
      <c r="T405" s="204"/>
      <c r="AT405" s="205" t="s">
        <v>155</v>
      </c>
      <c r="AU405" s="205" t="s">
        <v>82</v>
      </c>
      <c r="AV405" s="11" t="s">
        <v>82</v>
      </c>
      <c r="AW405" s="11" t="s">
        <v>37</v>
      </c>
      <c r="AX405" s="11" t="s">
        <v>74</v>
      </c>
      <c r="AY405" s="205" t="s">
        <v>145</v>
      </c>
    </row>
    <row r="406" spans="2:65" s="12" customFormat="1" x14ac:dyDescent="0.3">
      <c r="B406" s="206"/>
      <c r="C406" s="207"/>
      <c r="D406" s="208" t="s">
        <v>155</v>
      </c>
      <c r="E406" s="209" t="s">
        <v>21</v>
      </c>
      <c r="F406" s="210" t="s">
        <v>159</v>
      </c>
      <c r="G406" s="207"/>
      <c r="H406" s="211">
        <v>82.6</v>
      </c>
      <c r="I406" s="212"/>
      <c r="J406" s="207"/>
      <c r="K406" s="207"/>
      <c r="L406" s="213"/>
      <c r="M406" s="214"/>
      <c r="N406" s="215"/>
      <c r="O406" s="215"/>
      <c r="P406" s="215"/>
      <c r="Q406" s="215"/>
      <c r="R406" s="215"/>
      <c r="S406" s="215"/>
      <c r="T406" s="216"/>
      <c r="AT406" s="217" t="s">
        <v>155</v>
      </c>
      <c r="AU406" s="217" t="s">
        <v>82</v>
      </c>
      <c r="AV406" s="12" t="s">
        <v>153</v>
      </c>
      <c r="AW406" s="12" t="s">
        <v>37</v>
      </c>
      <c r="AX406" s="12" t="s">
        <v>8</v>
      </c>
      <c r="AY406" s="217" t="s">
        <v>145</v>
      </c>
    </row>
    <row r="407" spans="2:65" s="1" customFormat="1" ht="22.5" customHeight="1" x14ac:dyDescent="0.3">
      <c r="B407" s="34"/>
      <c r="C407" s="182" t="s">
        <v>765</v>
      </c>
      <c r="D407" s="182" t="s">
        <v>148</v>
      </c>
      <c r="E407" s="183" t="s">
        <v>766</v>
      </c>
      <c r="F407" s="184" t="s">
        <v>767</v>
      </c>
      <c r="G407" s="185" t="s">
        <v>167</v>
      </c>
      <c r="H407" s="186">
        <v>57.4</v>
      </c>
      <c r="I407" s="187"/>
      <c r="J407" s="188">
        <f>ROUND(I407*H407,0)</f>
        <v>0</v>
      </c>
      <c r="K407" s="184" t="s">
        <v>152</v>
      </c>
      <c r="L407" s="54"/>
      <c r="M407" s="189" t="s">
        <v>21</v>
      </c>
      <c r="N407" s="190" t="s">
        <v>45</v>
      </c>
      <c r="O407" s="35"/>
      <c r="P407" s="191">
        <f>O407*H407</f>
        <v>0</v>
      </c>
      <c r="Q407" s="191">
        <v>7.7000000000000002E-3</v>
      </c>
      <c r="R407" s="191">
        <f>Q407*H407</f>
        <v>0.44197999999999998</v>
      </c>
      <c r="S407" s="191">
        <v>0</v>
      </c>
      <c r="T407" s="192">
        <f>S407*H407</f>
        <v>0</v>
      </c>
      <c r="AR407" s="17" t="s">
        <v>168</v>
      </c>
      <c r="AT407" s="17" t="s">
        <v>148</v>
      </c>
      <c r="AU407" s="17" t="s">
        <v>82</v>
      </c>
      <c r="AY407" s="17" t="s">
        <v>145</v>
      </c>
      <c r="BE407" s="193">
        <f>IF(N407="základní",J407,0)</f>
        <v>0</v>
      </c>
      <c r="BF407" s="193">
        <f>IF(N407="snížená",J407,0)</f>
        <v>0</v>
      </c>
      <c r="BG407" s="193">
        <f>IF(N407="zákl. přenesená",J407,0)</f>
        <v>0</v>
      </c>
      <c r="BH407" s="193">
        <f>IF(N407="sníž. přenesená",J407,0)</f>
        <v>0</v>
      </c>
      <c r="BI407" s="193">
        <f>IF(N407="nulová",J407,0)</f>
        <v>0</v>
      </c>
      <c r="BJ407" s="17" t="s">
        <v>8</v>
      </c>
      <c r="BK407" s="193">
        <f>ROUND(I407*H407,0)</f>
        <v>0</v>
      </c>
      <c r="BL407" s="17" t="s">
        <v>168</v>
      </c>
      <c r="BM407" s="17" t="s">
        <v>768</v>
      </c>
    </row>
    <row r="408" spans="2:65" s="11" customFormat="1" x14ac:dyDescent="0.3">
      <c r="B408" s="194"/>
      <c r="C408" s="195"/>
      <c r="D408" s="208" t="s">
        <v>155</v>
      </c>
      <c r="E408" s="218" t="s">
        <v>21</v>
      </c>
      <c r="F408" s="219" t="s">
        <v>90</v>
      </c>
      <c r="G408" s="195"/>
      <c r="H408" s="220">
        <v>57.4</v>
      </c>
      <c r="I408" s="200"/>
      <c r="J408" s="195"/>
      <c r="K408" s="195"/>
      <c r="L408" s="201"/>
      <c r="M408" s="202"/>
      <c r="N408" s="203"/>
      <c r="O408" s="203"/>
      <c r="P408" s="203"/>
      <c r="Q408" s="203"/>
      <c r="R408" s="203"/>
      <c r="S408" s="203"/>
      <c r="T408" s="204"/>
      <c r="AT408" s="205" t="s">
        <v>155</v>
      </c>
      <c r="AU408" s="205" t="s">
        <v>82</v>
      </c>
      <c r="AV408" s="11" t="s">
        <v>82</v>
      </c>
      <c r="AW408" s="11" t="s">
        <v>37</v>
      </c>
      <c r="AX408" s="11" t="s">
        <v>8</v>
      </c>
      <c r="AY408" s="205" t="s">
        <v>145</v>
      </c>
    </row>
    <row r="409" spans="2:65" s="1" customFormat="1" ht="31.5" customHeight="1" x14ac:dyDescent="0.3">
      <c r="B409" s="34"/>
      <c r="C409" s="182" t="s">
        <v>769</v>
      </c>
      <c r="D409" s="182" t="s">
        <v>148</v>
      </c>
      <c r="E409" s="183" t="s">
        <v>770</v>
      </c>
      <c r="F409" s="184" t="s">
        <v>771</v>
      </c>
      <c r="G409" s="185" t="s">
        <v>289</v>
      </c>
      <c r="H409" s="186">
        <v>1.887</v>
      </c>
      <c r="I409" s="187"/>
      <c r="J409" s="188">
        <f>ROUND(I409*H409,0)</f>
        <v>0</v>
      </c>
      <c r="K409" s="184" t="s">
        <v>152</v>
      </c>
      <c r="L409" s="54"/>
      <c r="M409" s="189" t="s">
        <v>21</v>
      </c>
      <c r="N409" s="190" t="s">
        <v>45</v>
      </c>
      <c r="O409" s="35"/>
      <c r="P409" s="191">
        <f>O409*H409</f>
        <v>0</v>
      </c>
      <c r="Q409" s="191">
        <v>0</v>
      </c>
      <c r="R409" s="191">
        <f>Q409*H409</f>
        <v>0</v>
      </c>
      <c r="S409" s="191">
        <v>0</v>
      </c>
      <c r="T409" s="192">
        <f>S409*H409</f>
        <v>0</v>
      </c>
      <c r="AR409" s="17" t="s">
        <v>168</v>
      </c>
      <c r="AT409" s="17" t="s">
        <v>148</v>
      </c>
      <c r="AU409" s="17" t="s">
        <v>82</v>
      </c>
      <c r="AY409" s="17" t="s">
        <v>145</v>
      </c>
      <c r="BE409" s="193">
        <f>IF(N409="základní",J409,0)</f>
        <v>0</v>
      </c>
      <c r="BF409" s="193">
        <f>IF(N409="snížená",J409,0)</f>
        <v>0</v>
      </c>
      <c r="BG409" s="193">
        <f>IF(N409="zákl. přenesená",J409,0)</f>
        <v>0</v>
      </c>
      <c r="BH409" s="193">
        <f>IF(N409="sníž. přenesená",J409,0)</f>
        <v>0</v>
      </c>
      <c r="BI409" s="193">
        <f>IF(N409="nulová",J409,0)</f>
        <v>0</v>
      </c>
      <c r="BJ409" s="17" t="s">
        <v>8</v>
      </c>
      <c r="BK409" s="193">
        <f>ROUND(I409*H409,0)</f>
        <v>0</v>
      </c>
      <c r="BL409" s="17" t="s">
        <v>168</v>
      </c>
      <c r="BM409" s="17" t="s">
        <v>772</v>
      </c>
    </row>
    <row r="410" spans="2:65" s="10" customFormat="1" ht="29.85" customHeight="1" x14ac:dyDescent="0.3">
      <c r="B410" s="165"/>
      <c r="C410" s="166"/>
      <c r="D410" s="179" t="s">
        <v>73</v>
      </c>
      <c r="E410" s="180" t="s">
        <v>773</v>
      </c>
      <c r="F410" s="180" t="s">
        <v>774</v>
      </c>
      <c r="G410" s="166"/>
      <c r="H410" s="166"/>
      <c r="I410" s="169"/>
      <c r="J410" s="181">
        <f>BK410</f>
        <v>0</v>
      </c>
      <c r="K410" s="166"/>
      <c r="L410" s="171"/>
      <c r="M410" s="172"/>
      <c r="N410" s="173"/>
      <c r="O410" s="173"/>
      <c r="P410" s="174">
        <f>SUM(P411:P414)</f>
        <v>0</v>
      </c>
      <c r="Q410" s="173"/>
      <c r="R410" s="174">
        <f>SUM(R411:R414)</f>
        <v>1.32E-3</v>
      </c>
      <c r="S410" s="173"/>
      <c r="T410" s="175">
        <f>SUM(T411:T414)</f>
        <v>0</v>
      </c>
      <c r="AR410" s="176" t="s">
        <v>82</v>
      </c>
      <c r="AT410" s="177" t="s">
        <v>73</v>
      </c>
      <c r="AU410" s="177" t="s">
        <v>8</v>
      </c>
      <c r="AY410" s="176" t="s">
        <v>145</v>
      </c>
      <c r="BK410" s="178">
        <f>SUM(BK411:BK414)</f>
        <v>0</v>
      </c>
    </row>
    <row r="411" spans="2:65" s="1" customFormat="1" ht="22.5" customHeight="1" x14ac:dyDescent="0.3">
      <c r="B411" s="34"/>
      <c r="C411" s="182" t="s">
        <v>775</v>
      </c>
      <c r="D411" s="182" t="s">
        <v>148</v>
      </c>
      <c r="E411" s="183" t="s">
        <v>776</v>
      </c>
      <c r="F411" s="184" t="s">
        <v>777</v>
      </c>
      <c r="G411" s="185" t="s">
        <v>178</v>
      </c>
      <c r="H411" s="186">
        <v>5.4</v>
      </c>
      <c r="I411" s="187"/>
      <c r="J411" s="188">
        <f>ROUND(I411*H411,0)</f>
        <v>0</v>
      </c>
      <c r="K411" s="184" t="s">
        <v>152</v>
      </c>
      <c r="L411" s="54"/>
      <c r="M411" s="189" t="s">
        <v>21</v>
      </c>
      <c r="N411" s="190" t="s">
        <v>45</v>
      </c>
      <c r="O411" s="35"/>
      <c r="P411" s="191">
        <f>O411*H411</f>
        <v>0</v>
      </c>
      <c r="Q411" s="191">
        <v>0</v>
      </c>
      <c r="R411" s="191">
        <f>Q411*H411</f>
        <v>0</v>
      </c>
      <c r="S411" s="191">
        <v>0</v>
      </c>
      <c r="T411" s="192">
        <f>S411*H411</f>
        <v>0</v>
      </c>
      <c r="AR411" s="17" t="s">
        <v>168</v>
      </c>
      <c r="AT411" s="17" t="s">
        <v>148</v>
      </c>
      <c r="AU411" s="17" t="s">
        <v>82</v>
      </c>
      <c r="AY411" s="17" t="s">
        <v>145</v>
      </c>
      <c r="BE411" s="193">
        <f>IF(N411="základní",J411,0)</f>
        <v>0</v>
      </c>
      <c r="BF411" s="193">
        <f>IF(N411="snížená",J411,0)</f>
        <v>0</v>
      </c>
      <c r="BG411" s="193">
        <f>IF(N411="zákl. přenesená",J411,0)</f>
        <v>0</v>
      </c>
      <c r="BH411" s="193">
        <f>IF(N411="sníž. přenesená",J411,0)</f>
        <v>0</v>
      </c>
      <c r="BI411" s="193">
        <f>IF(N411="nulová",J411,0)</f>
        <v>0</v>
      </c>
      <c r="BJ411" s="17" t="s">
        <v>8</v>
      </c>
      <c r="BK411" s="193">
        <f>ROUND(I411*H411,0)</f>
        <v>0</v>
      </c>
      <c r="BL411" s="17" t="s">
        <v>168</v>
      </c>
      <c r="BM411" s="17" t="s">
        <v>778</v>
      </c>
    </row>
    <row r="412" spans="2:65" s="11" customFormat="1" x14ac:dyDescent="0.3">
      <c r="B412" s="194"/>
      <c r="C412" s="195"/>
      <c r="D412" s="208" t="s">
        <v>155</v>
      </c>
      <c r="E412" s="218" t="s">
        <v>21</v>
      </c>
      <c r="F412" s="219" t="s">
        <v>779</v>
      </c>
      <c r="G412" s="195"/>
      <c r="H412" s="220">
        <v>5.4</v>
      </c>
      <c r="I412" s="200"/>
      <c r="J412" s="195"/>
      <c r="K412" s="195"/>
      <c r="L412" s="201"/>
      <c r="M412" s="202"/>
      <c r="N412" s="203"/>
      <c r="O412" s="203"/>
      <c r="P412" s="203"/>
      <c r="Q412" s="203"/>
      <c r="R412" s="203"/>
      <c r="S412" s="203"/>
      <c r="T412" s="204"/>
      <c r="AT412" s="205" t="s">
        <v>155</v>
      </c>
      <c r="AU412" s="205" t="s">
        <v>82</v>
      </c>
      <c r="AV412" s="11" t="s">
        <v>82</v>
      </c>
      <c r="AW412" s="11" t="s">
        <v>37</v>
      </c>
      <c r="AX412" s="11" t="s">
        <v>8</v>
      </c>
      <c r="AY412" s="205" t="s">
        <v>145</v>
      </c>
    </row>
    <row r="413" spans="2:65" s="1" customFormat="1" ht="22.5" customHeight="1" x14ac:dyDescent="0.3">
      <c r="B413" s="34"/>
      <c r="C413" s="235" t="s">
        <v>780</v>
      </c>
      <c r="D413" s="235" t="s">
        <v>319</v>
      </c>
      <c r="E413" s="236" t="s">
        <v>781</v>
      </c>
      <c r="F413" s="237" t="s">
        <v>782</v>
      </c>
      <c r="G413" s="238" t="s">
        <v>783</v>
      </c>
      <c r="H413" s="239">
        <v>6</v>
      </c>
      <c r="I413" s="240"/>
      <c r="J413" s="241">
        <f>ROUND(I413*H413,0)</f>
        <v>0</v>
      </c>
      <c r="K413" s="237" t="s">
        <v>152</v>
      </c>
      <c r="L413" s="242"/>
      <c r="M413" s="243" t="s">
        <v>21</v>
      </c>
      <c r="N413" s="244" t="s">
        <v>45</v>
      </c>
      <c r="O413" s="35"/>
      <c r="P413" s="191">
        <f>O413*H413</f>
        <v>0</v>
      </c>
      <c r="Q413" s="191">
        <v>2.2000000000000001E-4</v>
      </c>
      <c r="R413" s="191">
        <f>Q413*H413</f>
        <v>1.32E-3</v>
      </c>
      <c r="S413" s="191">
        <v>0</v>
      </c>
      <c r="T413" s="192">
        <f>S413*H413</f>
        <v>0</v>
      </c>
      <c r="AR413" s="17" t="s">
        <v>323</v>
      </c>
      <c r="AT413" s="17" t="s">
        <v>319</v>
      </c>
      <c r="AU413" s="17" t="s">
        <v>82</v>
      </c>
      <c r="AY413" s="17" t="s">
        <v>145</v>
      </c>
      <c r="BE413" s="193">
        <f>IF(N413="základní",J413,0)</f>
        <v>0</v>
      </c>
      <c r="BF413" s="193">
        <f>IF(N413="snížená",J413,0)</f>
        <v>0</v>
      </c>
      <c r="BG413" s="193">
        <f>IF(N413="zákl. přenesená",J413,0)</f>
        <v>0</v>
      </c>
      <c r="BH413" s="193">
        <f>IF(N413="sníž. přenesená",J413,0)</f>
        <v>0</v>
      </c>
      <c r="BI413" s="193">
        <f>IF(N413="nulová",J413,0)</f>
        <v>0</v>
      </c>
      <c r="BJ413" s="17" t="s">
        <v>8</v>
      </c>
      <c r="BK413" s="193">
        <f>ROUND(I413*H413,0)</f>
        <v>0</v>
      </c>
      <c r="BL413" s="17" t="s">
        <v>168</v>
      </c>
      <c r="BM413" s="17" t="s">
        <v>784</v>
      </c>
    </row>
    <row r="414" spans="2:65" s="11" customFormat="1" x14ac:dyDescent="0.3">
      <c r="B414" s="194"/>
      <c r="C414" s="195"/>
      <c r="D414" s="196" t="s">
        <v>155</v>
      </c>
      <c r="E414" s="195"/>
      <c r="F414" s="198" t="s">
        <v>785</v>
      </c>
      <c r="G414" s="195"/>
      <c r="H414" s="199">
        <v>6</v>
      </c>
      <c r="I414" s="200"/>
      <c r="J414" s="195"/>
      <c r="K414" s="195"/>
      <c r="L414" s="201"/>
      <c r="M414" s="202"/>
      <c r="N414" s="203"/>
      <c r="O414" s="203"/>
      <c r="P414" s="203"/>
      <c r="Q414" s="203"/>
      <c r="R414" s="203"/>
      <c r="S414" s="203"/>
      <c r="T414" s="204"/>
      <c r="AT414" s="205" t="s">
        <v>155</v>
      </c>
      <c r="AU414" s="205" t="s">
        <v>82</v>
      </c>
      <c r="AV414" s="11" t="s">
        <v>82</v>
      </c>
      <c r="AW414" s="11" t="s">
        <v>4</v>
      </c>
      <c r="AX414" s="11" t="s">
        <v>8</v>
      </c>
      <c r="AY414" s="205" t="s">
        <v>145</v>
      </c>
    </row>
    <row r="415" spans="2:65" s="10" customFormat="1" ht="29.85" customHeight="1" x14ac:dyDescent="0.3">
      <c r="B415" s="165"/>
      <c r="C415" s="166"/>
      <c r="D415" s="179" t="s">
        <v>73</v>
      </c>
      <c r="E415" s="180" t="s">
        <v>786</v>
      </c>
      <c r="F415" s="180" t="s">
        <v>787</v>
      </c>
      <c r="G415" s="166"/>
      <c r="H415" s="166"/>
      <c r="I415" s="169"/>
      <c r="J415" s="181">
        <f>BK415</f>
        <v>58608</v>
      </c>
      <c r="K415" s="166"/>
      <c r="L415" s="171"/>
      <c r="M415" s="172"/>
      <c r="N415" s="173"/>
      <c r="O415" s="173"/>
      <c r="P415" s="174">
        <f>SUM(P416:P443)</f>
        <v>0</v>
      </c>
      <c r="Q415" s="173"/>
      <c r="R415" s="174">
        <f>SUM(R416:R443)</f>
        <v>2.2455659999999993</v>
      </c>
      <c r="S415" s="173"/>
      <c r="T415" s="175">
        <f>SUM(T416:T443)</f>
        <v>3.9127199999999998</v>
      </c>
      <c r="AR415" s="176" t="s">
        <v>82</v>
      </c>
      <c r="AT415" s="177" t="s">
        <v>73</v>
      </c>
      <c r="AU415" s="177" t="s">
        <v>8</v>
      </c>
      <c r="AY415" s="176" t="s">
        <v>145</v>
      </c>
      <c r="BK415" s="178">
        <f>SUM(BK416:BK443)</f>
        <v>58608</v>
      </c>
    </row>
    <row r="416" spans="2:65" s="1" customFormat="1" ht="22.5" customHeight="1" x14ac:dyDescent="0.3">
      <c r="B416" s="34"/>
      <c r="C416" s="182" t="s">
        <v>788</v>
      </c>
      <c r="D416" s="182" t="s">
        <v>148</v>
      </c>
      <c r="E416" s="183" t="s">
        <v>789</v>
      </c>
      <c r="F416" s="184" t="s">
        <v>790</v>
      </c>
      <c r="G416" s="185" t="s">
        <v>167</v>
      </c>
      <c r="H416" s="186">
        <v>48</v>
      </c>
      <c r="I416" s="187"/>
      <c r="J416" s="188">
        <f>ROUND(I416*H416,0)</f>
        <v>0</v>
      </c>
      <c r="K416" s="184" t="s">
        <v>152</v>
      </c>
      <c r="L416" s="54"/>
      <c r="M416" s="189" t="s">
        <v>21</v>
      </c>
      <c r="N416" s="190" t="s">
        <v>45</v>
      </c>
      <c r="O416" s="35"/>
      <c r="P416" s="191">
        <f>O416*H416</f>
        <v>0</v>
      </c>
      <c r="Q416" s="191">
        <v>0</v>
      </c>
      <c r="R416" s="191">
        <f>Q416*H416</f>
        <v>0</v>
      </c>
      <c r="S416" s="191">
        <v>8.1500000000000003E-2</v>
      </c>
      <c r="T416" s="192">
        <f>S416*H416</f>
        <v>3.9119999999999999</v>
      </c>
      <c r="AR416" s="17" t="s">
        <v>168</v>
      </c>
      <c r="AT416" s="17" t="s">
        <v>148</v>
      </c>
      <c r="AU416" s="17" t="s">
        <v>82</v>
      </c>
      <c r="AY416" s="17" t="s">
        <v>145</v>
      </c>
      <c r="BE416" s="193">
        <f>IF(N416="základní",J416,0)</f>
        <v>0</v>
      </c>
      <c r="BF416" s="193">
        <f>IF(N416="snížená",J416,0)</f>
        <v>0</v>
      </c>
      <c r="BG416" s="193">
        <f>IF(N416="zákl. přenesená",J416,0)</f>
        <v>0</v>
      </c>
      <c r="BH416" s="193">
        <f>IF(N416="sníž. přenesená",J416,0)</f>
        <v>0</v>
      </c>
      <c r="BI416" s="193">
        <f>IF(N416="nulová",J416,0)</f>
        <v>0</v>
      </c>
      <c r="BJ416" s="17" t="s">
        <v>8</v>
      </c>
      <c r="BK416" s="193">
        <f>ROUND(I416*H416,0)</f>
        <v>0</v>
      </c>
      <c r="BL416" s="17" t="s">
        <v>168</v>
      </c>
      <c r="BM416" s="17" t="s">
        <v>791</v>
      </c>
    </row>
    <row r="417" spans="2:65" s="11" customFormat="1" x14ac:dyDescent="0.3">
      <c r="B417" s="194"/>
      <c r="C417" s="195"/>
      <c r="D417" s="196" t="s">
        <v>155</v>
      </c>
      <c r="E417" s="197" t="s">
        <v>21</v>
      </c>
      <c r="F417" s="198" t="s">
        <v>792</v>
      </c>
      <c r="G417" s="195"/>
      <c r="H417" s="199">
        <v>15</v>
      </c>
      <c r="I417" s="200"/>
      <c r="J417" s="195"/>
      <c r="K417" s="195"/>
      <c r="L417" s="201"/>
      <c r="M417" s="202"/>
      <c r="N417" s="203"/>
      <c r="O417" s="203"/>
      <c r="P417" s="203"/>
      <c r="Q417" s="203"/>
      <c r="R417" s="203"/>
      <c r="S417" s="203"/>
      <c r="T417" s="204"/>
      <c r="AT417" s="205" t="s">
        <v>155</v>
      </c>
      <c r="AU417" s="205" t="s">
        <v>82</v>
      </c>
      <c r="AV417" s="11" t="s">
        <v>82</v>
      </c>
      <c r="AW417" s="11" t="s">
        <v>37</v>
      </c>
      <c r="AX417" s="11" t="s">
        <v>74</v>
      </c>
      <c r="AY417" s="205" t="s">
        <v>145</v>
      </c>
    </row>
    <row r="418" spans="2:65" s="11" customFormat="1" x14ac:dyDescent="0.3">
      <c r="B418" s="194"/>
      <c r="C418" s="195"/>
      <c r="D418" s="196" t="s">
        <v>155</v>
      </c>
      <c r="E418" s="197" t="s">
        <v>21</v>
      </c>
      <c r="F418" s="198" t="s">
        <v>793</v>
      </c>
      <c r="G418" s="195"/>
      <c r="H418" s="199">
        <v>33</v>
      </c>
      <c r="I418" s="200"/>
      <c r="J418" s="195"/>
      <c r="K418" s="195"/>
      <c r="L418" s="201"/>
      <c r="M418" s="202"/>
      <c r="N418" s="203"/>
      <c r="O418" s="203"/>
      <c r="P418" s="203"/>
      <c r="Q418" s="203"/>
      <c r="R418" s="203"/>
      <c r="S418" s="203"/>
      <c r="T418" s="204"/>
      <c r="AT418" s="205" t="s">
        <v>155</v>
      </c>
      <c r="AU418" s="205" t="s">
        <v>82</v>
      </c>
      <c r="AV418" s="11" t="s">
        <v>82</v>
      </c>
      <c r="AW418" s="11" t="s">
        <v>37</v>
      </c>
      <c r="AX418" s="11" t="s">
        <v>74</v>
      </c>
      <c r="AY418" s="205" t="s">
        <v>145</v>
      </c>
    </row>
    <row r="419" spans="2:65" s="12" customFormat="1" x14ac:dyDescent="0.3">
      <c r="B419" s="206"/>
      <c r="C419" s="207"/>
      <c r="D419" s="208" t="s">
        <v>155</v>
      </c>
      <c r="E419" s="209" t="s">
        <v>21</v>
      </c>
      <c r="F419" s="210" t="s">
        <v>159</v>
      </c>
      <c r="G419" s="207"/>
      <c r="H419" s="211">
        <v>48</v>
      </c>
      <c r="I419" s="212"/>
      <c r="J419" s="207"/>
      <c r="K419" s="207"/>
      <c r="L419" s="213"/>
      <c r="M419" s="214"/>
      <c r="N419" s="215"/>
      <c r="O419" s="215"/>
      <c r="P419" s="215"/>
      <c r="Q419" s="215"/>
      <c r="R419" s="215"/>
      <c r="S419" s="215"/>
      <c r="T419" s="216"/>
      <c r="AT419" s="217" t="s">
        <v>155</v>
      </c>
      <c r="AU419" s="217" t="s">
        <v>82</v>
      </c>
      <c r="AV419" s="12" t="s">
        <v>153</v>
      </c>
      <c r="AW419" s="12" t="s">
        <v>37</v>
      </c>
      <c r="AX419" s="12" t="s">
        <v>8</v>
      </c>
      <c r="AY419" s="217" t="s">
        <v>145</v>
      </c>
    </row>
    <row r="420" spans="2:65" s="1" customFormat="1" ht="31.5" customHeight="1" x14ac:dyDescent="0.3">
      <c r="B420" s="34"/>
      <c r="C420" s="182" t="s">
        <v>794</v>
      </c>
      <c r="D420" s="182" t="s">
        <v>148</v>
      </c>
      <c r="E420" s="183" t="s">
        <v>795</v>
      </c>
      <c r="F420" s="184" t="s">
        <v>796</v>
      </c>
      <c r="G420" s="185" t="s">
        <v>167</v>
      </c>
      <c r="H420" s="186">
        <v>133.19999999999999</v>
      </c>
      <c r="I420" s="187"/>
      <c r="J420" s="188">
        <f>ROUND(I420*H420,0)</f>
        <v>0</v>
      </c>
      <c r="K420" s="184" t="s">
        <v>152</v>
      </c>
      <c r="L420" s="54"/>
      <c r="M420" s="189" t="s">
        <v>21</v>
      </c>
      <c r="N420" s="190" t="s">
        <v>45</v>
      </c>
      <c r="O420" s="35"/>
      <c r="P420" s="191">
        <f>O420*H420</f>
        <v>0</v>
      </c>
      <c r="Q420" s="191">
        <v>3.0999999999999999E-3</v>
      </c>
      <c r="R420" s="191">
        <f>Q420*H420</f>
        <v>0.41291999999999995</v>
      </c>
      <c r="S420" s="191">
        <v>0</v>
      </c>
      <c r="T420" s="192">
        <f>S420*H420</f>
        <v>0</v>
      </c>
      <c r="AR420" s="17" t="s">
        <v>168</v>
      </c>
      <c r="AT420" s="17" t="s">
        <v>148</v>
      </c>
      <c r="AU420" s="17" t="s">
        <v>82</v>
      </c>
      <c r="AY420" s="17" t="s">
        <v>145</v>
      </c>
      <c r="BE420" s="193">
        <f>IF(N420="základní",J420,0)</f>
        <v>0</v>
      </c>
      <c r="BF420" s="193">
        <f>IF(N420="snížená",J420,0)</f>
        <v>0</v>
      </c>
      <c r="BG420" s="193">
        <f>IF(N420="zákl. přenesená",J420,0)</f>
        <v>0</v>
      </c>
      <c r="BH420" s="193">
        <f>IF(N420="sníž. přenesená",J420,0)</f>
        <v>0</v>
      </c>
      <c r="BI420" s="193">
        <f>IF(N420="nulová",J420,0)</f>
        <v>0</v>
      </c>
      <c r="BJ420" s="17" t="s">
        <v>8</v>
      </c>
      <c r="BK420" s="193">
        <f>ROUND(I420*H420,0)</f>
        <v>0</v>
      </c>
      <c r="BL420" s="17" t="s">
        <v>168</v>
      </c>
      <c r="BM420" s="17" t="s">
        <v>797</v>
      </c>
    </row>
    <row r="421" spans="2:65" s="11" customFormat="1" x14ac:dyDescent="0.3">
      <c r="B421" s="194"/>
      <c r="C421" s="195"/>
      <c r="D421" s="208" t="s">
        <v>155</v>
      </c>
      <c r="E421" s="218" t="s">
        <v>21</v>
      </c>
      <c r="F421" s="219" t="s">
        <v>93</v>
      </c>
      <c r="G421" s="195"/>
      <c r="H421" s="220">
        <v>133.19999999999999</v>
      </c>
      <c r="I421" s="200"/>
      <c r="J421" s="195"/>
      <c r="K421" s="195"/>
      <c r="L421" s="201"/>
      <c r="M421" s="202"/>
      <c r="N421" s="203"/>
      <c r="O421" s="203"/>
      <c r="P421" s="203"/>
      <c r="Q421" s="203"/>
      <c r="R421" s="203"/>
      <c r="S421" s="203"/>
      <c r="T421" s="204"/>
      <c r="AT421" s="205" t="s">
        <v>155</v>
      </c>
      <c r="AU421" s="205" t="s">
        <v>82</v>
      </c>
      <c r="AV421" s="11" t="s">
        <v>82</v>
      </c>
      <c r="AW421" s="11" t="s">
        <v>37</v>
      </c>
      <c r="AX421" s="11" t="s">
        <v>8</v>
      </c>
      <c r="AY421" s="205" t="s">
        <v>145</v>
      </c>
    </row>
    <row r="422" spans="2:65" s="1" customFormat="1" ht="31.5" customHeight="1" x14ac:dyDescent="0.3">
      <c r="B422" s="34"/>
      <c r="C422" s="235" t="s">
        <v>798</v>
      </c>
      <c r="D422" s="235" t="s">
        <v>319</v>
      </c>
      <c r="E422" s="236" t="s">
        <v>799</v>
      </c>
      <c r="F422" s="237" t="s">
        <v>800</v>
      </c>
      <c r="G422" s="238" t="s">
        <v>167</v>
      </c>
      <c r="H422" s="239">
        <v>146.52000000000001</v>
      </c>
      <c r="I422" s="240">
        <v>400</v>
      </c>
      <c r="J422" s="241">
        <f>ROUND(I422*H422,0)</f>
        <v>58608</v>
      </c>
      <c r="K422" s="237" t="s">
        <v>21</v>
      </c>
      <c r="L422" s="242"/>
      <c r="M422" s="243" t="s">
        <v>21</v>
      </c>
      <c r="N422" s="244" t="s">
        <v>45</v>
      </c>
      <c r="O422" s="35"/>
      <c r="P422" s="191">
        <f>O422*H422</f>
        <v>0</v>
      </c>
      <c r="Q422" s="191">
        <v>1.18E-2</v>
      </c>
      <c r="R422" s="191">
        <f>Q422*H422</f>
        <v>1.728936</v>
      </c>
      <c r="S422" s="191">
        <v>0</v>
      </c>
      <c r="T422" s="192">
        <f>S422*H422</f>
        <v>0</v>
      </c>
      <c r="AR422" s="17" t="s">
        <v>323</v>
      </c>
      <c r="AT422" s="17" t="s">
        <v>319</v>
      </c>
      <c r="AU422" s="17" t="s">
        <v>82</v>
      </c>
      <c r="AY422" s="17" t="s">
        <v>145</v>
      </c>
      <c r="BE422" s="193">
        <f>IF(N422="základní",J422,0)</f>
        <v>58608</v>
      </c>
      <c r="BF422" s="193">
        <f>IF(N422="snížená",J422,0)</f>
        <v>0</v>
      </c>
      <c r="BG422" s="193">
        <f>IF(N422="zákl. přenesená",J422,0)</f>
        <v>0</v>
      </c>
      <c r="BH422" s="193">
        <f>IF(N422="sníž. přenesená",J422,0)</f>
        <v>0</v>
      </c>
      <c r="BI422" s="193">
        <f>IF(N422="nulová",J422,0)</f>
        <v>0</v>
      </c>
      <c r="BJ422" s="17" t="s">
        <v>8</v>
      </c>
      <c r="BK422" s="193">
        <f>ROUND(I422*H422,0)</f>
        <v>58608</v>
      </c>
      <c r="BL422" s="17" t="s">
        <v>168</v>
      </c>
      <c r="BM422" s="17" t="s">
        <v>801</v>
      </c>
    </row>
    <row r="423" spans="2:65" s="11" customFormat="1" x14ac:dyDescent="0.3">
      <c r="B423" s="194"/>
      <c r="C423" s="195"/>
      <c r="D423" s="208" t="s">
        <v>155</v>
      </c>
      <c r="E423" s="195"/>
      <c r="F423" s="219" t="s">
        <v>802</v>
      </c>
      <c r="G423" s="195"/>
      <c r="H423" s="220">
        <v>146.52000000000001</v>
      </c>
      <c r="I423" s="200"/>
      <c r="J423" s="195"/>
      <c r="K423" s="195"/>
      <c r="L423" s="201"/>
      <c r="M423" s="202"/>
      <c r="N423" s="203"/>
      <c r="O423" s="203"/>
      <c r="P423" s="203"/>
      <c r="Q423" s="203"/>
      <c r="R423" s="203"/>
      <c r="S423" s="203"/>
      <c r="T423" s="204"/>
      <c r="AT423" s="205" t="s">
        <v>155</v>
      </c>
      <c r="AU423" s="205" t="s">
        <v>82</v>
      </c>
      <c r="AV423" s="11" t="s">
        <v>82</v>
      </c>
      <c r="AW423" s="11" t="s">
        <v>4</v>
      </c>
      <c r="AX423" s="11" t="s">
        <v>8</v>
      </c>
      <c r="AY423" s="205" t="s">
        <v>145</v>
      </c>
    </row>
    <row r="424" spans="2:65" s="1" customFormat="1" ht="22.5" customHeight="1" x14ac:dyDescent="0.3">
      <c r="B424" s="34"/>
      <c r="C424" s="182" t="s">
        <v>803</v>
      </c>
      <c r="D424" s="182" t="s">
        <v>148</v>
      </c>
      <c r="E424" s="183" t="s">
        <v>804</v>
      </c>
      <c r="F424" s="184" t="s">
        <v>805</v>
      </c>
      <c r="G424" s="185" t="s">
        <v>167</v>
      </c>
      <c r="H424" s="186">
        <v>2.1</v>
      </c>
      <c r="I424" s="187"/>
      <c r="J424" s="188">
        <f>ROUND(I424*H424,0)</f>
        <v>0</v>
      </c>
      <c r="K424" s="184" t="s">
        <v>152</v>
      </c>
      <c r="L424" s="54"/>
      <c r="M424" s="189" t="s">
        <v>21</v>
      </c>
      <c r="N424" s="190" t="s">
        <v>45</v>
      </c>
      <c r="O424" s="35"/>
      <c r="P424" s="191">
        <f>O424*H424</f>
        <v>0</v>
      </c>
      <c r="Q424" s="191">
        <v>5.6999999999999998E-4</v>
      </c>
      <c r="R424" s="191">
        <f>Q424*H424</f>
        <v>1.1969999999999999E-3</v>
      </c>
      <c r="S424" s="191">
        <v>0</v>
      </c>
      <c r="T424" s="192">
        <f>S424*H424</f>
        <v>0</v>
      </c>
      <c r="AR424" s="17" t="s">
        <v>168</v>
      </c>
      <c r="AT424" s="17" t="s">
        <v>148</v>
      </c>
      <c r="AU424" s="17" t="s">
        <v>82</v>
      </c>
      <c r="AY424" s="17" t="s">
        <v>145</v>
      </c>
      <c r="BE424" s="193">
        <f>IF(N424="základní",J424,0)</f>
        <v>0</v>
      </c>
      <c r="BF424" s="193">
        <f>IF(N424="snížená",J424,0)</f>
        <v>0</v>
      </c>
      <c r="BG424" s="193">
        <f>IF(N424="zákl. přenesená",J424,0)</f>
        <v>0</v>
      </c>
      <c r="BH424" s="193">
        <f>IF(N424="sníž. přenesená",J424,0)</f>
        <v>0</v>
      </c>
      <c r="BI424" s="193">
        <f>IF(N424="nulová",J424,0)</f>
        <v>0</v>
      </c>
      <c r="BJ424" s="17" t="s">
        <v>8</v>
      </c>
      <c r="BK424" s="193">
        <f>ROUND(I424*H424,0)</f>
        <v>0</v>
      </c>
      <c r="BL424" s="17" t="s">
        <v>168</v>
      </c>
      <c r="BM424" s="17" t="s">
        <v>806</v>
      </c>
    </row>
    <row r="425" spans="2:65" s="11" customFormat="1" x14ac:dyDescent="0.3">
      <c r="B425" s="194"/>
      <c r="C425" s="195"/>
      <c r="D425" s="208" t="s">
        <v>155</v>
      </c>
      <c r="E425" s="218" t="s">
        <v>21</v>
      </c>
      <c r="F425" s="219" t="s">
        <v>807</v>
      </c>
      <c r="G425" s="195"/>
      <c r="H425" s="220">
        <v>2.1</v>
      </c>
      <c r="I425" s="200"/>
      <c r="J425" s="195"/>
      <c r="K425" s="195"/>
      <c r="L425" s="201"/>
      <c r="M425" s="202"/>
      <c r="N425" s="203"/>
      <c r="O425" s="203"/>
      <c r="P425" s="203"/>
      <c r="Q425" s="203"/>
      <c r="R425" s="203"/>
      <c r="S425" s="203"/>
      <c r="T425" s="204"/>
      <c r="AT425" s="205" t="s">
        <v>155</v>
      </c>
      <c r="AU425" s="205" t="s">
        <v>82</v>
      </c>
      <c r="AV425" s="11" t="s">
        <v>82</v>
      </c>
      <c r="AW425" s="11" t="s">
        <v>37</v>
      </c>
      <c r="AX425" s="11" t="s">
        <v>8</v>
      </c>
      <c r="AY425" s="205" t="s">
        <v>145</v>
      </c>
    </row>
    <row r="426" spans="2:65" s="1" customFormat="1" ht="22.5" customHeight="1" x14ac:dyDescent="0.3">
      <c r="B426" s="34"/>
      <c r="C426" s="235" t="s">
        <v>808</v>
      </c>
      <c r="D426" s="235" t="s">
        <v>319</v>
      </c>
      <c r="E426" s="236" t="s">
        <v>809</v>
      </c>
      <c r="F426" s="237" t="s">
        <v>810</v>
      </c>
      <c r="G426" s="238" t="s">
        <v>167</v>
      </c>
      <c r="H426" s="239">
        <v>2.31</v>
      </c>
      <c r="I426" s="240"/>
      <c r="J426" s="241">
        <f>ROUND(I426*H426,0)</f>
        <v>0</v>
      </c>
      <c r="K426" s="237" t="s">
        <v>152</v>
      </c>
      <c r="L426" s="242"/>
      <c r="M426" s="243" t="s">
        <v>21</v>
      </c>
      <c r="N426" s="244" t="s">
        <v>45</v>
      </c>
      <c r="O426" s="35"/>
      <c r="P426" s="191">
        <f>O426*H426</f>
        <v>0</v>
      </c>
      <c r="Q426" s="191">
        <v>0.01</v>
      </c>
      <c r="R426" s="191">
        <f>Q426*H426</f>
        <v>2.3100000000000002E-2</v>
      </c>
      <c r="S426" s="191">
        <v>0</v>
      </c>
      <c r="T426" s="192">
        <f>S426*H426</f>
        <v>0</v>
      </c>
      <c r="AR426" s="17" t="s">
        <v>323</v>
      </c>
      <c r="AT426" s="17" t="s">
        <v>319</v>
      </c>
      <c r="AU426" s="17" t="s">
        <v>82</v>
      </c>
      <c r="AY426" s="17" t="s">
        <v>145</v>
      </c>
      <c r="BE426" s="193">
        <f>IF(N426="základní",J426,0)</f>
        <v>0</v>
      </c>
      <c r="BF426" s="193">
        <f>IF(N426="snížená",J426,0)</f>
        <v>0</v>
      </c>
      <c r="BG426" s="193">
        <f>IF(N426="zákl. přenesená",J426,0)</f>
        <v>0</v>
      </c>
      <c r="BH426" s="193">
        <f>IF(N426="sníž. přenesená",J426,0)</f>
        <v>0</v>
      </c>
      <c r="BI426" s="193">
        <f>IF(N426="nulová",J426,0)</f>
        <v>0</v>
      </c>
      <c r="BJ426" s="17" t="s">
        <v>8</v>
      </c>
      <c r="BK426" s="193">
        <f>ROUND(I426*H426,0)</f>
        <v>0</v>
      </c>
      <c r="BL426" s="17" t="s">
        <v>168</v>
      </c>
      <c r="BM426" s="17" t="s">
        <v>811</v>
      </c>
    </row>
    <row r="427" spans="2:65" s="11" customFormat="1" x14ac:dyDescent="0.3">
      <c r="B427" s="194"/>
      <c r="C427" s="195"/>
      <c r="D427" s="208" t="s">
        <v>155</v>
      </c>
      <c r="E427" s="195"/>
      <c r="F427" s="219" t="s">
        <v>812</v>
      </c>
      <c r="G427" s="195"/>
      <c r="H427" s="220">
        <v>2.31</v>
      </c>
      <c r="I427" s="200"/>
      <c r="J427" s="195"/>
      <c r="K427" s="195"/>
      <c r="L427" s="201"/>
      <c r="M427" s="202"/>
      <c r="N427" s="203"/>
      <c r="O427" s="203"/>
      <c r="P427" s="203"/>
      <c r="Q427" s="203"/>
      <c r="R427" s="203"/>
      <c r="S427" s="203"/>
      <c r="T427" s="204"/>
      <c r="AT427" s="205" t="s">
        <v>155</v>
      </c>
      <c r="AU427" s="205" t="s">
        <v>82</v>
      </c>
      <c r="AV427" s="11" t="s">
        <v>82</v>
      </c>
      <c r="AW427" s="11" t="s">
        <v>4</v>
      </c>
      <c r="AX427" s="11" t="s">
        <v>8</v>
      </c>
      <c r="AY427" s="205" t="s">
        <v>145</v>
      </c>
    </row>
    <row r="428" spans="2:65" s="1" customFormat="1" ht="22.5" customHeight="1" x14ac:dyDescent="0.3">
      <c r="B428" s="34"/>
      <c r="C428" s="182" t="s">
        <v>813</v>
      </c>
      <c r="D428" s="182" t="s">
        <v>148</v>
      </c>
      <c r="E428" s="183" t="s">
        <v>814</v>
      </c>
      <c r="F428" s="184" t="s">
        <v>815</v>
      </c>
      <c r="G428" s="185" t="s">
        <v>151</v>
      </c>
      <c r="H428" s="186">
        <v>2</v>
      </c>
      <c r="I428" s="187"/>
      <c r="J428" s="188">
        <f>ROUND(I428*H428,0)</f>
        <v>0</v>
      </c>
      <c r="K428" s="184" t="s">
        <v>152</v>
      </c>
      <c r="L428" s="54"/>
      <c r="M428" s="189" t="s">
        <v>21</v>
      </c>
      <c r="N428" s="190" t="s">
        <v>45</v>
      </c>
      <c r="O428" s="35"/>
      <c r="P428" s="191">
        <f>O428*H428</f>
        <v>0</v>
      </c>
      <c r="Q428" s="191">
        <v>0</v>
      </c>
      <c r="R428" s="191">
        <f>Q428*H428</f>
        <v>0</v>
      </c>
      <c r="S428" s="191">
        <v>3.6000000000000002E-4</v>
      </c>
      <c r="T428" s="192">
        <f>S428*H428</f>
        <v>7.2000000000000005E-4</v>
      </c>
      <c r="AR428" s="17" t="s">
        <v>168</v>
      </c>
      <c r="AT428" s="17" t="s">
        <v>148</v>
      </c>
      <c r="AU428" s="17" t="s">
        <v>82</v>
      </c>
      <c r="AY428" s="17" t="s">
        <v>145</v>
      </c>
      <c r="BE428" s="193">
        <f>IF(N428="základní",J428,0)</f>
        <v>0</v>
      </c>
      <c r="BF428" s="193">
        <f>IF(N428="snížená",J428,0)</f>
        <v>0</v>
      </c>
      <c r="BG428" s="193">
        <f>IF(N428="zákl. přenesená",J428,0)</f>
        <v>0</v>
      </c>
      <c r="BH428" s="193">
        <f>IF(N428="sníž. přenesená",J428,0)</f>
        <v>0</v>
      </c>
      <c r="BI428" s="193">
        <f>IF(N428="nulová",J428,0)</f>
        <v>0</v>
      </c>
      <c r="BJ428" s="17" t="s">
        <v>8</v>
      </c>
      <c r="BK428" s="193">
        <f>ROUND(I428*H428,0)</f>
        <v>0</v>
      </c>
      <c r="BL428" s="17" t="s">
        <v>168</v>
      </c>
      <c r="BM428" s="17" t="s">
        <v>816</v>
      </c>
    </row>
    <row r="429" spans="2:65" s="11" customFormat="1" x14ac:dyDescent="0.3">
      <c r="B429" s="194"/>
      <c r="C429" s="195"/>
      <c r="D429" s="208" t="s">
        <v>155</v>
      </c>
      <c r="E429" s="218" t="s">
        <v>21</v>
      </c>
      <c r="F429" s="219" t="s">
        <v>156</v>
      </c>
      <c r="G429" s="195"/>
      <c r="H429" s="220">
        <v>2</v>
      </c>
      <c r="I429" s="200"/>
      <c r="J429" s="195"/>
      <c r="K429" s="195"/>
      <c r="L429" s="201"/>
      <c r="M429" s="202"/>
      <c r="N429" s="203"/>
      <c r="O429" s="203"/>
      <c r="P429" s="203"/>
      <c r="Q429" s="203"/>
      <c r="R429" s="203"/>
      <c r="S429" s="203"/>
      <c r="T429" s="204"/>
      <c r="AT429" s="205" t="s">
        <v>155</v>
      </c>
      <c r="AU429" s="205" t="s">
        <v>82</v>
      </c>
      <c r="AV429" s="11" t="s">
        <v>82</v>
      </c>
      <c r="AW429" s="11" t="s">
        <v>37</v>
      </c>
      <c r="AX429" s="11" t="s">
        <v>8</v>
      </c>
      <c r="AY429" s="205" t="s">
        <v>145</v>
      </c>
    </row>
    <row r="430" spans="2:65" s="1" customFormat="1" ht="22.5" customHeight="1" x14ac:dyDescent="0.3">
      <c r="B430" s="34"/>
      <c r="C430" s="182" t="s">
        <v>817</v>
      </c>
      <c r="D430" s="182" t="s">
        <v>148</v>
      </c>
      <c r="E430" s="183" t="s">
        <v>818</v>
      </c>
      <c r="F430" s="184" t="s">
        <v>819</v>
      </c>
      <c r="G430" s="185" t="s">
        <v>178</v>
      </c>
      <c r="H430" s="186">
        <v>23.1</v>
      </c>
      <c r="I430" s="187"/>
      <c r="J430" s="188">
        <f>ROUND(I430*H430,0)</f>
        <v>0</v>
      </c>
      <c r="K430" s="184" t="s">
        <v>152</v>
      </c>
      <c r="L430" s="54"/>
      <c r="M430" s="189" t="s">
        <v>21</v>
      </c>
      <c r="N430" s="190" t="s">
        <v>45</v>
      </c>
      <c r="O430" s="35"/>
      <c r="P430" s="191">
        <f>O430*H430</f>
        <v>0</v>
      </c>
      <c r="Q430" s="191">
        <v>3.1E-4</v>
      </c>
      <c r="R430" s="191">
        <f>Q430*H430</f>
        <v>7.1610000000000007E-3</v>
      </c>
      <c r="S430" s="191">
        <v>0</v>
      </c>
      <c r="T430" s="192">
        <f>S430*H430</f>
        <v>0</v>
      </c>
      <c r="AR430" s="17" t="s">
        <v>168</v>
      </c>
      <c r="AT430" s="17" t="s">
        <v>148</v>
      </c>
      <c r="AU430" s="17" t="s">
        <v>82</v>
      </c>
      <c r="AY430" s="17" t="s">
        <v>145</v>
      </c>
      <c r="BE430" s="193">
        <f>IF(N430="základní",J430,0)</f>
        <v>0</v>
      </c>
      <c r="BF430" s="193">
        <f>IF(N430="snížená",J430,0)</f>
        <v>0</v>
      </c>
      <c r="BG430" s="193">
        <f>IF(N430="zákl. přenesená",J430,0)</f>
        <v>0</v>
      </c>
      <c r="BH430" s="193">
        <f>IF(N430="sníž. přenesená",J430,0)</f>
        <v>0</v>
      </c>
      <c r="BI430" s="193">
        <f>IF(N430="nulová",J430,0)</f>
        <v>0</v>
      </c>
      <c r="BJ430" s="17" t="s">
        <v>8</v>
      </c>
      <c r="BK430" s="193">
        <f>ROUND(I430*H430,0)</f>
        <v>0</v>
      </c>
      <c r="BL430" s="17" t="s">
        <v>168</v>
      </c>
      <c r="BM430" s="17" t="s">
        <v>820</v>
      </c>
    </row>
    <row r="431" spans="2:65" s="11" customFormat="1" x14ac:dyDescent="0.3">
      <c r="B431" s="194"/>
      <c r="C431" s="195"/>
      <c r="D431" s="196" t="s">
        <v>155</v>
      </c>
      <c r="E431" s="197" t="s">
        <v>21</v>
      </c>
      <c r="F431" s="198" t="s">
        <v>821</v>
      </c>
      <c r="G431" s="195"/>
      <c r="H431" s="199">
        <v>8.6999999999999993</v>
      </c>
      <c r="I431" s="200"/>
      <c r="J431" s="195"/>
      <c r="K431" s="195"/>
      <c r="L431" s="201"/>
      <c r="M431" s="202"/>
      <c r="N431" s="203"/>
      <c r="O431" s="203"/>
      <c r="P431" s="203"/>
      <c r="Q431" s="203"/>
      <c r="R431" s="203"/>
      <c r="S431" s="203"/>
      <c r="T431" s="204"/>
      <c r="AT431" s="205" t="s">
        <v>155</v>
      </c>
      <c r="AU431" s="205" t="s">
        <v>82</v>
      </c>
      <c r="AV431" s="11" t="s">
        <v>82</v>
      </c>
      <c r="AW431" s="11" t="s">
        <v>37</v>
      </c>
      <c r="AX431" s="11" t="s">
        <v>74</v>
      </c>
      <c r="AY431" s="205" t="s">
        <v>145</v>
      </c>
    </row>
    <row r="432" spans="2:65" s="11" customFormat="1" x14ac:dyDescent="0.3">
      <c r="B432" s="194"/>
      <c r="C432" s="195"/>
      <c r="D432" s="196" t="s">
        <v>155</v>
      </c>
      <c r="E432" s="197" t="s">
        <v>21</v>
      </c>
      <c r="F432" s="198" t="s">
        <v>822</v>
      </c>
      <c r="G432" s="195"/>
      <c r="H432" s="199">
        <v>6.4</v>
      </c>
      <c r="I432" s="200"/>
      <c r="J432" s="195"/>
      <c r="K432" s="195"/>
      <c r="L432" s="201"/>
      <c r="M432" s="202"/>
      <c r="N432" s="203"/>
      <c r="O432" s="203"/>
      <c r="P432" s="203"/>
      <c r="Q432" s="203"/>
      <c r="R432" s="203"/>
      <c r="S432" s="203"/>
      <c r="T432" s="204"/>
      <c r="AT432" s="205" t="s">
        <v>155</v>
      </c>
      <c r="AU432" s="205" t="s">
        <v>82</v>
      </c>
      <c r="AV432" s="11" t="s">
        <v>82</v>
      </c>
      <c r="AW432" s="11" t="s">
        <v>37</v>
      </c>
      <c r="AX432" s="11" t="s">
        <v>74</v>
      </c>
      <c r="AY432" s="205" t="s">
        <v>145</v>
      </c>
    </row>
    <row r="433" spans="2:65" s="11" customFormat="1" x14ac:dyDescent="0.3">
      <c r="B433" s="194"/>
      <c r="C433" s="195"/>
      <c r="D433" s="196" t="s">
        <v>155</v>
      </c>
      <c r="E433" s="197" t="s">
        <v>21</v>
      </c>
      <c r="F433" s="198" t="s">
        <v>823</v>
      </c>
      <c r="G433" s="195"/>
      <c r="H433" s="199">
        <v>8</v>
      </c>
      <c r="I433" s="200"/>
      <c r="J433" s="195"/>
      <c r="K433" s="195"/>
      <c r="L433" s="201"/>
      <c r="M433" s="202"/>
      <c r="N433" s="203"/>
      <c r="O433" s="203"/>
      <c r="P433" s="203"/>
      <c r="Q433" s="203"/>
      <c r="R433" s="203"/>
      <c r="S433" s="203"/>
      <c r="T433" s="204"/>
      <c r="AT433" s="205" t="s">
        <v>155</v>
      </c>
      <c r="AU433" s="205" t="s">
        <v>82</v>
      </c>
      <c r="AV433" s="11" t="s">
        <v>82</v>
      </c>
      <c r="AW433" s="11" t="s">
        <v>37</v>
      </c>
      <c r="AX433" s="11" t="s">
        <v>74</v>
      </c>
      <c r="AY433" s="205" t="s">
        <v>145</v>
      </c>
    </row>
    <row r="434" spans="2:65" s="12" customFormat="1" x14ac:dyDescent="0.3">
      <c r="B434" s="206"/>
      <c r="C434" s="207"/>
      <c r="D434" s="208" t="s">
        <v>155</v>
      </c>
      <c r="E434" s="209" t="s">
        <v>21</v>
      </c>
      <c r="F434" s="210" t="s">
        <v>159</v>
      </c>
      <c r="G434" s="207"/>
      <c r="H434" s="211">
        <v>23.1</v>
      </c>
      <c r="I434" s="212"/>
      <c r="J434" s="207"/>
      <c r="K434" s="207"/>
      <c r="L434" s="213"/>
      <c r="M434" s="214"/>
      <c r="N434" s="215"/>
      <c r="O434" s="215"/>
      <c r="P434" s="215"/>
      <c r="Q434" s="215"/>
      <c r="R434" s="215"/>
      <c r="S434" s="215"/>
      <c r="T434" s="216"/>
      <c r="AT434" s="217" t="s">
        <v>155</v>
      </c>
      <c r="AU434" s="217" t="s">
        <v>82</v>
      </c>
      <c r="AV434" s="12" t="s">
        <v>153</v>
      </c>
      <c r="AW434" s="12" t="s">
        <v>37</v>
      </c>
      <c r="AX434" s="12" t="s">
        <v>8</v>
      </c>
      <c r="AY434" s="217" t="s">
        <v>145</v>
      </c>
    </row>
    <row r="435" spans="2:65" s="1" customFormat="1" ht="31.5" customHeight="1" x14ac:dyDescent="0.3">
      <c r="B435" s="34"/>
      <c r="C435" s="182" t="s">
        <v>824</v>
      </c>
      <c r="D435" s="182" t="s">
        <v>148</v>
      </c>
      <c r="E435" s="183" t="s">
        <v>825</v>
      </c>
      <c r="F435" s="184" t="s">
        <v>826</v>
      </c>
      <c r="G435" s="185" t="s">
        <v>178</v>
      </c>
      <c r="H435" s="186">
        <v>124.2</v>
      </c>
      <c r="I435" s="187"/>
      <c r="J435" s="188">
        <f>ROUND(I435*H435,0)</f>
        <v>0</v>
      </c>
      <c r="K435" s="184" t="s">
        <v>152</v>
      </c>
      <c r="L435" s="54"/>
      <c r="M435" s="189" t="s">
        <v>21</v>
      </c>
      <c r="N435" s="190" t="s">
        <v>45</v>
      </c>
      <c r="O435" s="35"/>
      <c r="P435" s="191">
        <f>O435*H435</f>
        <v>0</v>
      </c>
      <c r="Q435" s="191">
        <v>2.5999999999999998E-4</v>
      </c>
      <c r="R435" s="191">
        <f>Q435*H435</f>
        <v>3.2292000000000001E-2</v>
      </c>
      <c r="S435" s="191">
        <v>0</v>
      </c>
      <c r="T435" s="192">
        <f>S435*H435</f>
        <v>0</v>
      </c>
      <c r="AR435" s="17" t="s">
        <v>168</v>
      </c>
      <c r="AT435" s="17" t="s">
        <v>148</v>
      </c>
      <c r="AU435" s="17" t="s">
        <v>82</v>
      </c>
      <c r="AY435" s="17" t="s">
        <v>145</v>
      </c>
      <c r="BE435" s="193">
        <f>IF(N435="základní",J435,0)</f>
        <v>0</v>
      </c>
      <c r="BF435" s="193">
        <f>IF(N435="snížená",J435,0)</f>
        <v>0</v>
      </c>
      <c r="BG435" s="193">
        <f>IF(N435="zákl. přenesená",J435,0)</f>
        <v>0</v>
      </c>
      <c r="BH435" s="193">
        <f>IF(N435="sníž. přenesená",J435,0)</f>
        <v>0</v>
      </c>
      <c r="BI435" s="193">
        <f>IF(N435="nulová",J435,0)</f>
        <v>0</v>
      </c>
      <c r="BJ435" s="17" t="s">
        <v>8</v>
      </c>
      <c r="BK435" s="193">
        <f>ROUND(I435*H435,0)</f>
        <v>0</v>
      </c>
      <c r="BL435" s="17" t="s">
        <v>168</v>
      </c>
      <c r="BM435" s="17" t="s">
        <v>827</v>
      </c>
    </row>
    <row r="436" spans="2:65" s="11" customFormat="1" x14ac:dyDescent="0.3">
      <c r="B436" s="194"/>
      <c r="C436" s="195"/>
      <c r="D436" s="196" t="s">
        <v>155</v>
      </c>
      <c r="E436" s="197" t="s">
        <v>21</v>
      </c>
      <c r="F436" s="198" t="s">
        <v>828</v>
      </c>
      <c r="G436" s="195"/>
      <c r="H436" s="199">
        <v>28.6</v>
      </c>
      <c r="I436" s="200"/>
      <c r="J436" s="195"/>
      <c r="K436" s="195"/>
      <c r="L436" s="201"/>
      <c r="M436" s="202"/>
      <c r="N436" s="203"/>
      <c r="O436" s="203"/>
      <c r="P436" s="203"/>
      <c r="Q436" s="203"/>
      <c r="R436" s="203"/>
      <c r="S436" s="203"/>
      <c r="T436" s="204"/>
      <c r="AT436" s="205" t="s">
        <v>155</v>
      </c>
      <c r="AU436" s="205" t="s">
        <v>82</v>
      </c>
      <c r="AV436" s="11" t="s">
        <v>82</v>
      </c>
      <c r="AW436" s="11" t="s">
        <v>37</v>
      </c>
      <c r="AX436" s="11" t="s">
        <v>74</v>
      </c>
      <c r="AY436" s="205" t="s">
        <v>145</v>
      </c>
    </row>
    <row r="437" spans="2:65" s="11" customFormat="1" x14ac:dyDescent="0.3">
      <c r="B437" s="194"/>
      <c r="C437" s="195"/>
      <c r="D437" s="196" t="s">
        <v>155</v>
      </c>
      <c r="E437" s="197" t="s">
        <v>21</v>
      </c>
      <c r="F437" s="198" t="s">
        <v>829</v>
      </c>
      <c r="G437" s="195"/>
      <c r="H437" s="199">
        <v>21.6</v>
      </c>
      <c r="I437" s="200"/>
      <c r="J437" s="195"/>
      <c r="K437" s="195"/>
      <c r="L437" s="201"/>
      <c r="M437" s="202"/>
      <c r="N437" s="203"/>
      <c r="O437" s="203"/>
      <c r="P437" s="203"/>
      <c r="Q437" s="203"/>
      <c r="R437" s="203"/>
      <c r="S437" s="203"/>
      <c r="T437" s="204"/>
      <c r="AT437" s="205" t="s">
        <v>155</v>
      </c>
      <c r="AU437" s="205" t="s">
        <v>82</v>
      </c>
      <c r="AV437" s="11" t="s">
        <v>82</v>
      </c>
      <c r="AW437" s="11" t="s">
        <v>37</v>
      </c>
      <c r="AX437" s="11" t="s">
        <v>74</v>
      </c>
      <c r="AY437" s="205" t="s">
        <v>145</v>
      </c>
    </row>
    <row r="438" spans="2:65" s="11" customFormat="1" x14ac:dyDescent="0.3">
      <c r="B438" s="194"/>
      <c r="C438" s="195"/>
      <c r="D438" s="196" t="s">
        <v>155</v>
      </c>
      <c r="E438" s="197" t="s">
        <v>21</v>
      </c>
      <c r="F438" s="198" t="s">
        <v>830</v>
      </c>
      <c r="G438" s="195"/>
      <c r="H438" s="199">
        <v>18</v>
      </c>
      <c r="I438" s="200"/>
      <c r="J438" s="195"/>
      <c r="K438" s="195"/>
      <c r="L438" s="201"/>
      <c r="M438" s="202"/>
      <c r="N438" s="203"/>
      <c r="O438" s="203"/>
      <c r="P438" s="203"/>
      <c r="Q438" s="203"/>
      <c r="R438" s="203"/>
      <c r="S438" s="203"/>
      <c r="T438" s="204"/>
      <c r="AT438" s="205" t="s">
        <v>155</v>
      </c>
      <c r="AU438" s="205" t="s">
        <v>82</v>
      </c>
      <c r="AV438" s="11" t="s">
        <v>82</v>
      </c>
      <c r="AW438" s="11" t="s">
        <v>37</v>
      </c>
      <c r="AX438" s="11" t="s">
        <v>74</v>
      </c>
      <c r="AY438" s="205" t="s">
        <v>145</v>
      </c>
    </row>
    <row r="439" spans="2:65" s="11" customFormat="1" x14ac:dyDescent="0.3">
      <c r="B439" s="194"/>
      <c r="C439" s="195"/>
      <c r="D439" s="196" t="s">
        <v>155</v>
      </c>
      <c r="E439" s="197" t="s">
        <v>21</v>
      </c>
      <c r="F439" s="198" t="s">
        <v>831</v>
      </c>
      <c r="G439" s="195"/>
      <c r="H439" s="199">
        <v>56</v>
      </c>
      <c r="I439" s="200"/>
      <c r="J439" s="195"/>
      <c r="K439" s="195"/>
      <c r="L439" s="201"/>
      <c r="M439" s="202"/>
      <c r="N439" s="203"/>
      <c r="O439" s="203"/>
      <c r="P439" s="203"/>
      <c r="Q439" s="203"/>
      <c r="R439" s="203"/>
      <c r="S439" s="203"/>
      <c r="T439" s="204"/>
      <c r="AT439" s="205" t="s">
        <v>155</v>
      </c>
      <c r="AU439" s="205" t="s">
        <v>82</v>
      </c>
      <c r="AV439" s="11" t="s">
        <v>82</v>
      </c>
      <c r="AW439" s="11" t="s">
        <v>37</v>
      </c>
      <c r="AX439" s="11" t="s">
        <v>74</v>
      </c>
      <c r="AY439" s="205" t="s">
        <v>145</v>
      </c>
    </row>
    <row r="440" spans="2:65" s="12" customFormat="1" x14ac:dyDescent="0.3">
      <c r="B440" s="206"/>
      <c r="C440" s="207"/>
      <c r="D440" s="208" t="s">
        <v>155</v>
      </c>
      <c r="E440" s="209" t="s">
        <v>21</v>
      </c>
      <c r="F440" s="210" t="s">
        <v>159</v>
      </c>
      <c r="G440" s="207"/>
      <c r="H440" s="211">
        <v>124.2</v>
      </c>
      <c r="I440" s="212"/>
      <c r="J440" s="207"/>
      <c r="K440" s="207"/>
      <c r="L440" s="213"/>
      <c r="M440" s="214"/>
      <c r="N440" s="215"/>
      <c r="O440" s="215"/>
      <c r="P440" s="215"/>
      <c r="Q440" s="215"/>
      <c r="R440" s="215"/>
      <c r="S440" s="215"/>
      <c r="T440" s="216"/>
      <c r="AT440" s="217" t="s">
        <v>155</v>
      </c>
      <c r="AU440" s="217" t="s">
        <v>82</v>
      </c>
      <c r="AV440" s="12" t="s">
        <v>153</v>
      </c>
      <c r="AW440" s="12" t="s">
        <v>37</v>
      </c>
      <c r="AX440" s="12" t="s">
        <v>8</v>
      </c>
      <c r="AY440" s="217" t="s">
        <v>145</v>
      </c>
    </row>
    <row r="441" spans="2:65" s="1" customFormat="1" ht="22.5" customHeight="1" x14ac:dyDescent="0.3">
      <c r="B441" s="34"/>
      <c r="C441" s="182" t="s">
        <v>832</v>
      </c>
      <c r="D441" s="182" t="s">
        <v>148</v>
      </c>
      <c r="E441" s="183" t="s">
        <v>833</v>
      </c>
      <c r="F441" s="184" t="s">
        <v>834</v>
      </c>
      <c r="G441" s="185" t="s">
        <v>167</v>
      </c>
      <c r="H441" s="186">
        <v>133.19999999999999</v>
      </c>
      <c r="I441" s="187"/>
      <c r="J441" s="188">
        <f>ROUND(I441*H441,0)</f>
        <v>0</v>
      </c>
      <c r="K441" s="184" t="s">
        <v>152</v>
      </c>
      <c r="L441" s="54"/>
      <c r="M441" s="189" t="s">
        <v>21</v>
      </c>
      <c r="N441" s="190" t="s">
        <v>45</v>
      </c>
      <c r="O441" s="35"/>
      <c r="P441" s="191">
        <f>O441*H441</f>
        <v>0</v>
      </c>
      <c r="Q441" s="191">
        <v>2.9999999999999997E-4</v>
      </c>
      <c r="R441" s="191">
        <f>Q441*H441</f>
        <v>3.9959999999999996E-2</v>
      </c>
      <c r="S441" s="191">
        <v>0</v>
      </c>
      <c r="T441" s="192">
        <f>S441*H441</f>
        <v>0</v>
      </c>
      <c r="AR441" s="17" t="s">
        <v>168</v>
      </c>
      <c r="AT441" s="17" t="s">
        <v>148</v>
      </c>
      <c r="AU441" s="17" t="s">
        <v>82</v>
      </c>
      <c r="AY441" s="17" t="s">
        <v>145</v>
      </c>
      <c r="BE441" s="193">
        <f>IF(N441="základní",J441,0)</f>
        <v>0</v>
      </c>
      <c r="BF441" s="193">
        <f>IF(N441="snížená",J441,0)</f>
        <v>0</v>
      </c>
      <c r="BG441" s="193">
        <f>IF(N441="zákl. přenesená",J441,0)</f>
        <v>0</v>
      </c>
      <c r="BH441" s="193">
        <f>IF(N441="sníž. přenesená",J441,0)</f>
        <v>0</v>
      </c>
      <c r="BI441" s="193">
        <f>IF(N441="nulová",J441,0)</f>
        <v>0</v>
      </c>
      <c r="BJ441" s="17" t="s">
        <v>8</v>
      </c>
      <c r="BK441" s="193">
        <f>ROUND(I441*H441,0)</f>
        <v>0</v>
      </c>
      <c r="BL441" s="17" t="s">
        <v>168</v>
      </c>
      <c r="BM441" s="17" t="s">
        <v>835</v>
      </c>
    </row>
    <row r="442" spans="2:65" s="11" customFormat="1" x14ac:dyDescent="0.3">
      <c r="B442" s="194"/>
      <c r="C442" s="195"/>
      <c r="D442" s="208" t="s">
        <v>155</v>
      </c>
      <c r="E442" s="218" t="s">
        <v>21</v>
      </c>
      <c r="F442" s="219" t="s">
        <v>93</v>
      </c>
      <c r="G442" s="195"/>
      <c r="H442" s="220">
        <v>133.19999999999999</v>
      </c>
      <c r="I442" s="200"/>
      <c r="J442" s="195"/>
      <c r="K442" s="195"/>
      <c r="L442" s="201"/>
      <c r="M442" s="202"/>
      <c r="N442" s="203"/>
      <c r="O442" s="203"/>
      <c r="P442" s="203"/>
      <c r="Q442" s="203"/>
      <c r="R442" s="203"/>
      <c r="S442" s="203"/>
      <c r="T442" s="204"/>
      <c r="AT442" s="205" t="s">
        <v>155</v>
      </c>
      <c r="AU442" s="205" t="s">
        <v>82</v>
      </c>
      <c r="AV442" s="11" t="s">
        <v>82</v>
      </c>
      <c r="AW442" s="11" t="s">
        <v>37</v>
      </c>
      <c r="AX442" s="11" t="s">
        <v>8</v>
      </c>
      <c r="AY442" s="205" t="s">
        <v>145</v>
      </c>
    </row>
    <row r="443" spans="2:65" s="1" customFormat="1" ht="31.5" customHeight="1" x14ac:dyDescent="0.3">
      <c r="B443" s="34"/>
      <c r="C443" s="182" t="s">
        <v>836</v>
      </c>
      <c r="D443" s="182" t="s">
        <v>148</v>
      </c>
      <c r="E443" s="183" t="s">
        <v>837</v>
      </c>
      <c r="F443" s="184" t="s">
        <v>838</v>
      </c>
      <c r="G443" s="185" t="s">
        <v>289</v>
      </c>
      <c r="H443" s="186">
        <v>2.246</v>
      </c>
      <c r="I443" s="187"/>
      <c r="J443" s="188">
        <f>ROUND(I443*H443,0)</f>
        <v>0</v>
      </c>
      <c r="K443" s="184" t="s">
        <v>152</v>
      </c>
      <c r="L443" s="54"/>
      <c r="M443" s="189" t="s">
        <v>21</v>
      </c>
      <c r="N443" s="190" t="s">
        <v>45</v>
      </c>
      <c r="O443" s="35"/>
      <c r="P443" s="191">
        <f>O443*H443</f>
        <v>0</v>
      </c>
      <c r="Q443" s="191">
        <v>0</v>
      </c>
      <c r="R443" s="191">
        <f>Q443*H443</f>
        <v>0</v>
      </c>
      <c r="S443" s="191">
        <v>0</v>
      </c>
      <c r="T443" s="192">
        <f>S443*H443</f>
        <v>0</v>
      </c>
      <c r="AR443" s="17" t="s">
        <v>168</v>
      </c>
      <c r="AT443" s="17" t="s">
        <v>148</v>
      </c>
      <c r="AU443" s="17" t="s">
        <v>82</v>
      </c>
      <c r="AY443" s="17" t="s">
        <v>145</v>
      </c>
      <c r="BE443" s="193">
        <f>IF(N443="základní",J443,0)</f>
        <v>0</v>
      </c>
      <c r="BF443" s="193">
        <f>IF(N443="snížená",J443,0)</f>
        <v>0</v>
      </c>
      <c r="BG443" s="193">
        <f>IF(N443="zákl. přenesená",J443,0)</f>
        <v>0</v>
      </c>
      <c r="BH443" s="193">
        <f>IF(N443="sníž. přenesená",J443,0)</f>
        <v>0</v>
      </c>
      <c r="BI443" s="193">
        <f>IF(N443="nulová",J443,0)</f>
        <v>0</v>
      </c>
      <c r="BJ443" s="17" t="s">
        <v>8</v>
      </c>
      <c r="BK443" s="193">
        <f>ROUND(I443*H443,0)</f>
        <v>0</v>
      </c>
      <c r="BL443" s="17" t="s">
        <v>168</v>
      </c>
      <c r="BM443" s="17" t="s">
        <v>839</v>
      </c>
    </row>
    <row r="444" spans="2:65" s="10" customFormat="1" ht="29.85" customHeight="1" x14ac:dyDescent="0.3">
      <c r="B444" s="165"/>
      <c r="C444" s="166"/>
      <c r="D444" s="179" t="s">
        <v>73</v>
      </c>
      <c r="E444" s="180" t="s">
        <v>840</v>
      </c>
      <c r="F444" s="180" t="s">
        <v>841</v>
      </c>
      <c r="G444" s="166"/>
      <c r="H444" s="166"/>
      <c r="I444" s="169"/>
      <c r="J444" s="181">
        <f>BK444</f>
        <v>0</v>
      </c>
      <c r="K444" s="166"/>
      <c r="L444" s="171"/>
      <c r="M444" s="172"/>
      <c r="N444" s="173"/>
      <c r="O444" s="173"/>
      <c r="P444" s="174">
        <f>SUM(P445:P460)</f>
        <v>0</v>
      </c>
      <c r="Q444" s="173"/>
      <c r="R444" s="174">
        <f>SUM(R445:R460)</f>
        <v>1.1300000000000001E-2</v>
      </c>
      <c r="S444" s="173"/>
      <c r="T444" s="175">
        <f>SUM(T445:T460)</f>
        <v>0</v>
      </c>
      <c r="AR444" s="176" t="s">
        <v>82</v>
      </c>
      <c r="AT444" s="177" t="s">
        <v>73</v>
      </c>
      <c r="AU444" s="177" t="s">
        <v>8</v>
      </c>
      <c r="AY444" s="176" t="s">
        <v>145</v>
      </c>
      <c r="BK444" s="178">
        <f>SUM(BK445:BK460)</f>
        <v>0</v>
      </c>
    </row>
    <row r="445" spans="2:65" s="1" customFormat="1" ht="31.5" customHeight="1" x14ac:dyDescent="0.3">
      <c r="B445" s="34"/>
      <c r="C445" s="182" t="s">
        <v>842</v>
      </c>
      <c r="D445" s="182" t="s">
        <v>148</v>
      </c>
      <c r="E445" s="183" t="s">
        <v>843</v>
      </c>
      <c r="F445" s="184" t="s">
        <v>844</v>
      </c>
      <c r="G445" s="185" t="s">
        <v>167</v>
      </c>
      <c r="H445" s="186">
        <v>18</v>
      </c>
      <c r="I445" s="187"/>
      <c r="J445" s="188">
        <f>ROUND(I445*H445,0)</f>
        <v>0</v>
      </c>
      <c r="K445" s="184" t="s">
        <v>152</v>
      </c>
      <c r="L445" s="54"/>
      <c r="M445" s="189" t="s">
        <v>21</v>
      </c>
      <c r="N445" s="190" t="s">
        <v>45</v>
      </c>
      <c r="O445" s="35"/>
      <c r="P445" s="191">
        <f>O445*H445</f>
        <v>0</v>
      </c>
      <c r="Q445" s="191">
        <v>2.0000000000000002E-5</v>
      </c>
      <c r="R445" s="191">
        <f>Q445*H445</f>
        <v>3.6000000000000002E-4</v>
      </c>
      <c r="S445" s="191">
        <v>0</v>
      </c>
      <c r="T445" s="192">
        <f>S445*H445</f>
        <v>0</v>
      </c>
      <c r="AR445" s="17" t="s">
        <v>168</v>
      </c>
      <c r="AT445" s="17" t="s">
        <v>148</v>
      </c>
      <c r="AU445" s="17" t="s">
        <v>82</v>
      </c>
      <c r="AY445" s="17" t="s">
        <v>145</v>
      </c>
      <c r="BE445" s="193">
        <f>IF(N445="základní",J445,0)</f>
        <v>0</v>
      </c>
      <c r="BF445" s="193">
        <f>IF(N445="snížená",J445,0)</f>
        <v>0</v>
      </c>
      <c r="BG445" s="193">
        <f>IF(N445="zákl. přenesená",J445,0)</f>
        <v>0</v>
      </c>
      <c r="BH445" s="193">
        <f>IF(N445="sníž. přenesená",J445,0)</f>
        <v>0</v>
      </c>
      <c r="BI445" s="193">
        <f>IF(N445="nulová",J445,0)</f>
        <v>0</v>
      </c>
      <c r="BJ445" s="17" t="s">
        <v>8</v>
      </c>
      <c r="BK445" s="193">
        <f>ROUND(I445*H445,0)</f>
        <v>0</v>
      </c>
      <c r="BL445" s="17" t="s">
        <v>168</v>
      </c>
      <c r="BM445" s="17" t="s">
        <v>845</v>
      </c>
    </row>
    <row r="446" spans="2:65" s="11" customFormat="1" x14ac:dyDescent="0.3">
      <c r="B446" s="194"/>
      <c r="C446" s="195"/>
      <c r="D446" s="208" t="s">
        <v>155</v>
      </c>
      <c r="E446" s="218" t="s">
        <v>97</v>
      </c>
      <c r="F446" s="219" t="s">
        <v>846</v>
      </c>
      <c r="G446" s="195"/>
      <c r="H446" s="220">
        <v>18</v>
      </c>
      <c r="I446" s="200"/>
      <c r="J446" s="195"/>
      <c r="K446" s="195"/>
      <c r="L446" s="201"/>
      <c r="M446" s="202"/>
      <c r="N446" s="203"/>
      <c r="O446" s="203"/>
      <c r="P446" s="203"/>
      <c r="Q446" s="203"/>
      <c r="R446" s="203"/>
      <c r="S446" s="203"/>
      <c r="T446" s="204"/>
      <c r="AT446" s="205" t="s">
        <v>155</v>
      </c>
      <c r="AU446" s="205" t="s">
        <v>82</v>
      </c>
      <c r="AV446" s="11" t="s">
        <v>82</v>
      </c>
      <c r="AW446" s="11" t="s">
        <v>37</v>
      </c>
      <c r="AX446" s="11" t="s">
        <v>8</v>
      </c>
      <c r="AY446" s="205" t="s">
        <v>145</v>
      </c>
    </row>
    <row r="447" spans="2:65" s="1" customFormat="1" ht="22.5" customHeight="1" x14ac:dyDescent="0.3">
      <c r="B447" s="34"/>
      <c r="C447" s="182" t="s">
        <v>847</v>
      </c>
      <c r="D447" s="182" t="s">
        <v>148</v>
      </c>
      <c r="E447" s="183" t="s">
        <v>848</v>
      </c>
      <c r="F447" s="184" t="s">
        <v>849</v>
      </c>
      <c r="G447" s="185" t="s">
        <v>167</v>
      </c>
      <c r="H447" s="186">
        <v>18</v>
      </c>
      <c r="I447" s="187"/>
      <c r="J447" s="188">
        <f>ROUND(I447*H447,0)</f>
        <v>0</v>
      </c>
      <c r="K447" s="184" t="s">
        <v>152</v>
      </c>
      <c r="L447" s="54"/>
      <c r="M447" s="189" t="s">
        <v>21</v>
      </c>
      <c r="N447" s="190" t="s">
        <v>45</v>
      </c>
      <c r="O447" s="35"/>
      <c r="P447" s="191">
        <f>O447*H447</f>
        <v>0</v>
      </c>
      <c r="Q447" s="191">
        <v>1.7000000000000001E-4</v>
      </c>
      <c r="R447" s="191">
        <f>Q447*H447</f>
        <v>3.0600000000000002E-3</v>
      </c>
      <c r="S447" s="191">
        <v>0</v>
      </c>
      <c r="T447" s="192">
        <f>S447*H447</f>
        <v>0</v>
      </c>
      <c r="AR447" s="17" t="s">
        <v>168</v>
      </c>
      <c r="AT447" s="17" t="s">
        <v>148</v>
      </c>
      <c r="AU447" s="17" t="s">
        <v>82</v>
      </c>
      <c r="AY447" s="17" t="s">
        <v>145</v>
      </c>
      <c r="BE447" s="193">
        <f>IF(N447="základní",J447,0)</f>
        <v>0</v>
      </c>
      <c r="BF447" s="193">
        <f>IF(N447="snížená",J447,0)</f>
        <v>0</v>
      </c>
      <c r="BG447" s="193">
        <f>IF(N447="zákl. přenesená",J447,0)</f>
        <v>0</v>
      </c>
      <c r="BH447" s="193">
        <f>IF(N447="sníž. přenesená",J447,0)</f>
        <v>0</v>
      </c>
      <c r="BI447" s="193">
        <f>IF(N447="nulová",J447,0)</f>
        <v>0</v>
      </c>
      <c r="BJ447" s="17" t="s">
        <v>8</v>
      </c>
      <c r="BK447" s="193">
        <f>ROUND(I447*H447,0)</f>
        <v>0</v>
      </c>
      <c r="BL447" s="17" t="s">
        <v>168</v>
      </c>
      <c r="BM447" s="17" t="s">
        <v>850</v>
      </c>
    </row>
    <row r="448" spans="2:65" s="11" customFormat="1" x14ac:dyDescent="0.3">
      <c r="B448" s="194"/>
      <c r="C448" s="195"/>
      <c r="D448" s="208" t="s">
        <v>155</v>
      </c>
      <c r="E448" s="218" t="s">
        <v>21</v>
      </c>
      <c r="F448" s="219" t="s">
        <v>97</v>
      </c>
      <c r="G448" s="195"/>
      <c r="H448" s="220">
        <v>18</v>
      </c>
      <c r="I448" s="200"/>
      <c r="J448" s="195"/>
      <c r="K448" s="195"/>
      <c r="L448" s="201"/>
      <c r="M448" s="202"/>
      <c r="N448" s="203"/>
      <c r="O448" s="203"/>
      <c r="P448" s="203"/>
      <c r="Q448" s="203"/>
      <c r="R448" s="203"/>
      <c r="S448" s="203"/>
      <c r="T448" s="204"/>
      <c r="AT448" s="205" t="s">
        <v>155</v>
      </c>
      <c r="AU448" s="205" t="s">
        <v>82</v>
      </c>
      <c r="AV448" s="11" t="s">
        <v>82</v>
      </c>
      <c r="AW448" s="11" t="s">
        <v>37</v>
      </c>
      <c r="AX448" s="11" t="s">
        <v>8</v>
      </c>
      <c r="AY448" s="205" t="s">
        <v>145</v>
      </c>
    </row>
    <row r="449" spans="2:65" s="1" customFormat="1" ht="22.5" customHeight="1" x14ac:dyDescent="0.3">
      <c r="B449" s="34"/>
      <c r="C449" s="182" t="s">
        <v>851</v>
      </c>
      <c r="D449" s="182" t="s">
        <v>148</v>
      </c>
      <c r="E449" s="183" t="s">
        <v>852</v>
      </c>
      <c r="F449" s="184" t="s">
        <v>853</v>
      </c>
      <c r="G449" s="185" t="s">
        <v>167</v>
      </c>
      <c r="H449" s="186">
        <v>18</v>
      </c>
      <c r="I449" s="187"/>
      <c r="J449" s="188">
        <f>ROUND(I449*H449,0)</f>
        <v>0</v>
      </c>
      <c r="K449" s="184" t="s">
        <v>152</v>
      </c>
      <c r="L449" s="54"/>
      <c r="M449" s="189" t="s">
        <v>21</v>
      </c>
      <c r="N449" s="190" t="s">
        <v>45</v>
      </c>
      <c r="O449" s="35"/>
      <c r="P449" s="191">
        <f>O449*H449</f>
        <v>0</v>
      </c>
      <c r="Q449" s="191">
        <v>1.7000000000000001E-4</v>
      </c>
      <c r="R449" s="191">
        <f>Q449*H449</f>
        <v>3.0600000000000002E-3</v>
      </c>
      <c r="S449" s="191">
        <v>0</v>
      </c>
      <c r="T449" s="192">
        <f>S449*H449</f>
        <v>0</v>
      </c>
      <c r="AR449" s="17" t="s">
        <v>168</v>
      </c>
      <c r="AT449" s="17" t="s">
        <v>148</v>
      </c>
      <c r="AU449" s="17" t="s">
        <v>82</v>
      </c>
      <c r="AY449" s="17" t="s">
        <v>145</v>
      </c>
      <c r="BE449" s="193">
        <f>IF(N449="základní",J449,0)</f>
        <v>0</v>
      </c>
      <c r="BF449" s="193">
        <f>IF(N449="snížená",J449,0)</f>
        <v>0</v>
      </c>
      <c r="BG449" s="193">
        <f>IF(N449="zákl. přenesená",J449,0)</f>
        <v>0</v>
      </c>
      <c r="BH449" s="193">
        <f>IF(N449="sníž. přenesená",J449,0)</f>
        <v>0</v>
      </c>
      <c r="BI449" s="193">
        <f>IF(N449="nulová",J449,0)</f>
        <v>0</v>
      </c>
      <c r="BJ449" s="17" t="s">
        <v>8</v>
      </c>
      <c r="BK449" s="193">
        <f>ROUND(I449*H449,0)</f>
        <v>0</v>
      </c>
      <c r="BL449" s="17" t="s">
        <v>168</v>
      </c>
      <c r="BM449" s="17" t="s">
        <v>854</v>
      </c>
    </row>
    <row r="450" spans="2:65" s="11" customFormat="1" x14ac:dyDescent="0.3">
      <c r="B450" s="194"/>
      <c r="C450" s="195"/>
      <c r="D450" s="208" t="s">
        <v>155</v>
      </c>
      <c r="E450" s="218" t="s">
        <v>21</v>
      </c>
      <c r="F450" s="219" t="s">
        <v>97</v>
      </c>
      <c r="G450" s="195"/>
      <c r="H450" s="220">
        <v>18</v>
      </c>
      <c r="I450" s="200"/>
      <c r="J450" s="195"/>
      <c r="K450" s="195"/>
      <c r="L450" s="201"/>
      <c r="M450" s="202"/>
      <c r="N450" s="203"/>
      <c r="O450" s="203"/>
      <c r="P450" s="203"/>
      <c r="Q450" s="203"/>
      <c r="R450" s="203"/>
      <c r="S450" s="203"/>
      <c r="T450" s="204"/>
      <c r="AT450" s="205" t="s">
        <v>155</v>
      </c>
      <c r="AU450" s="205" t="s">
        <v>82</v>
      </c>
      <c r="AV450" s="11" t="s">
        <v>82</v>
      </c>
      <c r="AW450" s="11" t="s">
        <v>37</v>
      </c>
      <c r="AX450" s="11" t="s">
        <v>8</v>
      </c>
      <c r="AY450" s="205" t="s">
        <v>145</v>
      </c>
    </row>
    <row r="451" spans="2:65" s="1" customFormat="1" ht="31.5" customHeight="1" x14ac:dyDescent="0.3">
      <c r="B451" s="34"/>
      <c r="C451" s="182" t="s">
        <v>855</v>
      </c>
      <c r="D451" s="182" t="s">
        <v>148</v>
      </c>
      <c r="E451" s="183" t="s">
        <v>856</v>
      </c>
      <c r="F451" s="184" t="s">
        <v>857</v>
      </c>
      <c r="G451" s="185" t="s">
        <v>167</v>
      </c>
      <c r="H451" s="186">
        <v>18</v>
      </c>
      <c r="I451" s="187"/>
      <c r="J451" s="188">
        <f>ROUND(I451*H451,0)</f>
        <v>0</v>
      </c>
      <c r="K451" s="184" t="s">
        <v>152</v>
      </c>
      <c r="L451" s="54"/>
      <c r="M451" s="189" t="s">
        <v>21</v>
      </c>
      <c r="N451" s="190" t="s">
        <v>45</v>
      </c>
      <c r="O451" s="35"/>
      <c r="P451" s="191">
        <f>O451*H451</f>
        <v>0</v>
      </c>
      <c r="Q451" s="191">
        <v>5.0000000000000002E-5</v>
      </c>
      <c r="R451" s="191">
        <f>Q451*H451</f>
        <v>9.0000000000000008E-4</v>
      </c>
      <c r="S451" s="191">
        <v>0</v>
      </c>
      <c r="T451" s="192">
        <f>S451*H451</f>
        <v>0</v>
      </c>
      <c r="AR451" s="17" t="s">
        <v>168</v>
      </c>
      <c r="AT451" s="17" t="s">
        <v>148</v>
      </c>
      <c r="AU451" s="17" t="s">
        <v>82</v>
      </c>
      <c r="AY451" s="17" t="s">
        <v>145</v>
      </c>
      <c r="BE451" s="193">
        <f>IF(N451="základní",J451,0)</f>
        <v>0</v>
      </c>
      <c r="BF451" s="193">
        <f>IF(N451="snížená",J451,0)</f>
        <v>0</v>
      </c>
      <c r="BG451" s="193">
        <f>IF(N451="zákl. přenesená",J451,0)</f>
        <v>0</v>
      </c>
      <c r="BH451" s="193">
        <f>IF(N451="sníž. přenesená",J451,0)</f>
        <v>0</v>
      </c>
      <c r="BI451" s="193">
        <f>IF(N451="nulová",J451,0)</f>
        <v>0</v>
      </c>
      <c r="BJ451" s="17" t="s">
        <v>8</v>
      </c>
      <c r="BK451" s="193">
        <f>ROUND(I451*H451,0)</f>
        <v>0</v>
      </c>
      <c r="BL451" s="17" t="s">
        <v>168</v>
      </c>
      <c r="BM451" s="17" t="s">
        <v>858</v>
      </c>
    </row>
    <row r="452" spans="2:65" s="11" customFormat="1" x14ac:dyDescent="0.3">
      <c r="B452" s="194"/>
      <c r="C452" s="195"/>
      <c r="D452" s="208" t="s">
        <v>155</v>
      </c>
      <c r="E452" s="218" t="s">
        <v>21</v>
      </c>
      <c r="F452" s="219" t="s">
        <v>97</v>
      </c>
      <c r="G452" s="195"/>
      <c r="H452" s="220">
        <v>18</v>
      </c>
      <c r="I452" s="200"/>
      <c r="J452" s="195"/>
      <c r="K452" s="195"/>
      <c r="L452" s="201"/>
      <c r="M452" s="202"/>
      <c r="N452" s="203"/>
      <c r="O452" s="203"/>
      <c r="P452" s="203"/>
      <c r="Q452" s="203"/>
      <c r="R452" s="203"/>
      <c r="S452" s="203"/>
      <c r="T452" s="204"/>
      <c r="AT452" s="205" t="s">
        <v>155</v>
      </c>
      <c r="AU452" s="205" t="s">
        <v>82</v>
      </c>
      <c r="AV452" s="11" t="s">
        <v>82</v>
      </c>
      <c r="AW452" s="11" t="s">
        <v>37</v>
      </c>
      <c r="AX452" s="11" t="s">
        <v>8</v>
      </c>
      <c r="AY452" s="205" t="s">
        <v>145</v>
      </c>
    </row>
    <row r="453" spans="2:65" s="1" customFormat="1" ht="31.5" customHeight="1" x14ac:dyDescent="0.3">
      <c r="B453" s="34"/>
      <c r="C453" s="182" t="s">
        <v>859</v>
      </c>
      <c r="D453" s="182" t="s">
        <v>148</v>
      </c>
      <c r="E453" s="183" t="s">
        <v>860</v>
      </c>
      <c r="F453" s="184" t="s">
        <v>861</v>
      </c>
      <c r="G453" s="185" t="s">
        <v>167</v>
      </c>
      <c r="H453" s="186">
        <v>12.25</v>
      </c>
      <c r="I453" s="187"/>
      <c r="J453" s="188">
        <f>ROUND(I453*H453,0)</f>
        <v>0</v>
      </c>
      <c r="K453" s="184" t="s">
        <v>152</v>
      </c>
      <c r="L453" s="54"/>
      <c r="M453" s="189" t="s">
        <v>21</v>
      </c>
      <c r="N453" s="190" t="s">
        <v>45</v>
      </c>
      <c r="O453" s="35"/>
      <c r="P453" s="191">
        <f>O453*H453</f>
        <v>0</v>
      </c>
      <c r="Q453" s="191">
        <v>8.0000000000000007E-5</v>
      </c>
      <c r="R453" s="191">
        <f>Q453*H453</f>
        <v>9.8000000000000019E-4</v>
      </c>
      <c r="S453" s="191">
        <v>0</v>
      </c>
      <c r="T453" s="192">
        <f>S453*H453</f>
        <v>0</v>
      </c>
      <c r="AR453" s="17" t="s">
        <v>168</v>
      </c>
      <c r="AT453" s="17" t="s">
        <v>148</v>
      </c>
      <c r="AU453" s="17" t="s">
        <v>82</v>
      </c>
      <c r="AY453" s="17" t="s">
        <v>145</v>
      </c>
      <c r="BE453" s="193">
        <f>IF(N453="základní",J453,0)</f>
        <v>0</v>
      </c>
      <c r="BF453" s="193">
        <f>IF(N453="snížená",J453,0)</f>
        <v>0</v>
      </c>
      <c r="BG453" s="193">
        <f>IF(N453="zákl. přenesená",J453,0)</f>
        <v>0</v>
      </c>
      <c r="BH453" s="193">
        <f>IF(N453="sníž. přenesená",J453,0)</f>
        <v>0</v>
      </c>
      <c r="BI453" s="193">
        <f>IF(N453="nulová",J453,0)</f>
        <v>0</v>
      </c>
      <c r="BJ453" s="17" t="s">
        <v>8</v>
      </c>
      <c r="BK453" s="193">
        <f>ROUND(I453*H453,0)</f>
        <v>0</v>
      </c>
      <c r="BL453" s="17" t="s">
        <v>168</v>
      </c>
      <c r="BM453" s="17" t="s">
        <v>862</v>
      </c>
    </row>
    <row r="454" spans="2:65" s="11" customFormat="1" x14ac:dyDescent="0.3">
      <c r="B454" s="194"/>
      <c r="C454" s="195"/>
      <c r="D454" s="208" t="s">
        <v>155</v>
      </c>
      <c r="E454" s="218" t="s">
        <v>21</v>
      </c>
      <c r="F454" s="219" t="s">
        <v>863</v>
      </c>
      <c r="G454" s="195"/>
      <c r="H454" s="220">
        <v>12.25</v>
      </c>
      <c r="I454" s="200"/>
      <c r="J454" s="195"/>
      <c r="K454" s="195"/>
      <c r="L454" s="201"/>
      <c r="M454" s="202"/>
      <c r="N454" s="203"/>
      <c r="O454" s="203"/>
      <c r="P454" s="203"/>
      <c r="Q454" s="203"/>
      <c r="R454" s="203"/>
      <c r="S454" s="203"/>
      <c r="T454" s="204"/>
      <c r="AT454" s="205" t="s">
        <v>155</v>
      </c>
      <c r="AU454" s="205" t="s">
        <v>82</v>
      </c>
      <c r="AV454" s="11" t="s">
        <v>82</v>
      </c>
      <c r="AW454" s="11" t="s">
        <v>37</v>
      </c>
      <c r="AX454" s="11" t="s">
        <v>8</v>
      </c>
      <c r="AY454" s="205" t="s">
        <v>145</v>
      </c>
    </row>
    <row r="455" spans="2:65" s="1" customFormat="1" ht="22.5" customHeight="1" x14ac:dyDescent="0.3">
      <c r="B455" s="34"/>
      <c r="C455" s="182" t="s">
        <v>864</v>
      </c>
      <c r="D455" s="182" t="s">
        <v>148</v>
      </c>
      <c r="E455" s="183" t="s">
        <v>865</v>
      </c>
      <c r="F455" s="184" t="s">
        <v>866</v>
      </c>
      <c r="G455" s="185" t="s">
        <v>167</v>
      </c>
      <c r="H455" s="186">
        <v>12.25</v>
      </c>
      <c r="I455" s="187"/>
      <c r="J455" s="188">
        <f>ROUND(I455*H455,0)</f>
        <v>0</v>
      </c>
      <c r="K455" s="184" t="s">
        <v>152</v>
      </c>
      <c r="L455" s="54"/>
      <c r="M455" s="189" t="s">
        <v>21</v>
      </c>
      <c r="N455" s="190" t="s">
        <v>45</v>
      </c>
      <c r="O455" s="35"/>
      <c r="P455" s="191">
        <f>O455*H455</f>
        <v>0</v>
      </c>
      <c r="Q455" s="191">
        <v>1.2E-4</v>
      </c>
      <c r="R455" s="191">
        <f>Q455*H455</f>
        <v>1.47E-3</v>
      </c>
      <c r="S455" s="191">
        <v>0</v>
      </c>
      <c r="T455" s="192">
        <f>S455*H455</f>
        <v>0</v>
      </c>
      <c r="AR455" s="17" t="s">
        <v>168</v>
      </c>
      <c r="AT455" s="17" t="s">
        <v>148</v>
      </c>
      <c r="AU455" s="17" t="s">
        <v>82</v>
      </c>
      <c r="AY455" s="17" t="s">
        <v>145</v>
      </c>
      <c r="BE455" s="193">
        <f>IF(N455="základní",J455,0)</f>
        <v>0</v>
      </c>
      <c r="BF455" s="193">
        <f>IF(N455="snížená",J455,0)</f>
        <v>0</v>
      </c>
      <c r="BG455" s="193">
        <f>IF(N455="zákl. přenesená",J455,0)</f>
        <v>0</v>
      </c>
      <c r="BH455" s="193">
        <f>IF(N455="sníž. přenesená",J455,0)</f>
        <v>0</v>
      </c>
      <c r="BI455" s="193">
        <f>IF(N455="nulová",J455,0)</f>
        <v>0</v>
      </c>
      <c r="BJ455" s="17" t="s">
        <v>8</v>
      </c>
      <c r="BK455" s="193">
        <f>ROUND(I455*H455,0)</f>
        <v>0</v>
      </c>
      <c r="BL455" s="17" t="s">
        <v>168</v>
      </c>
      <c r="BM455" s="17" t="s">
        <v>867</v>
      </c>
    </row>
    <row r="456" spans="2:65" s="11" customFormat="1" x14ac:dyDescent="0.3">
      <c r="B456" s="194"/>
      <c r="C456" s="195"/>
      <c r="D456" s="208" t="s">
        <v>155</v>
      </c>
      <c r="E456" s="218" t="s">
        <v>21</v>
      </c>
      <c r="F456" s="219" t="s">
        <v>863</v>
      </c>
      <c r="G456" s="195"/>
      <c r="H456" s="220">
        <v>12.25</v>
      </c>
      <c r="I456" s="200"/>
      <c r="J456" s="195"/>
      <c r="K456" s="195"/>
      <c r="L456" s="201"/>
      <c r="M456" s="202"/>
      <c r="N456" s="203"/>
      <c r="O456" s="203"/>
      <c r="P456" s="203"/>
      <c r="Q456" s="203"/>
      <c r="R456" s="203"/>
      <c r="S456" s="203"/>
      <c r="T456" s="204"/>
      <c r="AT456" s="205" t="s">
        <v>155</v>
      </c>
      <c r="AU456" s="205" t="s">
        <v>82</v>
      </c>
      <c r="AV456" s="11" t="s">
        <v>82</v>
      </c>
      <c r="AW456" s="11" t="s">
        <v>37</v>
      </c>
      <c r="AX456" s="11" t="s">
        <v>8</v>
      </c>
      <c r="AY456" s="205" t="s">
        <v>145</v>
      </c>
    </row>
    <row r="457" spans="2:65" s="1" customFormat="1" ht="22.5" customHeight="1" x14ac:dyDescent="0.3">
      <c r="B457" s="34"/>
      <c r="C457" s="182" t="s">
        <v>868</v>
      </c>
      <c r="D457" s="182" t="s">
        <v>148</v>
      </c>
      <c r="E457" s="183" t="s">
        <v>869</v>
      </c>
      <c r="F457" s="184" t="s">
        <v>870</v>
      </c>
      <c r="G457" s="185" t="s">
        <v>167</v>
      </c>
      <c r="H457" s="186">
        <v>12.25</v>
      </c>
      <c r="I457" s="187"/>
      <c r="J457" s="188">
        <f>ROUND(I457*H457,0)</f>
        <v>0</v>
      </c>
      <c r="K457" s="184" t="s">
        <v>152</v>
      </c>
      <c r="L457" s="54"/>
      <c r="M457" s="189" t="s">
        <v>21</v>
      </c>
      <c r="N457" s="190" t="s">
        <v>45</v>
      </c>
      <c r="O457" s="35"/>
      <c r="P457" s="191">
        <f>O457*H457</f>
        <v>0</v>
      </c>
      <c r="Q457" s="191">
        <v>1.2E-4</v>
      </c>
      <c r="R457" s="191">
        <f>Q457*H457</f>
        <v>1.47E-3</v>
      </c>
      <c r="S457" s="191">
        <v>0</v>
      </c>
      <c r="T457" s="192">
        <f>S457*H457</f>
        <v>0</v>
      </c>
      <c r="AR457" s="17" t="s">
        <v>168</v>
      </c>
      <c r="AT457" s="17" t="s">
        <v>148</v>
      </c>
      <c r="AU457" s="17" t="s">
        <v>82</v>
      </c>
      <c r="AY457" s="17" t="s">
        <v>145</v>
      </c>
      <c r="BE457" s="193">
        <f>IF(N457="základní",J457,0)</f>
        <v>0</v>
      </c>
      <c r="BF457" s="193">
        <f>IF(N457="snížená",J457,0)</f>
        <v>0</v>
      </c>
      <c r="BG457" s="193">
        <f>IF(N457="zákl. přenesená",J457,0)</f>
        <v>0</v>
      </c>
      <c r="BH457" s="193">
        <f>IF(N457="sníž. přenesená",J457,0)</f>
        <v>0</v>
      </c>
      <c r="BI457" s="193">
        <f>IF(N457="nulová",J457,0)</f>
        <v>0</v>
      </c>
      <c r="BJ457" s="17" t="s">
        <v>8</v>
      </c>
      <c r="BK457" s="193">
        <f>ROUND(I457*H457,0)</f>
        <v>0</v>
      </c>
      <c r="BL457" s="17" t="s">
        <v>168</v>
      </c>
      <c r="BM457" s="17" t="s">
        <v>871</v>
      </c>
    </row>
    <row r="458" spans="2:65" s="11" customFormat="1" x14ac:dyDescent="0.3">
      <c r="B458" s="194"/>
      <c r="C458" s="195"/>
      <c r="D458" s="208" t="s">
        <v>155</v>
      </c>
      <c r="E458" s="218" t="s">
        <v>21</v>
      </c>
      <c r="F458" s="219" t="s">
        <v>863</v>
      </c>
      <c r="G458" s="195"/>
      <c r="H458" s="220">
        <v>12.25</v>
      </c>
      <c r="I458" s="200"/>
      <c r="J458" s="195"/>
      <c r="K458" s="195"/>
      <c r="L458" s="201"/>
      <c r="M458" s="202"/>
      <c r="N458" s="203"/>
      <c r="O458" s="203"/>
      <c r="P458" s="203"/>
      <c r="Q458" s="203"/>
      <c r="R458" s="203"/>
      <c r="S458" s="203"/>
      <c r="T458" s="204"/>
      <c r="AT458" s="205" t="s">
        <v>155</v>
      </c>
      <c r="AU458" s="205" t="s">
        <v>82</v>
      </c>
      <c r="AV458" s="11" t="s">
        <v>82</v>
      </c>
      <c r="AW458" s="11" t="s">
        <v>37</v>
      </c>
      <c r="AX458" s="11" t="s">
        <v>8</v>
      </c>
      <c r="AY458" s="205" t="s">
        <v>145</v>
      </c>
    </row>
    <row r="459" spans="2:65" s="1" customFormat="1" ht="22.5" customHeight="1" x14ac:dyDescent="0.3">
      <c r="B459" s="34"/>
      <c r="C459" s="182" t="s">
        <v>872</v>
      </c>
      <c r="D459" s="182" t="s">
        <v>148</v>
      </c>
      <c r="E459" s="183" t="s">
        <v>873</v>
      </c>
      <c r="F459" s="184" t="s">
        <v>874</v>
      </c>
      <c r="G459" s="185" t="s">
        <v>167</v>
      </c>
      <c r="H459" s="186">
        <v>10.4</v>
      </c>
      <c r="I459" s="187"/>
      <c r="J459" s="188">
        <f>ROUND(I459*H459,0)</f>
        <v>0</v>
      </c>
      <c r="K459" s="184" t="s">
        <v>152</v>
      </c>
      <c r="L459" s="54"/>
      <c r="M459" s="189" t="s">
        <v>21</v>
      </c>
      <c r="N459" s="190" t="s">
        <v>45</v>
      </c>
      <c r="O459" s="35"/>
      <c r="P459" s="191">
        <f>O459*H459</f>
        <v>0</v>
      </c>
      <c r="Q459" s="191">
        <v>0</v>
      </c>
      <c r="R459" s="191">
        <f>Q459*H459</f>
        <v>0</v>
      </c>
      <c r="S459" s="191">
        <v>0</v>
      </c>
      <c r="T459" s="192">
        <f>S459*H459</f>
        <v>0</v>
      </c>
      <c r="AR459" s="17" t="s">
        <v>168</v>
      </c>
      <c r="AT459" s="17" t="s">
        <v>148</v>
      </c>
      <c r="AU459" s="17" t="s">
        <v>82</v>
      </c>
      <c r="AY459" s="17" t="s">
        <v>145</v>
      </c>
      <c r="BE459" s="193">
        <f>IF(N459="základní",J459,0)</f>
        <v>0</v>
      </c>
      <c r="BF459" s="193">
        <f>IF(N459="snížená",J459,0)</f>
        <v>0</v>
      </c>
      <c r="BG459" s="193">
        <f>IF(N459="zákl. přenesená",J459,0)</f>
        <v>0</v>
      </c>
      <c r="BH459" s="193">
        <f>IF(N459="sníž. přenesená",J459,0)</f>
        <v>0</v>
      </c>
      <c r="BI459" s="193">
        <f>IF(N459="nulová",J459,0)</f>
        <v>0</v>
      </c>
      <c r="BJ459" s="17" t="s">
        <v>8</v>
      </c>
      <c r="BK459" s="193">
        <f>ROUND(I459*H459,0)</f>
        <v>0</v>
      </c>
      <c r="BL459" s="17" t="s">
        <v>168</v>
      </c>
      <c r="BM459" s="17" t="s">
        <v>875</v>
      </c>
    </row>
    <row r="460" spans="2:65" s="11" customFormat="1" x14ac:dyDescent="0.3">
      <c r="B460" s="194"/>
      <c r="C460" s="195"/>
      <c r="D460" s="196" t="s">
        <v>155</v>
      </c>
      <c r="E460" s="197" t="s">
        <v>21</v>
      </c>
      <c r="F460" s="198" t="s">
        <v>876</v>
      </c>
      <c r="G460" s="195"/>
      <c r="H460" s="199">
        <v>10.4</v>
      </c>
      <c r="I460" s="200"/>
      <c r="J460" s="195"/>
      <c r="K460" s="195"/>
      <c r="L460" s="201"/>
      <c r="M460" s="202"/>
      <c r="N460" s="203"/>
      <c r="O460" s="203"/>
      <c r="P460" s="203"/>
      <c r="Q460" s="203"/>
      <c r="R460" s="203"/>
      <c r="S460" s="203"/>
      <c r="T460" s="204"/>
      <c r="AT460" s="205" t="s">
        <v>155</v>
      </c>
      <c r="AU460" s="205" t="s">
        <v>82</v>
      </c>
      <c r="AV460" s="11" t="s">
        <v>82</v>
      </c>
      <c r="AW460" s="11" t="s">
        <v>37</v>
      </c>
      <c r="AX460" s="11" t="s">
        <v>8</v>
      </c>
      <c r="AY460" s="205" t="s">
        <v>145</v>
      </c>
    </row>
    <row r="461" spans="2:65" s="10" customFormat="1" ht="29.85" customHeight="1" x14ac:dyDescent="0.3">
      <c r="B461" s="165"/>
      <c r="C461" s="166"/>
      <c r="D461" s="179" t="s">
        <v>73</v>
      </c>
      <c r="E461" s="180" t="s">
        <v>877</v>
      </c>
      <c r="F461" s="180" t="s">
        <v>878</v>
      </c>
      <c r="G461" s="166"/>
      <c r="H461" s="166"/>
      <c r="I461" s="169"/>
      <c r="J461" s="181">
        <f>BK461</f>
        <v>0</v>
      </c>
      <c r="K461" s="166"/>
      <c r="L461" s="171"/>
      <c r="M461" s="172"/>
      <c r="N461" s="173"/>
      <c r="O461" s="173"/>
      <c r="P461" s="174">
        <f>SUM(P462:P478)</f>
        <v>0</v>
      </c>
      <c r="Q461" s="173"/>
      <c r="R461" s="174">
        <f>SUM(R462:R478)</f>
        <v>0.22021280000000004</v>
      </c>
      <c r="S461" s="173"/>
      <c r="T461" s="175">
        <f>SUM(T462:T478)</f>
        <v>4.4869400000000004E-2</v>
      </c>
      <c r="AR461" s="176" t="s">
        <v>82</v>
      </c>
      <c r="AT461" s="177" t="s">
        <v>73</v>
      </c>
      <c r="AU461" s="177" t="s">
        <v>8</v>
      </c>
      <c r="AY461" s="176" t="s">
        <v>145</v>
      </c>
      <c r="BK461" s="178">
        <f>SUM(BK462:BK478)</f>
        <v>0</v>
      </c>
    </row>
    <row r="462" spans="2:65" s="1" customFormat="1" ht="22.5" customHeight="1" x14ac:dyDescent="0.3">
      <c r="B462" s="34"/>
      <c r="C462" s="182" t="s">
        <v>879</v>
      </c>
      <c r="D462" s="182" t="s">
        <v>148</v>
      </c>
      <c r="E462" s="183" t="s">
        <v>880</v>
      </c>
      <c r="F462" s="184" t="s">
        <v>881</v>
      </c>
      <c r="G462" s="185" t="s">
        <v>167</v>
      </c>
      <c r="H462" s="186">
        <v>144.74</v>
      </c>
      <c r="I462" s="187"/>
      <c r="J462" s="188">
        <f>ROUND(I462*H462,0)</f>
        <v>0</v>
      </c>
      <c r="K462" s="184" t="s">
        <v>152</v>
      </c>
      <c r="L462" s="54"/>
      <c r="M462" s="189" t="s">
        <v>21</v>
      </c>
      <c r="N462" s="190" t="s">
        <v>45</v>
      </c>
      <c r="O462" s="35"/>
      <c r="P462" s="191">
        <f>O462*H462</f>
        <v>0</v>
      </c>
      <c r="Q462" s="191">
        <v>1E-3</v>
      </c>
      <c r="R462" s="191">
        <f>Q462*H462</f>
        <v>0.14474000000000001</v>
      </c>
      <c r="S462" s="191">
        <v>3.1E-4</v>
      </c>
      <c r="T462" s="192">
        <f>S462*H462</f>
        <v>4.4869400000000004E-2</v>
      </c>
      <c r="AR462" s="17" t="s">
        <v>168</v>
      </c>
      <c r="AT462" s="17" t="s">
        <v>148</v>
      </c>
      <c r="AU462" s="17" t="s">
        <v>82</v>
      </c>
      <c r="AY462" s="17" t="s">
        <v>145</v>
      </c>
      <c r="BE462" s="193">
        <f>IF(N462="základní",J462,0)</f>
        <v>0</v>
      </c>
      <c r="BF462" s="193">
        <f>IF(N462="snížená",J462,0)</f>
        <v>0</v>
      </c>
      <c r="BG462" s="193">
        <f>IF(N462="zákl. přenesená",J462,0)</f>
        <v>0</v>
      </c>
      <c r="BH462" s="193">
        <f>IF(N462="sníž. přenesená",J462,0)</f>
        <v>0</v>
      </c>
      <c r="BI462" s="193">
        <f>IF(N462="nulová",J462,0)</f>
        <v>0</v>
      </c>
      <c r="BJ462" s="17" t="s">
        <v>8</v>
      </c>
      <c r="BK462" s="193">
        <f>ROUND(I462*H462,0)</f>
        <v>0</v>
      </c>
      <c r="BL462" s="17" t="s">
        <v>168</v>
      </c>
      <c r="BM462" s="17" t="s">
        <v>882</v>
      </c>
    </row>
    <row r="463" spans="2:65" s="11" customFormat="1" x14ac:dyDescent="0.3">
      <c r="B463" s="194"/>
      <c r="C463" s="195"/>
      <c r="D463" s="196" t="s">
        <v>155</v>
      </c>
      <c r="E463" s="197" t="s">
        <v>21</v>
      </c>
      <c r="F463" s="198" t="s">
        <v>883</v>
      </c>
      <c r="G463" s="195"/>
      <c r="H463" s="199">
        <v>63.74</v>
      </c>
      <c r="I463" s="200"/>
      <c r="J463" s="195"/>
      <c r="K463" s="195"/>
      <c r="L463" s="201"/>
      <c r="M463" s="202"/>
      <c r="N463" s="203"/>
      <c r="O463" s="203"/>
      <c r="P463" s="203"/>
      <c r="Q463" s="203"/>
      <c r="R463" s="203"/>
      <c r="S463" s="203"/>
      <c r="T463" s="204"/>
      <c r="AT463" s="205" t="s">
        <v>155</v>
      </c>
      <c r="AU463" s="205" t="s">
        <v>82</v>
      </c>
      <c r="AV463" s="11" t="s">
        <v>82</v>
      </c>
      <c r="AW463" s="11" t="s">
        <v>37</v>
      </c>
      <c r="AX463" s="11" t="s">
        <v>74</v>
      </c>
      <c r="AY463" s="205" t="s">
        <v>145</v>
      </c>
    </row>
    <row r="464" spans="2:65" s="11" customFormat="1" x14ac:dyDescent="0.3">
      <c r="B464" s="194"/>
      <c r="C464" s="195"/>
      <c r="D464" s="196" t="s">
        <v>155</v>
      </c>
      <c r="E464" s="197" t="s">
        <v>21</v>
      </c>
      <c r="F464" s="198" t="s">
        <v>884</v>
      </c>
      <c r="G464" s="195"/>
      <c r="H464" s="199">
        <v>42.12</v>
      </c>
      <c r="I464" s="200"/>
      <c r="J464" s="195"/>
      <c r="K464" s="195"/>
      <c r="L464" s="201"/>
      <c r="M464" s="202"/>
      <c r="N464" s="203"/>
      <c r="O464" s="203"/>
      <c r="P464" s="203"/>
      <c r="Q464" s="203"/>
      <c r="R464" s="203"/>
      <c r="S464" s="203"/>
      <c r="T464" s="204"/>
      <c r="AT464" s="205" t="s">
        <v>155</v>
      </c>
      <c r="AU464" s="205" t="s">
        <v>82</v>
      </c>
      <c r="AV464" s="11" t="s">
        <v>82</v>
      </c>
      <c r="AW464" s="11" t="s">
        <v>37</v>
      </c>
      <c r="AX464" s="11" t="s">
        <v>74</v>
      </c>
      <c r="AY464" s="205" t="s">
        <v>145</v>
      </c>
    </row>
    <row r="465" spans="2:65" s="11" customFormat="1" x14ac:dyDescent="0.3">
      <c r="B465" s="194"/>
      <c r="C465" s="195"/>
      <c r="D465" s="196" t="s">
        <v>155</v>
      </c>
      <c r="E465" s="197" t="s">
        <v>21</v>
      </c>
      <c r="F465" s="198" t="s">
        <v>885</v>
      </c>
      <c r="G465" s="195"/>
      <c r="H465" s="199">
        <v>38.880000000000003</v>
      </c>
      <c r="I465" s="200"/>
      <c r="J465" s="195"/>
      <c r="K465" s="195"/>
      <c r="L465" s="201"/>
      <c r="M465" s="202"/>
      <c r="N465" s="203"/>
      <c r="O465" s="203"/>
      <c r="P465" s="203"/>
      <c r="Q465" s="203"/>
      <c r="R465" s="203"/>
      <c r="S465" s="203"/>
      <c r="T465" s="204"/>
      <c r="AT465" s="205" t="s">
        <v>155</v>
      </c>
      <c r="AU465" s="205" t="s">
        <v>82</v>
      </c>
      <c r="AV465" s="11" t="s">
        <v>82</v>
      </c>
      <c r="AW465" s="11" t="s">
        <v>37</v>
      </c>
      <c r="AX465" s="11" t="s">
        <v>74</v>
      </c>
      <c r="AY465" s="205" t="s">
        <v>145</v>
      </c>
    </row>
    <row r="466" spans="2:65" s="12" customFormat="1" x14ac:dyDescent="0.3">
      <c r="B466" s="206"/>
      <c r="C466" s="207"/>
      <c r="D466" s="208" t="s">
        <v>155</v>
      </c>
      <c r="E466" s="209" t="s">
        <v>21</v>
      </c>
      <c r="F466" s="210" t="s">
        <v>159</v>
      </c>
      <c r="G466" s="207"/>
      <c r="H466" s="211">
        <v>144.74</v>
      </c>
      <c r="I466" s="212"/>
      <c r="J466" s="207"/>
      <c r="K466" s="207"/>
      <c r="L466" s="213"/>
      <c r="M466" s="214"/>
      <c r="N466" s="215"/>
      <c r="O466" s="215"/>
      <c r="P466" s="215"/>
      <c r="Q466" s="215"/>
      <c r="R466" s="215"/>
      <c r="S466" s="215"/>
      <c r="T466" s="216"/>
      <c r="AT466" s="217" t="s">
        <v>155</v>
      </c>
      <c r="AU466" s="217" t="s">
        <v>82</v>
      </c>
      <c r="AV466" s="12" t="s">
        <v>153</v>
      </c>
      <c r="AW466" s="12" t="s">
        <v>37</v>
      </c>
      <c r="AX466" s="12" t="s">
        <v>8</v>
      </c>
      <c r="AY466" s="217" t="s">
        <v>145</v>
      </c>
    </row>
    <row r="467" spans="2:65" s="1" customFormat="1" ht="22.5" customHeight="1" x14ac:dyDescent="0.3">
      <c r="B467" s="34"/>
      <c r="C467" s="182" t="s">
        <v>886</v>
      </c>
      <c r="D467" s="182" t="s">
        <v>148</v>
      </c>
      <c r="E467" s="183" t="s">
        <v>887</v>
      </c>
      <c r="F467" s="184" t="s">
        <v>888</v>
      </c>
      <c r="G467" s="185" t="s">
        <v>167</v>
      </c>
      <c r="H467" s="186">
        <v>144.74</v>
      </c>
      <c r="I467" s="187"/>
      <c r="J467" s="188">
        <f>ROUND(I467*H467,0)</f>
        <v>0</v>
      </c>
      <c r="K467" s="184" t="s">
        <v>152</v>
      </c>
      <c r="L467" s="54"/>
      <c r="M467" s="189" t="s">
        <v>21</v>
      </c>
      <c r="N467" s="190" t="s">
        <v>45</v>
      </c>
      <c r="O467" s="35"/>
      <c r="P467" s="191">
        <f>O467*H467</f>
        <v>0</v>
      </c>
      <c r="Q467" s="191">
        <v>2.0000000000000001E-4</v>
      </c>
      <c r="R467" s="191">
        <f>Q467*H467</f>
        <v>2.8948000000000002E-2</v>
      </c>
      <c r="S467" s="191">
        <v>0</v>
      </c>
      <c r="T467" s="192">
        <f>S467*H467</f>
        <v>0</v>
      </c>
      <c r="AR467" s="17" t="s">
        <v>153</v>
      </c>
      <c r="AT467" s="17" t="s">
        <v>148</v>
      </c>
      <c r="AU467" s="17" t="s">
        <v>82</v>
      </c>
      <c r="AY467" s="17" t="s">
        <v>145</v>
      </c>
      <c r="BE467" s="193">
        <f>IF(N467="základní",J467,0)</f>
        <v>0</v>
      </c>
      <c r="BF467" s="193">
        <f>IF(N467="snížená",J467,0)</f>
        <v>0</v>
      </c>
      <c r="BG467" s="193">
        <f>IF(N467="zákl. přenesená",J467,0)</f>
        <v>0</v>
      </c>
      <c r="BH467" s="193">
        <f>IF(N467="sníž. přenesená",J467,0)</f>
        <v>0</v>
      </c>
      <c r="BI467" s="193">
        <f>IF(N467="nulová",J467,0)</f>
        <v>0</v>
      </c>
      <c r="BJ467" s="17" t="s">
        <v>8</v>
      </c>
      <c r="BK467" s="193">
        <f>ROUND(I467*H467,0)</f>
        <v>0</v>
      </c>
      <c r="BL467" s="17" t="s">
        <v>153</v>
      </c>
      <c r="BM467" s="17" t="s">
        <v>889</v>
      </c>
    </row>
    <row r="468" spans="2:65" s="11" customFormat="1" x14ac:dyDescent="0.3">
      <c r="B468" s="194"/>
      <c r="C468" s="195"/>
      <c r="D468" s="196" t="s">
        <v>155</v>
      </c>
      <c r="E468" s="197" t="s">
        <v>21</v>
      </c>
      <c r="F468" s="198" t="s">
        <v>883</v>
      </c>
      <c r="G468" s="195"/>
      <c r="H468" s="199">
        <v>63.74</v>
      </c>
      <c r="I468" s="200"/>
      <c r="J468" s="195"/>
      <c r="K468" s="195"/>
      <c r="L468" s="201"/>
      <c r="M468" s="202"/>
      <c r="N468" s="203"/>
      <c r="O468" s="203"/>
      <c r="P468" s="203"/>
      <c r="Q468" s="203"/>
      <c r="R468" s="203"/>
      <c r="S468" s="203"/>
      <c r="T468" s="204"/>
      <c r="AT468" s="205" t="s">
        <v>155</v>
      </c>
      <c r="AU468" s="205" t="s">
        <v>82</v>
      </c>
      <c r="AV468" s="11" t="s">
        <v>82</v>
      </c>
      <c r="AW468" s="11" t="s">
        <v>37</v>
      </c>
      <c r="AX468" s="11" t="s">
        <v>74</v>
      </c>
      <c r="AY468" s="205" t="s">
        <v>145</v>
      </c>
    </row>
    <row r="469" spans="2:65" s="11" customFormat="1" x14ac:dyDescent="0.3">
      <c r="B469" s="194"/>
      <c r="C469" s="195"/>
      <c r="D469" s="196" t="s">
        <v>155</v>
      </c>
      <c r="E469" s="197" t="s">
        <v>21</v>
      </c>
      <c r="F469" s="198" t="s">
        <v>884</v>
      </c>
      <c r="G469" s="195"/>
      <c r="H469" s="199">
        <v>42.12</v>
      </c>
      <c r="I469" s="200"/>
      <c r="J469" s="195"/>
      <c r="K469" s="195"/>
      <c r="L469" s="201"/>
      <c r="M469" s="202"/>
      <c r="N469" s="203"/>
      <c r="O469" s="203"/>
      <c r="P469" s="203"/>
      <c r="Q469" s="203"/>
      <c r="R469" s="203"/>
      <c r="S469" s="203"/>
      <c r="T469" s="204"/>
      <c r="AT469" s="205" t="s">
        <v>155</v>
      </c>
      <c r="AU469" s="205" t="s">
        <v>82</v>
      </c>
      <c r="AV469" s="11" t="s">
        <v>82</v>
      </c>
      <c r="AW469" s="11" t="s">
        <v>37</v>
      </c>
      <c r="AX469" s="11" t="s">
        <v>74</v>
      </c>
      <c r="AY469" s="205" t="s">
        <v>145</v>
      </c>
    </row>
    <row r="470" spans="2:65" s="11" customFormat="1" x14ac:dyDescent="0.3">
      <c r="B470" s="194"/>
      <c r="C470" s="195"/>
      <c r="D470" s="196" t="s">
        <v>155</v>
      </c>
      <c r="E470" s="197" t="s">
        <v>21</v>
      </c>
      <c r="F470" s="198" t="s">
        <v>885</v>
      </c>
      <c r="G470" s="195"/>
      <c r="H470" s="199">
        <v>38.880000000000003</v>
      </c>
      <c r="I470" s="200"/>
      <c r="J470" s="195"/>
      <c r="K470" s="195"/>
      <c r="L470" s="201"/>
      <c r="M470" s="202"/>
      <c r="N470" s="203"/>
      <c r="O470" s="203"/>
      <c r="P470" s="203"/>
      <c r="Q470" s="203"/>
      <c r="R470" s="203"/>
      <c r="S470" s="203"/>
      <c r="T470" s="204"/>
      <c r="AT470" s="205" t="s">
        <v>155</v>
      </c>
      <c r="AU470" s="205" t="s">
        <v>82</v>
      </c>
      <c r="AV470" s="11" t="s">
        <v>82</v>
      </c>
      <c r="AW470" s="11" t="s">
        <v>37</v>
      </c>
      <c r="AX470" s="11" t="s">
        <v>74</v>
      </c>
      <c r="AY470" s="205" t="s">
        <v>145</v>
      </c>
    </row>
    <row r="471" spans="2:65" s="12" customFormat="1" x14ac:dyDescent="0.3">
      <c r="B471" s="206"/>
      <c r="C471" s="207"/>
      <c r="D471" s="208" t="s">
        <v>155</v>
      </c>
      <c r="E471" s="209" t="s">
        <v>21</v>
      </c>
      <c r="F471" s="210" t="s">
        <v>159</v>
      </c>
      <c r="G471" s="207"/>
      <c r="H471" s="211">
        <v>144.74</v>
      </c>
      <c r="I471" s="212"/>
      <c r="J471" s="207"/>
      <c r="K471" s="207"/>
      <c r="L471" s="213"/>
      <c r="M471" s="214"/>
      <c r="N471" s="215"/>
      <c r="O471" s="215"/>
      <c r="P471" s="215"/>
      <c r="Q471" s="215"/>
      <c r="R471" s="215"/>
      <c r="S471" s="215"/>
      <c r="T471" s="216"/>
      <c r="AT471" s="217" t="s">
        <v>155</v>
      </c>
      <c r="AU471" s="217" t="s">
        <v>82</v>
      </c>
      <c r="AV471" s="12" t="s">
        <v>153</v>
      </c>
      <c r="AW471" s="12" t="s">
        <v>37</v>
      </c>
      <c r="AX471" s="12" t="s">
        <v>8</v>
      </c>
      <c r="AY471" s="217" t="s">
        <v>145</v>
      </c>
    </row>
    <row r="472" spans="2:65" s="1" customFormat="1" ht="31.5" customHeight="1" x14ac:dyDescent="0.3">
      <c r="B472" s="34"/>
      <c r="C472" s="182" t="s">
        <v>890</v>
      </c>
      <c r="D472" s="182" t="s">
        <v>148</v>
      </c>
      <c r="E472" s="183" t="s">
        <v>891</v>
      </c>
      <c r="F472" s="184" t="s">
        <v>892</v>
      </c>
      <c r="G472" s="185" t="s">
        <v>167</v>
      </c>
      <c r="H472" s="186">
        <v>10.4</v>
      </c>
      <c r="I472" s="187"/>
      <c r="J472" s="188">
        <f>ROUND(I472*H472,0)</f>
        <v>0</v>
      </c>
      <c r="K472" s="184" t="s">
        <v>152</v>
      </c>
      <c r="L472" s="54"/>
      <c r="M472" s="189" t="s">
        <v>21</v>
      </c>
      <c r="N472" s="190" t="s">
        <v>45</v>
      </c>
      <c r="O472" s="35"/>
      <c r="P472" s="191">
        <f>O472*H472</f>
        <v>0</v>
      </c>
      <c r="Q472" s="191">
        <v>2.0000000000000002E-5</v>
      </c>
      <c r="R472" s="191">
        <f>Q472*H472</f>
        <v>2.0800000000000001E-4</v>
      </c>
      <c r="S472" s="191">
        <v>0</v>
      </c>
      <c r="T472" s="192">
        <f>S472*H472</f>
        <v>0</v>
      </c>
      <c r="AR472" s="17" t="s">
        <v>168</v>
      </c>
      <c r="AT472" s="17" t="s">
        <v>148</v>
      </c>
      <c r="AU472" s="17" t="s">
        <v>82</v>
      </c>
      <c r="AY472" s="17" t="s">
        <v>145</v>
      </c>
      <c r="BE472" s="193">
        <f>IF(N472="základní",J472,0)</f>
        <v>0</v>
      </c>
      <c r="BF472" s="193">
        <f>IF(N472="snížená",J472,0)</f>
        <v>0</v>
      </c>
      <c r="BG472" s="193">
        <f>IF(N472="zákl. přenesená",J472,0)</f>
        <v>0</v>
      </c>
      <c r="BH472" s="193">
        <f>IF(N472="sníž. přenesená",J472,0)</f>
        <v>0</v>
      </c>
      <c r="BI472" s="193">
        <f>IF(N472="nulová",J472,0)</f>
        <v>0</v>
      </c>
      <c r="BJ472" s="17" t="s">
        <v>8</v>
      </c>
      <c r="BK472" s="193">
        <f>ROUND(I472*H472,0)</f>
        <v>0</v>
      </c>
      <c r="BL472" s="17" t="s">
        <v>168</v>
      </c>
      <c r="BM472" s="17" t="s">
        <v>893</v>
      </c>
    </row>
    <row r="473" spans="2:65" s="11" customFormat="1" x14ac:dyDescent="0.3">
      <c r="B473" s="194"/>
      <c r="C473" s="195"/>
      <c r="D473" s="208" t="s">
        <v>155</v>
      </c>
      <c r="E473" s="218" t="s">
        <v>21</v>
      </c>
      <c r="F473" s="219" t="s">
        <v>894</v>
      </c>
      <c r="G473" s="195"/>
      <c r="H473" s="220">
        <v>10.4</v>
      </c>
      <c r="I473" s="200"/>
      <c r="J473" s="195"/>
      <c r="K473" s="195"/>
      <c r="L473" s="201"/>
      <c r="M473" s="202"/>
      <c r="N473" s="203"/>
      <c r="O473" s="203"/>
      <c r="P473" s="203"/>
      <c r="Q473" s="203"/>
      <c r="R473" s="203"/>
      <c r="S473" s="203"/>
      <c r="T473" s="204"/>
      <c r="AT473" s="205" t="s">
        <v>155</v>
      </c>
      <c r="AU473" s="205" t="s">
        <v>82</v>
      </c>
      <c r="AV473" s="11" t="s">
        <v>82</v>
      </c>
      <c r="AW473" s="11" t="s">
        <v>37</v>
      </c>
      <c r="AX473" s="11" t="s">
        <v>8</v>
      </c>
      <c r="AY473" s="205" t="s">
        <v>145</v>
      </c>
    </row>
    <row r="474" spans="2:65" s="1" customFormat="1" ht="31.5" customHeight="1" x14ac:dyDescent="0.3">
      <c r="B474" s="34"/>
      <c r="C474" s="182" t="s">
        <v>895</v>
      </c>
      <c r="D474" s="182" t="s">
        <v>148</v>
      </c>
      <c r="E474" s="183" t="s">
        <v>896</v>
      </c>
      <c r="F474" s="184" t="s">
        <v>897</v>
      </c>
      <c r="G474" s="185" t="s">
        <v>167</v>
      </c>
      <c r="H474" s="186">
        <v>144.74</v>
      </c>
      <c r="I474" s="187"/>
      <c r="J474" s="188">
        <f>ROUND(I474*H474,0)</f>
        <v>0</v>
      </c>
      <c r="K474" s="184" t="s">
        <v>152</v>
      </c>
      <c r="L474" s="54"/>
      <c r="M474" s="189" t="s">
        <v>21</v>
      </c>
      <c r="N474" s="190" t="s">
        <v>45</v>
      </c>
      <c r="O474" s="35"/>
      <c r="P474" s="191">
        <f>O474*H474</f>
        <v>0</v>
      </c>
      <c r="Q474" s="191">
        <v>3.2000000000000003E-4</v>
      </c>
      <c r="R474" s="191">
        <f>Q474*H474</f>
        <v>4.6316800000000005E-2</v>
      </c>
      <c r="S474" s="191">
        <v>0</v>
      </c>
      <c r="T474" s="192">
        <f>S474*H474</f>
        <v>0</v>
      </c>
      <c r="AR474" s="17" t="s">
        <v>168</v>
      </c>
      <c r="AT474" s="17" t="s">
        <v>148</v>
      </c>
      <c r="AU474" s="17" t="s">
        <v>82</v>
      </c>
      <c r="AY474" s="17" t="s">
        <v>145</v>
      </c>
      <c r="BE474" s="193">
        <f>IF(N474="základní",J474,0)</f>
        <v>0</v>
      </c>
      <c r="BF474" s="193">
        <f>IF(N474="snížená",J474,0)</f>
        <v>0</v>
      </c>
      <c r="BG474" s="193">
        <f>IF(N474="zákl. přenesená",J474,0)</f>
        <v>0</v>
      </c>
      <c r="BH474" s="193">
        <f>IF(N474="sníž. přenesená",J474,0)</f>
        <v>0</v>
      </c>
      <c r="BI474" s="193">
        <f>IF(N474="nulová",J474,0)</f>
        <v>0</v>
      </c>
      <c r="BJ474" s="17" t="s">
        <v>8</v>
      </c>
      <c r="BK474" s="193">
        <f>ROUND(I474*H474,0)</f>
        <v>0</v>
      </c>
      <c r="BL474" s="17" t="s">
        <v>168</v>
      </c>
      <c r="BM474" s="17" t="s">
        <v>898</v>
      </c>
    </row>
    <row r="475" spans="2:65" s="11" customFormat="1" x14ac:dyDescent="0.3">
      <c r="B475" s="194"/>
      <c r="C475" s="195"/>
      <c r="D475" s="196" t="s">
        <v>155</v>
      </c>
      <c r="E475" s="197" t="s">
        <v>21</v>
      </c>
      <c r="F475" s="198" t="s">
        <v>883</v>
      </c>
      <c r="G475" s="195"/>
      <c r="H475" s="199">
        <v>63.74</v>
      </c>
      <c r="I475" s="200"/>
      <c r="J475" s="195"/>
      <c r="K475" s="195"/>
      <c r="L475" s="201"/>
      <c r="M475" s="202"/>
      <c r="N475" s="203"/>
      <c r="O475" s="203"/>
      <c r="P475" s="203"/>
      <c r="Q475" s="203"/>
      <c r="R475" s="203"/>
      <c r="S475" s="203"/>
      <c r="T475" s="204"/>
      <c r="AT475" s="205" t="s">
        <v>155</v>
      </c>
      <c r="AU475" s="205" t="s">
        <v>82</v>
      </c>
      <c r="AV475" s="11" t="s">
        <v>82</v>
      </c>
      <c r="AW475" s="11" t="s">
        <v>37</v>
      </c>
      <c r="AX475" s="11" t="s">
        <v>74</v>
      </c>
      <c r="AY475" s="205" t="s">
        <v>145</v>
      </c>
    </row>
    <row r="476" spans="2:65" s="11" customFormat="1" x14ac:dyDescent="0.3">
      <c r="B476" s="194"/>
      <c r="C476" s="195"/>
      <c r="D476" s="196" t="s">
        <v>155</v>
      </c>
      <c r="E476" s="197" t="s">
        <v>21</v>
      </c>
      <c r="F476" s="198" t="s">
        <v>884</v>
      </c>
      <c r="G476" s="195"/>
      <c r="H476" s="199">
        <v>42.12</v>
      </c>
      <c r="I476" s="200"/>
      <c r="J476" s="195"/>
      <c r="K476" s="195"/>
      <c r="L476" s="201"/>
      <c r="M476" s="202"/>
      <c r="N476" s="203"/>
      <c r="O476" s="203"/>
      <c r="P476" s="203"/>
      <c r="Q476" s="203"/>
      <c r="R476" s="203"/>
      <c r="S476" s="203"/>
      <c r="T476" s="204"/>
      <c r="AT476" s="205" t="s">
        <v>155</v>
      </c>
      <c r="AU476" s="205" t="s">
        <v>82</v>
      </c>
      <c r="AV476" s="11" t="s">
        <v>82</v>
      </c>
      <c r="AW476" s="11" t="s">
        <v>37</v>
      </c>
      <c r="AX476" s="11" t="s">
        <v>74</v>
      </c>
      <c r="AY476" s="205" t="s">
        <v>145</v>
      </c>
    </row>
    <row r="477" spans="2:65" s="11" customFormat="1" x14ac:dyDescent="0.3">
      <c r="B477" s="194"/>
      <c r="C477" s="195"/>
      <c r="D477" s="196" t="s">
        <v>155</v>
      </c>
      <c r="E477" s="197" t="s">
        <v>21</v>
      </c>
      <c r="F477" s="198" t="s">
        <v>885</v>
      </c>
      <c r="G477" s="195"/>
      <c r="H477" s="199">
        <v>38.880000000000003</v>
      </c>
      <c r="I477" s="200"/>
      <c r="J477" s="195"/>
      <c r="K477" s="195"/>
      <c r="L477" s="201"/>
      <c r="M477" s="202"/>
      <c r="N477" s="203"/>
      <c r="O477" s="203"/>
      <c r="P477" s="203"/>
      <c r="Q477" s="203"/>
      <c r="R477" s="203"/>
      <c r="S477" s="203"/>
      <c r="T477" s="204"/>
      <c r="AT477" s="205" t="s">
        <v>155</v>
      </c>
      <c r="AU477" s="205" t="s">
        <v>82</v>
      </c>
      <c r="AV477" s="11" t="s">
        <v>82</v>
      </c>
      <c r="AW477" s="11" t="s">
        <v>37</v>
      </c>
      <c r="AX477" s="11" t="s">
        <v>74</v>
      </c>
      <c r="AY477" s="205" t="s">
        <v>145</v>
      </c>
    </row>
    <row r="478" spans="2:65" s="12" customFormat="1" x14ac:dyDescent="0.3">
      <c r="B478" s="206"/>
      <c r="C478" s="207"/>
      <c r="D478" s="196" t="s">
        <v>155</v>
      </c>
      <c r="E478" s="221" t="s">
        <v>21</v>
      </c>
      <c r="F478" s="222" t="s">
        <v>159</v>
      </c>
      <c r="G478" s="207"/>
      <c r="H478" s="223">
        <v>144.74</v>
      </c>
      <c r="I478" s="212"/>
      <c r="J478" s="207"/>
      <c r="K478" s="207"/>
      <c r="L478" s="213"/>
      <c r="M478" s="245"/>
      <c r="N478" s="246"/>
      <c r="O478" s="246"/>
      <c r="P478" s="246"/>
      <c r="Q478" s="246"/>
      <c r="R478" s="246"/>
      <c r="S478" s="246"/>
      <c r="T478" s="247"/>
      <c r="AT478" s="217" t="s">
        <v>155</v>
      </c>
      <c r="AU478" s="217" t="s">
        <v>82</v>
      </c>
      <c r="AV478" s="12" t="s">
        <v>153</v>
      </c>
      <c r="AW478" s="12" t="s">
        <v>37</v>
      </c>
      <c r="AX478" s="12" t="s">
        <v>8</v>
      </c>
      <c r="AY478" s="217" t="s">
        <v>145</v>
      </c>
    </row>
    <row r="479" spans="2:65" s="1" customFormat="1" ht="6.95" customHeight="1" x14ac:dyDescent="0.3">
      <c r="B479" s="49"/>
      <c r="C479" s="50"/>
      <c r="D479" s="50"/>
      <c r="E479" s="50"/>
      <c r="F479" s="50"/>
      <c r="G479" s="50"/>
      <c r="H479" s="50"/>
      <c r="I479" s="128"/>
      <c r="J479" s="50"/>
      <c r="K479" s="50"/>
      <c r="L479" s="54"/>
    </row>
  </sheetData>
  <sheetProtection password="CC35" sheet="1" objects="1" scenarios="1" formatColumns="0" formatRows="0" sort="0" autoFilter="0"/>
  <autoFilter ref="C97:K97"/>
  <mergeCells count="9">
    <mergeCell ref="E88:H88"/>
    <mergeCell ref="E90:H90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tooltip="Krycí list soupisu" display="1) Krycí list soupisu"/>
    <hyperlink ref="G1:H1" location="C54" tooltip="Rekapitulace" display="2) Rekapitulace"/>
    <hyperlink ref="J1" location="C97" tooltip="Soupis prací" display="3) Soupis prací"/>
    <hyperlink ref="L1:V1" location="'Rekapitulace stavby'!C2" tooltip="Rekapitulace stavby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85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3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 x14ac:dyDescent="0.3">
      <c r="A1" s="15"/>
      <c r="B1" s="255"/>
      <c r="C1" s="255"/>
      <c r="D1" s="254" t="s">
        <v>1</v>
      </c>
      <c r="E1" s="255"/>
      <c r="F1" s="256" t="s">
        <v>1061</v>
      </c>
      <c r="G1" s="381" t="s">
        <v>1062</v>
      </c>
      <c r="H1" s="381"/>
      <c r="I1" s="261"/>
      <c r="J1" s="256" t="s">
        <v>1063</v>
      </c>
      <c r="K1" s="254" t="s">
        <v>89</v>
      </c>
      <c r="L1" s="256" t="s">
        <v>1064</v>
      </c>
      <c r="M1" s="256"/>
      <c r="N1" s="256"/>
      <c r="O1" s="256"/>
      <c r="P1" s="256"/>
      <c r="Q1" s="256"/>
      <c r="R1" s="256"/>
      <c r="S1" s="256"/>
      <c r="T1" s="256"/>
      <c r="U1" s="252"/>
      <c r="V1" s="252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0" ht="36.950000000000003" customHeight="1" x14ac:dyDescent="0.3"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AT2" s="17" t="s">
        <v>85</v>
      </c>
      <c r="AZ2" s="104" t="s">
        <v>90</v>
      </c>
      <c r="BA2" s="104" t="s">
        <v>91</v>
      </c>
      <c r="BB2" s="104" t="s">
        <v>21</v>
      </c>
      <c r="BC2" s="104" t="s">
        <v>92</v>
      </c>
      <c r="BD2" s="104" t="s">
        <v>82</v>
      </c>
    </row>
    <row r="3" spans="1:70" ht="6.95" customHeight="1" x14ac:dyDescent="0.3">
      <c r="B3" s="18"/>
      <c r="C3" s="19"/>
      <c r="D3" s="19"/>
      <c r="E3" s="19"/>
      <c r="F3" s="19"/>
      <c r="G3" s="19"/>
      <c r="H3" s="19"/>
      <c r="I3" s="105"/>
      <c r="J3" s="19"/>
      <c r="K3" s="20"/>
      <c r="AT3" s="17" t="s">
        <v>82</v>
      </c>
      <c r="AZ3" s="104" t="s">
        <v>93</v>
      </c>
      <c r="BA3" s="104" t="s">
        <v>94</v>
      </c>
      <c r="BB3" s="104" t="s">
        <v>21</v>
      </c>
      <c r="BC3" s="104" t="s">
        <v>95</v>
      </c>
      <c r="BD3" s="104" t="s">
        <v>82</v>
      </c>
    </row>
    <row r="4" spans="1:70" ht="36.950000000000003" customHeight="1" x14ac:dyDescent="0.3">
      <c r="B4" s="21"/>
      <c r="C4" s="22"/>
      <c r="D4" s="23" t="s">
        <v>96</v>
      </c>
      <c r="E4" s="22"/>
      <c r="F4" s="22"/>
      <c r="G4" s="22"/>
      <c r="H4" s="22"/>
      <c r="I4" s="106"/>
      <c r="J4" s="22"/>
      <c r="K4" s="24"/>
      <c r="M4" s="25" t="s">
        <v>11</v>
      </c>
      <c r="AT4" s="17" t="s">
        <v>4</v>
      </c>
      <c r="AZ4" s="104" t="s">
        <v>97</v>
      </c>
      <c r="BA4" s="104" t="s">
        <v>98</v>
      </c>
      <c r="BB4" s="104" t="s">
        <v>21</v>
      </c>
      <c r="BC4" s="104" t="s">
        <v>99</v>
      </c>
      <c r="BD4" s="104" t="s">
        <v>82</v>
      </c>
    </row>
    <row r="5" spans="1:70" ht="6.95" customHeight="1" x14ac:dyDescent="0.3">
      <c r="B5" s="21"/>
      <c r="C5" s="22"/>
      <c r="D5" s="22"/>
      <c r="E5" s="22"/>
      <c r="F5" s="22"/>
      <c r="G5" s="22"/>
      <c r="H5" s="22"/>
      <c r="I5" s="106"/>
      <c r="J5" s="22"/>
      <c r="K5" s="24"/>
    </row>
    <row r="6" spans="1:70" ht="15" x14ac:dyDescent="0.3">
      <c r="B6" s="21"/>
      <c r="C6" s="22"/>
      <c r="D6" s="30" t="s">
        <v>17</v>
      </c>
      <c r="E6" s="22"/>
      <c r="F6" s="22"/>
      <c r="G6" s="22"/>
      <c r="H6" s="22"/>
      <c r="I6" s="106"/>
      <c r="J6" s="22"/>
      <c r="K6" s="24"/>
    </row>
    <row r="7" spans="1:70" ht="22.5" customHeight="1" x14ac:dyDescent="0.3">
      <c r="B7" s="21"/>
      <c r="C7" s="22"/>
      <c r="D7" s="22"/>
      <c r="E7" s="382" t="str">
        <f>'Rekapitulace stavby'!K6</f>
        <v>MŠ Švendova - udržovací práce (opravy) na hygienických zařízeních</v>
      </c>
      <c r="F7" s="373"/>
      <c r="G7" s="373"/>
      <c r="H7" s="373"/>
      <c r="I7" s="106"/>
      <c r="J7" s="22"/>
      <c r="K7" s="24"/>
    </row>
    <row r="8" spans="1:70" s="1" customFormat="1" ht="15" x14ac:dyDescent="0.3">
      <c r="B8" s="34"/>
      <c r="C8" s="35"/>
      <c r="D8" s="30" t="s">
        <v>100</v>
      </c>
      <c r="E8" s="35"/>
      <c r="F8" s="35"/>
      <c r="G8" s="35"/>
      <c r="H8" s="35"/>
      <c r="I8" s="107"/>
      <c r="J8" s="35"/>
      <c r="K8" s="38"/>
    </row>
    <row r="9" spans="1:70" s="1" customFormat="1" ht="36.950000000000003" customHeight="1" x14ac:dyDescent="0.3">
      <c r="B9" s="34"/>
      <c r="C9" s="35"/>
      <c r="D9" s="35"/>
      <c r="E9" s="383" t="s">
        <v>899</v>
      </c>
      <c r="F9" s="357"/>
      <c r="G9" s="357"/>
      <c r="H9" s="357"/>
      <c r="I9" s="107"/>
      <c r="J9" s="35"/>
      <c r="K9" s="38"/>
    </row>
    <row r="10" spans="1:70" s="1" customFormat="1" x14ac:dyDescent="0.3">
      <c r="B10" s="34"/>
      <c r="C10" s="35"/>
      <c r="D10" s="35"/>
      <c r="E10" s="35"/>
      <c r="F10" s="35"/>
      <c r="G10" s="35"/>
      <c r="H10" s="35"/>
      <c r="I10" s="107"/>
      <c r="J10" s="35"/>
      <c r="K10" s="38"/>
    </row>
    <row r="11" spans="1:70" s="1" customFormat="1" ht="14.45" customHeight="1" x14ac:dyDescent="0.3">
      <c r="B11" s="34"/>
      <c r="C11" s="35"/>
      <c r="D11" s="30" t="s">
        <v>20</v>
      </c>
      <c r="E11" s="35"/>
      <c r="F11" s="28" t="s">
        <v>21</v>
      </c>
      <c r="G11" s="35"/>
      <c r="H11" s="35"/>
      <c r="I11" s="108" t="s">
        <v>22</v>
      </c>
      <c r="J11" s="28" t="s">
        <v>21</v>
      </c>
      <c r="K11" s="38"/>
    </row>
    <row r="12" spans="1:70" s="1" customFormat="1" ht="14.45" customHeight="1" x14ac:dyDescent="0.3">
      <c r="B12" s="34"/>
      <c r="C12" s="35"/>
      <c r="D12" s="30" t="s">
        <v>23</v>
      </c>
      <c r="E12" s="35"/>
      <c r="F12" s="28" t="s">
        <v>24</v>
      </c>
      <c r="G12" s="35"/>
      <c r="H12" s="35"/>
      <c r="I12" s="108" t="s">
        <v>25</v>
      </c>
      <c r="J12" s="109" t="str">
        <f>'Rekapitulace stavby'!AN8</f>
        <v>15.9.2016</v>
      </c>
      <c r="K12" s="38"/>
    </row>
    <row r="13" spans="1:70" s="1" customFormat="1" ht="10.9" customHeight="1" x14ac:dyDescent="0.3">
      <c r="B13" s="34"/>
      <c r="C13" s="35"/>
      <c r="D13" s="35"/>
      <c r="E13" s="35"/>
      <c r="F13" s="35"/>
      <c r="G13" s="35"/>
      <c r="H13" s="35"/>
      <c r="I13" s="107"/>
      <c r="J13" s="35"/>
      <c r="K13" s="38"/>
    </row>
    <row r="14" spans="1:70" s="1" customFormat="1" ht="14.45" customHeight="1" x14ac:dyDescent="0.3">
      <c r="B14" s="34"/>
      <c r="C14" s="35"/>
      <c r="D14" s="30" t="s">
        <v>29</v>
      </c>
      <c r="E14" s="35"/>
      <c r="F14" s="35"/>
      <c r="G14" s="35"/>
      <c r="H14" s="35"/>
      <c r="I14" s="108" t="s">
        <v>30</v>
      </c>
      <c r="J14" s="28" t="s">
        <v>21</v>
      </c>
      <c r="K14" s="38"/>
    </row>
    <row r="15" spans="1:70" s="1" customFormat="1" ht="18" customHeight="1" x14ac:dyDescent="0.3">
      <c r="B15" s="34"/>
      <c r="C15" s="35"/>
      <c r="D15" s="35"/>
      <c r="E15" s="28" t="s">
        <v>31</v>
      </c>
      <c r="F15" s="35"/>
      <c r="G15" s="35"/>
      <c r="H15" s="35"/>
      <c r="I15" s="108" t="s">
        <v>32</v>
      </c>
      <c r="J15" s="28" t="s">
        <v>21</v>
      </c>
      <c r="K15" s="38"/>
    </row>
    <row r="16" spans="1:70" s="1" customFormat="1" ht="6.95" customHeight="1" x14ac:dyDescent="0.3">
      <c r="B16" s="34"/>
      <c r="C16" s="35"/>
      <c r="D16" s="35"/>
      <c r="E16" s="35"/>
      <c r="F16" s="35"/>
      <c r="G16" s="35"/>
      <c r="H16" s="35"/>
      <c r="I16" s="107"/>
      <c r="J16" s="35"/>
      <c r="K16" s="38"/>
    </row>
    <row r="17" spans="2:11" s="1" customFormat="1" ht="14.45" customHeight="1" x14ac:dyDescent="0.3">
      <c r="B17" s="34"/>
      <c r="C17" s="35"/>
      <c r="D17" s="30" t="s">
        <v>33</v>
      </c>
      <c r="E17" s="35"/>
      <c r="F17" s="35"/>
      <c r="G17" s="35"/>
      <c r="H17" s="35"/>
      <c r="I17" s="108" t="s">
        <v>30</v>
      </c>
      <c r="J17" s="28" t="str">
        <f>IF('Rekapitulace stavby'!AN13="Vyplň údaj","",IF('Rekapitulace stavby'!AN13="","",'Rekapitulace stavby'!AN13))</f>
        <v/>
      </c>
      <c r="K17" s="38"/>
    </row>
    <row r="18" spans="2:11" s="1" customFormat="1" ht="18" customHeight="1" x14ac:dyDescent="0.3">
      <c r="B18" s="34"/>
      <c r="C18" s="35"/>
      <c r="D18" s="35"/>
      <c r="E18" s="28" t="str">
        <f>IF('Rekapitulace stavby'!E14="Vyplň údaj","",IF('Rekapitulace stavby'!E14="","",'Rekapitulace stavby'!E14))</f>
        <v/>
      </c>
      <c r="F18" s="35"/>
      <c r="G18" s="35"/>
      <c r="H18" s="35"/>
      <c r="I18" s="108" t="s">
        <v>32</v>
      </c>
      <c r="J18" s="28" t="str">
        <f>IF('Rekapitulace stavby'!AN14="Vyplň údaj","",IF('Rekapitulace stavby'!AN14="","",'Rekapitulace stavby'!AN14))</f>
        <v/>
      </c>
      <c r="K18" s="38"/>
    </row>
    <row r="19" spans="2:11" s="1" customFormat="1" ht="6.95" customHeight="1" x14ac:dyDescent="0.3">
      <c r="B19" s="34"/>
      <c r="C19" s="35"/>
      <c r="D19" s="35"/>
      <c r="E19" s="35"/>
      <c r="F19" s="35"/>
      <c r="G19" s="35"/>
      <c r="H19" s="35"/>
      <c r="I19" s="107"/>
      <c r="J19" s="35"/>
      <c r="K19" s="38"/>
    </row>
    <row r="20" spans="2:11" s="1" customFormat="1" ht="14.45" customHeight="1" x14ac:dyDescent="0.3">
      <c r="B20" s="34"/>
      <c r="C20" s="35"/>
      <c r="D20" s="30" t="s">
        <v>35</v>
      </c>
      <c r="E20" s="35"/>
      <c r="F20" s="35"/>
      <c r="G20" s="35"/>
      <c r="H20" s="35"/>
      <c r="I20" s="108" t="s">
        <v>30</v>
      </c>
      <c r="J20" s="28" t="str">
        <f>IF('Rekapitulace stavby'!AN16="","",'Rekapitulace stavby'!AN16)</f>
        <v/>
      </c>
      <c r="K20" s="38"/>
    </row>
    <row r="21" spans="2:11" s="1" customFormat="1" ht="18" customHeight="1" x14ac:dyDescent="0.3">
      <c r="B21" s="34"/>
      <c r="C21" s="35"/>
      <c r="D21" s="35"/>
      <c r="E21" s="28" t="str">
        <f>IF('Rekapitulace stavby'!E17="","",'Rekapitulace stavby'!E17)</f>
        <v xml:space="preserve"> </v>
      </c>
      <c r="F21" s="35"/>
      <c r="G21" s="35"/>
      <c r="H21" s="35"/>
      <c r="I21" s="108" t="s">
        <v>32</v>
      </c>
      <c r="J21" s="28" t="str">
        <f>IF('Rekapitulace stavby'!AN17="","",'Rekapitulace stavby'!AN17)</f>
        <v/>
      </c>
      <c r="K21" s="38"/>
    </row>
    <row r="22" spans="2:11" s="1" customFormat="1" ht="6.95" customHeight="1" x14ac:dyDescent="0.3">
      <c r="B22" s="34"/>
      <c r="C22" s="35"/>
      <c r="D22" s="35"/>
      <c r="E22" s="35"/>
      <c r="F22" s="35"/>
      <c r="G22" s="35"/>
      <c r="H22" s="35"/>
      <c r="I22" s="107"/>
      <c r="J22" s="35"/>
      <c r="K22" s="38"/>
    </row>
    <row r="23" spans="2:11" s="1" customFormat="1" ht="14.45" customHeight="1" x14ac:dyDescent="0.3">
      <c r="B23" s="34"/>
      <c r="C23" s="35"/>
      <c r="D23" s="30" t="s">
        <v>38</v>
      </c>
      <c r="E23" s="35"/>
      <c r="F23" s="35"/>
      <c r="G23" s="35"/>
      <c r="H23" s="35"/>
      <c r="I23" s="107"/>
      <c r="J23" s="35"/>
      <c r="K23" s="38"/>
    </row>
    <row r="24" spans="2:11" s="6" customFormat="1" ht="22.5" customHeight="1" x14ac:dyDescent="0.3">
      <c r="B24" s="110"/>
      <c r="C24" s="111"/>
      <c r="D24" s="111"/>
      <c r="E24" s="376" t="s">
        <v>21</v>
      </c>
      <c r="F24" s="384"/>
      <c r="G24" s="384"/>
      <c r="H24" s="384"/>
      <c r="I24" s="112"/>
      <c r="J24" s="111"/>
      <c r="K24" s="113"/>
    </row>
    <row r="25" spans="2:11" s="1" customFormat="1" ht="6.95" customHeight="1" x14ac:dyDescent="0.3">
      <c r="B25" s="34"/>
      <c r="C25" s="35"/>
      <c r="D25" s="35"/>
      <c r="E25" s="35"/>
      <c r="F25" s="35"/>
      <c r="G25" s="35"/>
      <c r="H25" s="35"/>
      <c r="I25" s="107"/>
      <c r="J25" s="35"/>
      <c r="K25" s="38"/>
    </row>
    <row r="26" spans="2:11" s="1" customFormat="1" ht="6.95" customHeight="1" x14ac:dyDescent="0.3">
      <c r="B26" s="34"/>
      <c r="C26" s="35"/>
      <c r="D26" s="78"/>
      <c r="E26" s="78"/>
      <c r="F26" s="78"/>
      <c r="G26" s="78"/>
      <c r="H26" s="78"/>
      <c r="I26" s="114"/>
      <c r="J26" s="78"/>
      <c r="K26" s="115"/>
    </row>
    <row r="27" spans="2:11" s="1" customFormat="1" ht="25.35" customHeight="1" x14ac:dyDescent="0.3">
      <c r="B27" s="34"/>
      <c r="C27" s="35"/>
      <c r="D27" s="116" t="s">
        <v>40</v>
      </c>
      <c r="E27" s="35"/>
      <c r="F27" s="35"/>
      <c r="G27" s="35"/>
      <c r="H27" s="35"/>
      <c r="I27" s="107"/>
      <c r="J27" s="117">
        <f>ROUND(J98,2)</f>
        <v>83864</v>
      </c>
      <c r="K27" s="38"/>
    </row>
    <row r="28" spans="2:11" s="1" customFormat="1" ht="6.95" customHeight="1" x14ac:dyDescent="0.3">
      <c r="B28" s="34"/>
      <c r="C28" s="35"/>
      <c r="D28" s="78"/>
      <c r="E28" s="78"/>
      <c r="F28" s="78"/>
      <c r="G28" s="78"/>
      <c r="H28" s="78"/>
      <c r="I28" s="114"/>
      <c r="J28" s="78"/>
      <c r="K28" s="115"/>
    </row>
    <row r="29" spans="2:11" s="1" customFormat="1" ht="14.45" customHeight="1" x14ac:dyDescent="0.3">
      <c r="B29" s="34"/>
      <c r="C29" s="35"/>
      <c r="D29" s="35"/>
      <c r="E29" s="35"/>
      <c r="F29" s="39" t="s">
        <v>42</v>
      </c>
      <c r="G29" s="35"/>
      <c r="H29" s="35"/>
      <c r="I29" s="118" t="s">
        <v>41</v>
      </c>
      <c r="J29" s="39" t="s">
        <v>43</v>
      </c>
      <c r="K29" s="38"/>
    </row>
    <row r="30" spans="2:11" s="1" customFormat="1" ht="14.45" customHeight="1" x14ac:dyDescent="0.3">
      <c r="B30" s="34"/>
      <c r="C30" s="35"/>
      <c r="D30" s="42" t="s">
        <v>44</v>
      </c>
      <c r="E30" s="42" t="s">
        <v>45</v>
      </c>
      <c r="F30" s="119">
        <f>ROUND(SUM(BE98:BE484), 2)</f>
        <v>83864</v>
      </c>
      <c r="G30" s="35"/>
      <c r="H30" s="35"/>
      <c r="I30" s="120">
        <v>0.21</v>
      </c>
      <c r="J30" s="119">
        <f>ROUND(ROUND((SUM(BE98:BE484)), 2)*I30, 2)</f>
        <v>17611.439999999999</v>
      </c>
      <c r="K30" s="38"/>
    </row>
    <row r="31" spans="2:11" s="1" customFormat="1" ht="14.45" customHeight="1" x14ac:dyDescent="0.3">
      <c r="B31" s="34"/>
      <c r="C31" s="35"/>
      <c r="D31" s="35"/>
      <c r="E31" s="42" t="s">
        <v>46</v>
      </c>
      <c r="F31" s="119">
        <f>ROUND(SUM(BF98:BF484), 2)</f>
        <v>0</v>
      </c>
      <c r="G31" s="35"/>
      <c r="H31" s="35"/>
      <c r="I31" s="120">
        <v>0.15</v>
      </c>
      <c r="J31" s="119">
        <f>ROUND(ROUND((SUM(BF98:BF484)), 2)*I31, 2)</f>
        <v>0</v>
      </c>
      <c r="K31" s="38"/>
    </row>
    <row r="32" spans="2:11" s="1" customFormat="1" ht="14.45" hidden="1" customHeight="1" x14ac:dyDescent="0.3">
      <c r="B32" s="34"/>
      <c r="C32" s="35"/>
      <c r="D32" s="35"/>
      <c r="E32" s="42" t="s">
        <v>47</v>
      </c>
      <c r="F32" s="119">
        <f>ROUND(SUM(BG98:BG484), 2)</f>
        <v>0</v>
      </c>
      <c r="G32" s="35"/>
      <c r="H32" s="35"/>
      <c r="I32" s="120">
        <v>0.21</v>
      </c>
      <c r="J32" s="119">
        <v>0</v>
      </c>
      <c r="K32" s="38"/>
    </row>
    <row r="33" spans="2:11" s="1" customFormat="1" ht="14.45" hidden="1" customHeight="1" x14ac:dyDescent="0.3">
      <c r="B33" s="34"/>
      <c r="C33" s="35"/>
      <c r="D33" s="35"/>
      <c r="E33" s="42" t="s">
        <v>48</v>
      </c>
      <c r="F33" s="119">
        <f>ROUND(SUM(BH98:BH484), 2)</f>
        <v>0</v>
      </c>
      <c r="G33" s="35"/>
      <c r="H33" s="35"/>
      <c r="I33" s="120">
        <v>0.15</v>
      </c>
      <c r="J33" s="119">
        <v>0</v>
      </c>
      <c r="K33" s="38"/>
    </row>
    <row r="34" spans="2:11" s="1" customFormat="1" ht="14.45" hidden="1" customHeight="1" x14ac:dyDescent="0.3">
      <c r="B34" s="34"/>
      <c r="C34" s="35"/>
      <c r="D34" s="35"/>
      <c r="E34" s="42" t="s">
        <v>49</v>
      </c>
      <c r="F34" s="119">
        <f>ROUND(SUM(BI98:BI484), 2)</f>
        <v>0</v>
      </c>
      <c r="G34" s="35"/>
      <c r="H34" s="35"/>
      <c r="I34" s="120">
        <v>0</v>
      </c>
      <c r="J34" s="119">
        <v>0</v>
      </c>
      <c r="K34" s="38"/>
    </row>
    <row r="35" spans="2:11" s="1" customFormat="1" ht="6.95" customHeight="1" x14ac:dyDescent="0.3">
      <c r="B35" s="34"/>
      <c r="C35" s="35"/>
      <c r="D35" s="35"/>
      <c r="E35" s="35"/>
      <c r="F35" s="35"/>
      <c r="G35" s="35"/>
      <c r="H35" s="35"/>
      <c r="I35" s="107"/>
      <c r="J35" s="35"/>
      <c r="K35" s="38"/>
    </row>
    <row r="36" spans="2:11" s="1" customFormat="1" ht="25.35" customHeight="1" x14ac:dyDescent="0.3">
      <c r="B36" s="34"/>
      <c r="C36" s="121"/>
      <c r="D36" s="122" t="s">
        <v>50</v>
      </c>
      <c r="E36" s="72"/>
      <c r="F36" s="72"/>
      <c r="G36" s="123" t="s">
        <v>51</v>
      </c>
      <c r="H36" s="124" t="s">
        <v>52</v>
      </c>
      <c r="I36" s="125"/>
      <c r="J36" s="126">
        <f>SUM(J27:J34)</f>
        <v>101475.44</v>
      </c>
      <c r="K36" s="127"/>
    </row>
    <row r="37" spans="2:11" s="1" customFormat="1" ht="14.45" customHeight="1" x14ac:dyDescent="0.3">
      <c r="B37" s="49"/>
      <c r="C37" s="50"/>
      <c r="D37" s="50"/>
      <c r="E37" s="50"/>
      <c r="F37" s="50"/>
      <c r="G37" s="50"/>
      <c r="H37" s="50"/>
      <c r="I37" s="128"/>
      <c r="J37" s="50"/>
      <c r="K37" s="51"/>
    </row>
    <row r="41" spans="2:11" s="1" customFormat="1" ht="6.95" customHeight="1" x14ac:dyDescent="0.3">
      <c r="B41" s="129"/>
      <c r="C41" s="130"/>
      <c r="D41" s="130"/>
      <c r="E41" s="130"/>
      <c r="F41" s="130"/>
      <c r="G41" s="130"/>
      <c r="H41" s="130"/>
      <c r="I41" s="131"/>
      <c r="J41" s="130"/>
      <c r="K41" s="132"/>
    </row>
    <row r="42" spans="2:11" s="1" customFormat="1" ht="36.950000000000003" customHeight="1" x14ac:dyDescent="0.3">
      <c r="B42" s="34"/>
      <c r="C42" s="23" t="s">
        <v>102</v>
      </c>
      <c r="D42" s="35"/>
      <c r="E42" s="35"/>
      <c r="F42" s="35"/>
      <c r="G42" s="35"/>
      <c r="H42" s="35"/>
      <c r="I42" s="107"/>
      <c r="J42" s="35"/>
      <c r="K42" s="38"/>
    </row>
    <row r="43" spans="2:11" s="1" customFormat="1" ht="6.95" customHeight="1" x14ac:dyDescent="0.3">
      <c r="B43" s="34"/>
      <c r="C43" s="35"/>
      <c r="D43" s="35"/>
      <c r="E43" s="35"/>
      <c r="F43" s="35"/>
      <c r="G43" s="35"/>
      <c r="H43" s="35"/>
      <c r="I43" s="107"/>
      <c r="J43" s="35"/>
      <c r="K43" s="38"/>
    </row>
    <row r="44" spans="2:11" s="1" customFormat="1" ht="14.45" customHeight="1" x14ac:dyDescent="0.3">
      <c r="B44" s="34"/>
      <c r="C44" s="30" t="s">
        <v>17</v>
      </c>
      <c r="D44" s="35"/>
      <c r="E44" s="35"/>
      <c r="F44" s="35"/>
      <c r="G44" s="35"/>
      <c r="H44" s="35"/>
      <c r="I44" s="107"/>
      <c r="J44" s="35"/>
      <c r="K44" s="38"/>
    </row>
    <row r="45" spans="2:11" s="1" customFormat="1" ht="22.5" customHeight="1" x14ac:dyDescent="0.3">
      <c r="B45" s="34"/>
      <c r="C45" s="35"/>
      <c r="D45" s="35"/>
      <c r="E45" s="382" t="str">
        <f>E7</f>
        <v>MŠ Švendova - udržovací práce (opravy) na hygienických zařízeních</v>
      </c>
      <c r="F45" s="357"/>
      <c r="G45" s="357"/>
      <c r="H45" s="357"/>
      <c r="I45" s="107"/>
      <c r="J45" s="35"/>
      <c r="K45" s="38"/>
    </row>
    <row r="46" spans="2:11" s="1" customFormat="1" ht="14.45" customHeight="1" x14ac:dyDescent="0.3">
      <c r="B46" s="34"/>
      <c r="C46" s="30" t="s">
        <v>100</v>
      </c>
      <c r="D46" s="35"/>
      <c r="E46" s="35"/>
      <c r="F46" s="35"/>
      <c r="G46" s="35"/>
      <c r="H46" s="35"/>
      <c r="I46" s="107"/>
      <c r="J46" s="35"/>
      <c r="K46" s="38"/>
    </row>
    <row r="47" spans="2:11" s="1" customFormat="1" ht="23.25" customHeight="1" x14ac:dyDescent="0.3">
      <c r="B47" s="34"/>
      <c r="C47" s="35"/>
      <c r="D47" s="35"/>
      <c r="E47" s="383" t="str">
        <f>E9</f>
        <v>02 - Oddělení B+D</v>
      </c>
      <c r="F47" s="357"/>
      <c r="G47" s="357"/>
      <c r="H47" s="357"/>
      <c r="I47" s="107"/>
      <c r="J47" s="35"/>
      <c r="K47" s="38"/>
    </row>
    <row r="48" spans="2:11" s="1" customFormat="1" ht="6.95" customHeight="1" x14ac:dyDescent="0.3">
      <c r="B48" s="34"/>
      <c r="C48" s="35"/>
      <c r="D48" s="35"/>
      <c r="E48" s="35"/>
      <c r="F48" s="35"/>
      <c r="G48" s="35"/>
      <c r="H48" s="35"/>
      <c r="I48" s="107"/>
      <c r="J48" s="35"/>
      <c r="K48" s="38"/>
    </row>
    <row r="49" spans="2:47" s="1" customFormat="1" ht="18" customHeight="1" x14ac:dyDescent="0.3">
      <c r="B49" s="34"/>
      <c r="C49" s="30" t="s">
        <v>23</v>
      </c>
      <c r="D49" s="35"/>
      <c r="E49" s="35"/>
      <c r="F49" s="28" t="str">
        <f>F12</f>
        <v>MŠ Švendova, Hradec Králové</v>
      </c>
      <c r="G49" s="35"/>
      <c r="H49" s="35"/>
      <c r="I49" s="108" t="s">
        <v>25</v>
      </c>
      <c r="J49" s="109" t="str">
        <f>IF(J12="","",J12)</f>
        <v>15.9.2016</v>
      </c>
      <c r="K49" s="38"/>
    </row>
    <row r="50" spans="2:47" s="1" customFormat="1" ht="6.95" customHeight="1" x14ac:dyDescent="0.3">
      <c r="B50" s="34"/>
      <c r="C50" s="35"/>
      <c r="D50" s="35"/>
      <c r="E50" s="35"/>
      <c r="F50" s="35"/>
      <c r="G50" s="35"/>
      <c r="H50" s="35"/>
      <c r="I50" s="107"/>
      <c r="J50" s="35"/>
      <c r="K50" s="38"/>
    </row>
    <row r="51" spans="2:47" s="1" customFormat="1" ht="15" x14ac:dyDescent="0.3">
      <c r="B51" s="34"/>
      <c r="C51" s="30" t="s">
        <v>29</v>
      </c>
      <c r="D51" s="35"/>
      <c r="E51" s="35"/>
      <c r="F51" s="28" t="str">
        <f>E15</f>
        <v>Technické služby Hradce Králové</v>
      </c>
      <c r="G51" s="35"/>
      <c r="H51" s="35"/>
      <c r="I51" s="108" t="s">
        <v>35</v>
      </c>
      <c r="J51" s="28" t="str">
        <f>E21</f>
        <v xml:space="preserve"> </v>
      </c>
      <c r="K51" s="38"/>
    </row>
    <row r="52" spans="2:47" s="1" customFormat="1" ht="14.45" customHeight="1" x14ac:dyDescent="0.3">
      <c r="B52" s="34"/>
      <c r="C52" s="30" t="s">
        <v>33</v>
      </c>
      <c r="D52" s="35"/>
      <c r="E52" s="35"/>
      <c r="F52" s="28" t="str">
        <f>IF(E18="","",E18)</f>
        <v/>
      </c>
      <c r="G52" s="35"/>
      <c r="H52" s="35"/>
      <c r="I52" s="107"/>
      <c r="J52" s="35"/>
      <c r="K52" s="38"/>
    </row>
    <row r="53" spans="2:47" s="1" customFormat="1" ht="10.35" customHeight="1" x14ac:dyDescent="0.3">
      <c r="B53" s="34"/>
      <c r="C53" s="35"/>
      <c r="D53" s="35"/>
      <c r="E53" s="35"/>
      <c r="F53" s="35"/>
      <c r="G53" s="35"/>
      <c r="H53" s="35"/>
      <c r="I53" s="107"/>
      <c r="J53" s="35"/>
      <c r="K53" s="38"/>
    </row>
    <row r="54" spans="2:47" s="1" customFormat="1" ht="29.25" customHeight="1" x14ac:dyDescent="0.3">
      <c r="B54" s="34"/>
      <c r="C54" s="133" t="s">
        <v>103</v>
      </c>
      <c r="D54" s="121"/>
      <c r="E54" s="121"/>
      <c r="F54" s="121"/>
      <c r="G54" s="121"/>
      <c r="H54" s="121"/>
      <c r="I54" s="134"/>
      <c r="J54" s="135" t="s">
        <v>104</v>
      </c>
      <c r="K54" s="136"/>
    </row>
    <row r="55" spans="2:47" s="1" customFormat="1" ht="10.35" customHeight="1" x14ac:dyDescent="0.3">
      <c r="B55" s="34"/>
      <c r="C55" s="35"/>
      <c r="D55" s="35"/>
      <c r="E55" s="35"/>
      <c r="F55" s="35"/>
      <c r="G55" s="35"/>
      <c r="H55" s="35"/>
      <c r="I55" s="107"/>
      <c r="J55" s="35"/>
      <c r="K55" s="38"/>
    </row>
    <row r="56" spans="2:47" s="1" customFormat="1" ht="29.25" customHeight="1" x14ac:dyDescent="0.3">
      <c r="B56" s="34"/>
      <c r="C56" s="137" t="s">
        <v>105</v>
      </c>
      <c r="D56" s="35"/>
      <c r="E56" s="35"/>
      <c r="F56" s="35"/>
      <c r="G56" s="35"/>
      <c r="H56" s="35"/>
      <c r="I56" s="107"/>
      <c r="J56" s="117">
        <f>J98</f>
        <v>83864</v>
      </c>
      <c r="K56" s="38"/>
      <c r="AU56" s="17" t="s">
        <v>106</v>
      </c>
    </row>
    <row r="57" spans="2:47" s="7" customFormat="1" ht="24.95" customHeight="1" x14ac:dyDescent="0.3">
      <c r="B57" s="138"/>
      <c r="C57" s="139"/>
      <c r="D57" s="140" t="s">
        <v>107</v>
      </c>
      <c r="E57" s="141"/>
      <c r="F57" s="141"/>
      <c r="G57" s="141"/>
      <c r="H57" s="141"/>
      <c r="I57" s="142"/>
      <c r="J57" s="143">
        <f>J99</f>
        <v>0</v>
      </c>
      <c r="K57" s="144"/>
    </row>
    <row r="58" spans="2:47" s="8" customFormat="1" ht="19.899999999999999" customHeight="1" x14ac:dyDescent="0.3">
      <c r="B58" s="145"/>
      <c r="C58" s="146"/>
      <c r="D58" s="147" t="s">
        <v>108</v>
      </c>
      <c r="E58" s="148"/>
      <c r="F58" s="148"/>
      <c r="G58" s="148"/>
      <c r="H58" s="148"/>
      <c r="I58" s="149"/>
      <c r="J58" s="150">
        <f>J100</f>
        <v>0</v>
      </c>
      <c r="K58" s="151"/>
    </row>
    <row r="59" spans="2:47" s="8" customFormat="1" ht="19.899999999999999" customHeight="1" x14ac:dyDescent="0.3">
      <c r="B59" s="145"/>
      <c r="C59" s="146"/>
      <c r="D59" s="147" t="s">
        <v>109</v>
      </c>
      <c r="E59" s="148"/>
      <c r="F59" s="148"/>
      <c r="G59" s="148"/>
      <c r="H59" s="148"/>
      <c r="I59" s="149"/>
      <c r="J59" s="150">
        <f>J118</f>
        <v>0</v>
      </c>
      <c r="K59" s="151"/>
    </row>
    <row r="60" spans="2:47" s="8" customFormat="1" ht="19.899999999999999" customHeight="1" x14ac:dyDescent="0.3">
      <c r="B60" s="145"/>
      <c r="C60" s="146"/>
      <c r="D60" s="147" t="s">
        <v>110</v>
      </c>
      <c r="E60" s="148"/>
      <c r="F60" s="148"/>
      <c r="G60" s="148"/>
      <c r="H60" s="148"/>
      <c r="I60" s="149"/>
      <c r="J60" s="150">
        <f>J121</f>
        <v>0</v>
      </c>
      <c r="K60" s="151"/>
    </row>
    <row r="61" spans="2:47" s="8" customFormat="1" ht="19.899999999999999" customHeight="1" x14ac:dyDescent="0.3">
      <c r="B61" s="145"/>
      <c r="C61" s="146"/>
      <c r="D61" s="147" t="s">
        <v>111</v>
      </c>
      <c r="E61" s="148"/>
      <c r="F61" s="148"/>
      <c r="G61" s="148"/>
      <c r="H61" s="148"/>
      <c r="I61" s="149"/>
      <c r="J61" s="150">
        <f>J157</f>
        <v>0</v>
      </c>
      <c r="K61" s="151"/>
    </row>
    <row r="62" spans="2:47" s="8" customFormat="1" ht="19.899999999999999" customHeight="1" x14ac:dyDescent="0.3">
      <c r="B62" s="145"/>
      <c r="C62" s="146"/>
      <c r="D62" s="147" t="s">
        <v>112</v>
      </c>
      <c r="E62" s="148"/>
      <c r="F62" s="148"/>
      <c r="G62" s="148"/>
      <c r="H62" s="148"/>
      <c r="I62" s="149"/>
      <c r="J62" s="150">
        <f>J194</f>
        <v>0</v>
      </c>
      <c r="K62" s="151"/>
    </row>
    <row r="63" spans="2:47" s="8" customFormat="1" ht="19.899999999999999" customHeight="1" x14ac:dyDescent="0.3">
      <c r="B63" s="145"/>
      <c r="C63" s="146"/>
      <c r="D63" s="147" t="s">
        <v>113</v>
      </c>
      <c r="E63" s="148"/>
      <c r="F63" s="148"/>
      <c r="G63" s="148"/>
      <c r="H63" s="148"/>
      <c r="I63" s="149"/>
      <c r="J63" s="150">
        <f>J200</f>
        <v>0</v>
      </c>
      <c r="K63" s="151"/>
    </row>
    <row r="64" spans="2:47" s="7" customFormat="1" ht="24.95" customHeight="1" x14ac:dyDescent="0.3">
      <c r="B64" s="138"/>
      <c r="C64" s="139"/>
      <c r="D64" s="140" t="s">
        <v>114</v>
      </c>
      <c r="E64" s="141"/>
      <c r="F64" s="141"/>
      <c r="G64" s="141"/>
      <c r="H64" s="141"/>
      <c r="I64" s="142"/>
      <c r="J64" s="143">
        <f>J202</f>
        <v>83864</v>
      </c>
      <c r="K64" s="144"/>
    </row>
    <row r="65" spans="2:11" s="8" customFormat="1" ht="19.899999999999999" customHeight="1" x14ac:dyDescent="0.3">
      <c r="B65" s="145"/>
      <c r="C65" s="146"/>
      <c r="D65" s="147" t="s">
        <v>115</v>
      </c>
      <c r="E65" s="148"/>
      <c r="F65" s="148"/>
      <c r="G65" s="148"/>
      <c r="H65" s="148"/>
      <c r="I65" s="149"/>
      <c r="J65" s="150">
        <f>J203</f>
        <v>0</v>
      </c>
      <c r="K65" s="151"/>
    </row>
    <row r="66" spans="2:11" s="8" customFormat="1" ht="19.899999999999999" customHeight="1" x14ac:dyDescent="0.3">
      <c r="B66" s="145"/>
      <c r="C66" s="146"/>
      <c r="D66" s="147" t="s">
        <v>116</v>
      </c>
      <c r="E66" s="148"/>
      <c r="F66" s="148"/>
      <c r="G66" s="148"/>
      <c r="H66" s="148"/>
      <c r="I66" s="149"/>
      <c r="J66" s="150">
        <f>J224</f>
        <v>0</v>
      </c>
      <c r="K66" s="151"/>
    </row>
    <row r="67" spans="2:11" s="8" customFormat="1" ht="19.899999999999999" customHeight="1" x14ac:dyDescent="0.3">
      <c r="B67" s="145"/>
      <c r="C67" s="146"/>
      <c r="D67" s="147" t="s">
        <v>117</v>
      </c>
      <c r="E67" s="148"/>
      <c r="F67" s="148"/>
      <c r="G67" s="148"/>
      <c r="H67" s="148"/>
      <c r="I67" s="149"/>
      <c r="J67" s="150">
        <f>J256</f>
        <v>0</v>
      </c>
      <c r="K67" s="151"/>
    </row>
    <row r="68" spans="2:11" s="8" customFormat="1" ht="19.899999999999999" customHeight="1" x14ac:dyDescent="0.3">
      <c r="B68" s="145"/>
      <c r="C68" s="146"/>
      <c r="D68" s="147" t="s">
        <v>118</v>
      </c>
      <c r="E68" s="148"/>
      <c r="F68" s="148"/>
      <c r="G68" s="148"/>
      <c r="H68" s="148"/>
      <c r="I68" s="149"/>
      <c r="J68" s="150">
        <f>J283</f>
        <v>0</v>
      </c>
      <c r="K68" s="151"/>
    </row>
    <row r="69" spans="2:11" s="8" customFormat="1" ht="19.899999999999999" customHeight="1" x14ac:dyDescent="0.3">
      <c r="B69" s="145"/>
      <c r="C69" s="146"/>
      <c r="D69" s="147" t="s">
        <v>119</v>
      </c>
      <c r="E69" s="148"/>
      <c r="F69" s="148"/>
      <c r="G69" s="148"/>
      <c r="H69" s="148"/>
      <c r="I69" s="149"/>
      <c r="J69" s="150">
        <f>J326</f>
        <v>0</v>
      </c>
      <c r="K69" s="151"/>
    </row>
    <row r="70" spans="2:11" s="8" customFormat="1" ht="19.899999999999999" customHeight="1" x14ac:dyDescent="0.3">
      <c r="B70" s="145"/>
      <c r="C70" s="146"/>
      <c r="D70" s="147" t="s">
        <v>120</v>
      </c>
      <c r="E70" s="148"/>
      <c r="F70" s="148"/>
      <c r="G70" s="148"/>
      <c r="H70" s="148"/>
      <c r="I70" s="149"/>
      <c r="J70" s="150">
        <f>J337</f>
        <v>0</v>
      </c>
      <c r="K70" s="151"/>
    </row>
    <row r="71" spans="2:11" s="8" customFormat="1" ht="19.899999999999999" customHeight="1" x14ac:dyDescent="0.3">
      <c r="B71" s="145"/>
      <c r="C71" s="146"/>
      <c r="D71" s="147" t="s">
        <v>121</v>
      </c>
      <c r="E71" s="148"/>
      <c r="F71" s="148"/>
      <c r="G71" s="148"/>
      <c r="H71" s="148"/>
      <c r="I71" s="149"/>
      <c r="J71" s="150">
        <f>J341</f>
        <v>0</v>
      </c>
      <c r="K71" s="151"/>
    </row>
    <row r="72" spans="2:11" s="8" customFormat="1" ht="19.899999999999999" customHeight="1" x14ac:dyDescent="0.3">
      <c r="B72" s="145"/>
      <c r="C72" s="146"/>
      <c r="D72" s="147" t="s">
        <v>122</v>
      </c>
      <c r="E72" s="148"/>
      <c r="F72" s="148"/>
      <c r="G72" s="148"/>
      <c r="H72" s="148"/>
      <c r="I72" s="149"/>
      <c r="J72" s="150">
        <f>J360</f>
        <v>0</v>
      </c>
      <c r="K72" s="151"/>
    </row>
    <row r="73" spans="2:11" s="8" customFormat="1" ht="19.899999999999999" customHeight="1" x14ac:dyDescent="0.3">
      <c r="B73" s="145"/>
      <c r="C73" s="146"/>
      <c r="D73" s="147" t="s">
        <v>123</v>
      </c>
      <c r="E73" s="148"/>
      <c r="F73" s="148"/>
      <c r="G73" s="148"/>
      <c r="H73" s="148"/>
      <c r="I73" s="149"/>
      <c r="J73" s="150">
        <f>J363</f>
        <v>0</v>
      </c>
      <c r="K73" s="151"/>
    </row>
    <row r="74" spans="2:11" s="8" customFormat="1" ht="19.899999999999999" customHeight="1" x14ac:dyDescent="0.3">
      <c r="B74" s="145"/>
      <c r="C74" s="146"/>
      <c r="D74" s="147" t="s">
        <v>124</v>
      </c>
      <c r="E74" s="148"/>
      <c r="F74" s="148"/>
      <c r="G74" s="148"/>
      <c r="H74" s="148"/>
      <c r="I74" s="149"/>
      <c r="J74" s="150">
        <f>J390</f>
        <v>25256</v>
      </c>
      <c r="K74" s="151"/>
    </row>
    <row r="75" spans="2:11" s="8" customFormat="1" ht="19.899999999999999" customHeight="1" x14ac:dyDescent="0.3">
      <c r="B75" s="145"/>
      <c r="C75" s="146"/>
      <c r="D75" s="147" t="s">
        <v>125</v>
      </c>
      <c r="E75" s="148"/>
      <c r="F75" s="148"/>
      <c r="G75" s="148"/>
      <c r="H75" s="148"/>
      <c r="I75" s="149"/>
      <c r="J75" s="150">
        <f>J412</f>
        <v>0</v>
      </c>
      <c r="K75" s="151"/>
    </row>
    <row r="76" spans="2:11" s="8" customFormat="1" ht="19.899999999999999" customHeight="1" x14ac:dyDescent="0.3">
      <c r="B76" s="145"/>
      <c r="C76" s="146"/>
      <c r="D76" s="147" t="s">
        <v>126</v>
      </c>
      <c r="E76" s="148"/>
      <c r="F76" s="148"/>
      <c r="G76" s="148"/>
      <c r="H76" s="148"/>
      <c r="I76" s="149"/>
      <c r="J76" s="150">
        <f>J417</f>
        <v>58608</v>
      </c>
      <c r="K76" s="151"/>
    </row>
    <row r="77" spans="2:11" s="8" customFormat="1" ht="19.899999999999999" customHeight="1" x14ac:dyDescent="0.3">
      <c r="B77" s="145"/>
      <c r="C77" s="146"/>
      <c r="D77" s="147" t="s">
        <v>127</v>
      </c>
      <c r="E77" s="148"/>
      <c r="F77" s="148"/>
      <c r="G77" s="148"/>
      <c r="H77" s="148"/>
      <c r="I77" s="149"/>
      <c r="J77" s="150">
        <f>J446</f>
        <v>0</v>
      </c>
      <c r="K77" s="151"/>
    </row>
    <row r="78" spans="2:11" s="8" customFormat="1" ht="19.899999999999999" customHeight="1" x14ac:dyDescent="0.3">
      <c r="B78" s="145"/>
      <c r="C78" s="146"/>
      <c r="D78" s="147" t="s">
        <v>128</v>
      </c>
      <c r="E78" s="148"/>
      <c r="F78" s="148"/>
      <c r="G78" s="148"/>
      <c r="H78" s="148"/>
      <c r="I78" s="149"/>
      <c r="J78" s="150">
        <f>J467</f>
        <v>0</v>
      </c>
      <c r="K78" s="151"/>
    </row>
    <row r="79" spans="2:11" s="1" customFormat="1" ht="21.75" customHeight="1" x14ac:dyDescent="0.3">
      <c r="B79" s="34"/>
      <c r="C79" s="35"/>
      <c r="D79" s="35"/>
      <c r="E79" s="35"/>
      <c r="F79" s="35"/>
      <c r="G79" s="35"/>
      <c r="H79" s="35"/>
      <c r="I79" s="107"/>
      <c r="J79" s="35"/>
      <c r="K79" s="38"/>
    </row>
    <row r="80" spans="2:11" s="1" customFormat="1" ht="6.95" customHeight="1" x14ac:dyDescent="0.3">
      <c r="B80" s="49"/>
      <c r="C80" s="50"/>
      <c r="D80" s="50"/>
      <c r="E80" s="50"/>
      <c r="F80" s="50"/>
      <c r="G80" s="50"/>
      <c r="H80" s="50"/>
      <c r="I80" s="128"/>
      <c r="J80" s="50"/>
      <c r="K80" s="51"/>
    </row>
    <row r="84" spans="2:12" s="1" customFormat="1" ht="6.95" customHeight="1" x14ac:dyDescent="0.3">
      <c r="B84" s="52"/>
      <c r="C84" s="53"/>
      <c r="D84" s="53"/>
      <c r="E84" s="53"/>
      <c r="F84" s="53"/>
      <c r="G84" s="53"/>
      <c r="H84" s="53"/>
      <c r="I84" s="131"/>
      <c r="J84" s="53"/>
      <c r="K84" s="53"/>
      <c r="L84" s="54"/>
    </row>
    <row r="85" spans="2:12" s="1" customFormat="1" ht="36.950000000000003" customHeight="1" x14ac:dyDescent="0.3">
      <c r="B85" s="34"/>
      <c r="C85" s="55" t="s">
        <v>129</v>
      </c>
      <c r="D85" s="56"/>
      <c r="E85" s="56"/>
      <c r="F85" s="56"/>
      <c r="G85" s="56"/>
      <c r="H85" s="56"/>
      <c r="I85" s="152"/>
      <c r="J85" s="56"/>
      <c r="K85" s="56"/>
      <c r="L85" s="54"/>
    </row>
    <row r="86" spans="2:12" s="1" customFormat="1" ht="6.95" customHeight="1" x14ac:dyDescent="0.3">
      <c r="B86" s="34"/>
      <c r="C86" s="56"/>
      <c r="D86" s="56"/>
      <c r="E86" s="56"/>
      <c r="F86" s="56"/>
      <c r="G86" s="56"/>
      <c r="H86" s="56"/>
      <c r="I86" s="152"/>
      <c r="J86" s="56"/>
      <c r="K86" s="56"/>
      <c r="L86" s="54"/>
    </row>
    <row r="87" spans="2:12" s="1" customFormat="1" ht="14.45" customHeight="1" x14ac:dyDescent="0.3">
      <c r="B87" s="34"/>
      <c r="C87" s="58" t="s">
        <v>17</v>
      </c>
      <c r="D87" s="56"/>
      <c r="E87" s="56"/>
      <c r="F87" s="56"/>
      <c r="G87" s="56"/>
      <c r="H87" s="56"/>
      <c r="I87" s="152"/>
      <c r="J87" s="56"/>
      <c r="K87" s="56"/>
      <c r="L87" s="54"/>
    </row>
    <row r="88" spans="2:12" s="1" customFormat="1" ht="22.5" customHeight="1" x14ac:dyDescent="0.3">
      <c r="B88" s="34"/>
      <c r="C88" s="56"/>
      <c r="D88" s="56"/>
      <c r="E88" s="380" t="str">
        <f>E7</f>
        <v>MŠ Švendova - udržovací práce (opravy) na hygienických zařízeních</v>
      </c>
      <c r="F88" s="350"/>
      <c r="G88" s="350"/>
      <c r="H88" s="350"/>
      <c r="I88" s="152"/>
      <c r="J88" s="56"/>
      <c r="K88" s="56"/>
      <c r="L88" s="54"/>
    </row>
    <row r="89" spans="2:12" s="1" customFormat="1" ht="14.45" customHeight="1" x14ac:dyDescent="0.3">
      <c r="B89" s="34"/>
      <c r="C89" s="58" t="s">
        <v>100</v>
      </c>
      <c r="D89" s="56"/>
      <c r="E89" s="56"/>
      <c r="F89" s="56"/>
      <c r="G89" s="56"/>
      <c r="H89" s="56"/>
      <c r="I89" s="152"/>
      <c r="J89" s="56"/>
      <c r="K89" s="56"/>
      <c r="L89" s="54"/>
    </row>
    <row r="90" spans="2:12" s="1" customFormat="1" ht="23.25" customHeight="1" x14ac:dyDescent="0.3">
      <c r="B90" s="34"/>
      <c r="C90" s="56"/>
      <c r="D90" s="56"/>
      <c r="E90" s="347" t="str">
        <f>E9</f>
        <v>02 - Oddělení B+D</v>
      </c>
      <c r="F90" s="350"/>
      <c r="G90" s="350"/>
      <c r="H90" s="350"/>
      <c r="I90" s="152"/>
      <c r="J90" s="56"/>
      <c r="K90" s="56"/>
      <c r="L90" s="54"/>
    </row>
    <row r="91" spans="2:12" s="1" customFormat="1" ht="6.95" customHeight="1" x14ac:dyDescent="0.3">
      <c r="B91" s="34"/>
      <c r="C91" s="56"/>
      <c r="D91" s="56"/>
      <c r="E91" s="56"/>
      <c r="F91" s="56"/>
      <c r="G91" s="56"/>
      <c r="H91" s="56"/>
      <c r="I91" s="152"/>
      <c r="J91" s="56"/>
      <c r="K91" s="56"/>
      <c r="L91" s="54"/>
    </row>
    <row r="92" spans="2:12" s="1" customFormat="1" ht="18" customHeight="1" x14ac:dyDescent="0.3">
      <c r="B92" s="34"/>
      <c r="C92" s="58" t="s">
        <v>23</v>
      </c>
      <c r="D92" s="56"/>
      <c r="E92" s="56"/>
      <c r="F92" s="153" t="str">
        <f>F12</f>
        <v>MŠ Švendova, Hradec Králové</v>
      </c>
      <c r="G92" s="56"/>
      <c r="H92" s="56"/>
      <c r="I92" s="154" t="s">
        <v>25</v>
      </c>
      <c r="J92" s="66" t="str">
        <f>IF(J12="","",J12)</f>
        <v>15.9.2016</v>
      </c>
      <c r="K92" s="56"/>
      <c r="L92" s="54"/>
    </row>
    <row r="93" spans="2:12" s="1" customFormat="1" ht="6.95" customHeight="1" x14ac:dyDescent="0.3">
      <c r="B93" s="34"/>
      <c r="C93" s="56"/>
      <c r="D93" s="56"/>
      <c r="E93" s="56"/>
      <c r="F93" s="56"/>
      <c r="G93" s="56"/>
      <c r="H93" s="56"/>
      <c r="I93" s="152"/>
      <c r="J93" s="56"/>
      <c r="K93" s="56"/>
      <c r="L93" s="54"/>
    </row>
    <row r="94" spans="2:12" s="1" customFormat="1" ht="15" x14ac:dyDescent="0.3">
      <c r="B94" s="34"/>
      <c r="C94" s="58" t="s">
        <v>29</v>
      </c>
      <c r="D94" s="56"/>
      <c r="E94" s="56"/>
      <c r="F94" s="153" t="str">
        <f>E15</f>
        <v>Technické služby Hradce Králové</v>
      </c>
      <c r="G94" s="56"/>
      <c r="H94" s="56"/>
      <c r="I94" s="154" t="s">
        <v>35</v>
      </c>
      <c r="J94" s="153" t="str">
        <f>E21</f>
        <v xml:space="preserve"> </v>
      </c>
      <c r="K94" s="56"/>
      <c r="L94" s="54"/>
    </row>
    <row r="95" spans="2:12" s="1" customFormat="1" ht="14.45" customHeight="1" x14ac:dyDescent="0.3">
      <c r="B95" s="34"/>
      <c r="C95" s="58" t="s">
        <v>33</v>
      </c>
      <c r="D95" s="56"/>
      <c r="E95" s="56"/>
      <c r="F95" s="153" t="str">
        <f>IF(E18="","",E18)</f>
        <v/>
      </c>
      <c r="G95" s="56"/>
      <c r="H95" s="56"/>
      <c r="I95" s="152"/>
      <c r="J95" s="56"/>
      <c r="K95" s="56"/>
      <c r="L95" s="54"/>
    </row>
    <row r="96" spans="2:12" s="1" customFormat="1" ht="10.35" customHeight="1" x14ac:dyDescent="0.3">
      <c r="B96" s="34"/>
      <c r="C96" s="56"/>
      <c r="D96" s="56"/>
      <c r="E96" s="56"/>
      <c r="F96" s="56"/>
      <c r="G96" s="56"/>
      <c r="H96" s="56"/>
      <c r="I96" s="152"/>
      <c r="J96" s="56"/>
      <c r="K96" s="56"/>
      <c r="L96" s="54"/>
    </row>
    <row r="97" spans="2:65" s="9" customFormat="1" ht="29.25" customHeight="1" x14ac:dyDescent="0.3">
      <c r="B97" s="155"/>
      <c r="C97" s="156" t="s">
        <v>130</v>
      </c>
      <c r="D97" s="157" t="s">
        <v>59</v>
      </c>
      <c r="E97" s="157" t="s">
        <v>55</v>
      </c>
      <c r="F97" s="157" t="s">
        <v>131</v>
      </c>
      <c r="G97" s="157" t="s">
        <v>132</v>
      </c>
      <c r="H97" s="157" t="s">
        <v>133</v>
      </c>
      <c r="I97" s="158" t="s">
        <v>134</v>
      </c>
      <c r="J97" s="157" t="s">
        <v>104</v>
      </c>
      <c r="K97" s="159" t="s">
        <v>135</v>
      </c>
      <c r="L97" s="160"/>
      <c r="M97" s="74" t="s">
        <v>136</v>
      </c>
      <c r="N97" s="75" t="s">
        <v>44</v>
      </c>
      <c r="O97" s="75" t="s">
        <v>137</v>
      </c>
      <c r="P97" s="75" t="s">
        <v>138</v>
      </c>
      <c r="Q97" s="75" t="s">
        <v>139</v>
      </c>
      <c r="R97" s="75" t="s">
        <v>140</v>
      </c>
      <c r="S97" s="75" t="s">
        <v>141</v>
      </c>
      <c r="T97" s="76" t="s">
        <v>142</v>
      </c>
    </row>
    <row r="98" spans="2:65" s="1" customFormat="1" ht="29.25" customHeight="1" x14ac:dyDescent="0.35">
      <c r="B98" s="34"/>
      <c r="C98" s="80" t="s">
        <v>105</v>
      </c>
      <c r="D98" s="56"/>
      <c r="E98" s="56"/>
      <c r="F98" s="56"/>
      <c r="G98" s="56"/>
      <c r="H98" s="56"/>
      <c r="I98" s="152"/>
      <c r="J98" s="161">
        <f>BK98</f>
        <v>83864</v>
      </c>
      <c r="K98" s="56"/>
      <c r="L98" s="54"/>
      <c r="M98" s="77"/>
      <c r="N98" s="78"/>
      <c r="O98" s="78"/>
      <c r="P98" s="162">
        <f>P99+P202</f>
        <v>0</v>
      </c>
      <c r="Q98" s="78"/>
      <c r="R98" s="162">
        <f>R99+R202</f>
        <v>11.689143019999998</v>
      </c>
      <c r="S98" s="78"/>
      <c r="T98" s="163">
        <f>T99+T202</f>
        <v>24.2527069</v>
      </c>
      <c r="AT98" s="17" t="s">
        <v>73</v>
      </c>
      <c r="AU98" s="17" t="s">
        <v>106</v>
      </c>
      <c r="BK98" s="164">
        <f>BK99+BK202</f>
        <v>83864</v>
      </c>
    </row>
    <row r="99" spans="2:65" s="10" customFormat="1" ht="37.35" customHeight="1" x14ac:dyDescent="0.35">
      <c r="B99" s="165"/>
      <c r="C99" s="166"/>
      <c r="D99" s="167" t="s">
        <v>73</v>
      </c>
      <c r="E99" s="168" t="s">
        <v>143</v>
      </c>
      <c r="F99" s="168" t="s">
        <v>144</v>
      </c>
      <c r="G99" s="166"/>
      <c r="H99" s="166"/>
      <c r="I99" s="169"/>
      <c r="J99" s="170">
        <f>BK99</f>
        <v>0</v>
      </c>
      <c r="K99" s="166"/>
      <c r="L99" s="171"/>
      <c r="M99" s="172"/>
      <c r="N99" s="173"/>
      <c r="O99" s="173"/>
      <c r="P99" s="174">
        <f>P100+P118+P121+P157+P194+P200</f>
        <v>0</v>
      </c>
      <c r="Q99" s="173"/>
      <c r="R99" s="174">
        <f>R100+R118+R121+R157+R194+R200</f>
        <v>6.2825652199999995</v>
      </c>
      <c r="S99" s="173"/>
      <c r="T99" s="175">
        <f>T100+T118+T121+T157+T194+T200</f>
        <v>12.299520000000001</v>
      </c>
      <c r="AR99" s="176" t="s">
        <v>8</v>
      </c>
      <c r="AT99" s="177" t="s">
        <v>73</v>
      </c>
      <c r="AU99" s="177" t="s">
        <v>74</v>
      </c>
      <c r="AY99" s="176" t="s">
        <v>145</v>
      </c>
      <c r="BK99" s="178">
        <f>BK100+BK118+BK121+BK157+BK194+BK200</f>
        <v>0</v>
      </c>
    </row>
    <row r="100" spans="2:65" s="10" customFormat="1" ht="19.899999999999999" customHeight="1" x14ac:dyDescent="0.3">
      <c r="B100" s="165"/>
      <c r="C100" s="166"/>
      <c r="D100" s="179" t="s">
        <v>73</v>
      </c>
      <c r="E100" s="180" t="s">
        <v>146</v>
      </c>
      <c r="F100" s="180" t="s">
        <v>147</v>
      </c>
      <c r="G100" s="166"/>
      <c r="H100" s="166"/>
      <c r="I100" s="169"/>
      <c r="J100" s="181">
        <f>BK100</f>
        <v>0</v>
      </c>
      <c r="K100" s="166"/>
      <c r="L100" s="171"/>
      <c r="M100" s="172"/>
      <c r="N100" s="173"/>
      <c r="O100" s="173"/>
      <c r="P100" s="174">
        <f>SUM(P101:P117)</f>
        <v>0</v>
      </c>
      <c r="Q100" s="173"/>
      <c r="R100" s="174">
        <f>SUM(R101:R117)</f>
        <v>1.7799199999999999</v>
      </c>
      <c r="S100" s="173"/>
      <c r="T100" s="175">
        <f>SUM(T101:T117)</f>
        <v>0</v>
      </c>
      <c r="AR100" s="176" t="s">
        <v>8</v>
      </c>
      <c r="AT100" s="177" t="s">
        <v>73</v>
      </c>
      <c r="AU100" s="177" t="s">
        <v>8</v>
      </c>
      <c r="AY100" s="176" t="s">
        <v>145</v>
      </c>
      <c r="BK100" s="178">
        <f>SUM(BK101:BK117)</f>
        <v>0</v>
      </c>
    </row>
    <row r="101" spans="2:65" s="1" customFormat="1" ht="31.5" customHeight="1" x14ac:dyDescent="0.3">
      <c r="B101" s="34"/>
      <c r="C101" s="182" t="s">
        <v>8</v>
      </c>
      <c r="D101" s="182" t="s">
        <v>148</v>
      </c>
      <c r="E101" s="183" t="s">
        <v>149</v>
      </c>
      <c r="F101" s="184" t="s">
        <v>150</v>
      </c>
      <c r="G101" s="185" t="s">
        <v>151</v>
      </c>
      <c r="H101" s="186">
        <v>14</v>
      </c>
      <c r="I101" s="187"/>
      <c r="J101" s="188">
        <f>ROUND(I101*H101,0)</f>
        <v>0</v>
      </c>
      <c r="K101" s="184" t="s">
        <v>152</v>
      </c>
      <c r="L101" s="54"/>
      <c r="M101" s="189" t="s">
        <v>21</v>
      </c>
      <c r="N101" s="190" t="s">
        <v>45</v>
      </c>
      <c r="O101" s="35"/>
      <c r="P101" s="191">
        <f>O101*H101</f>
        <v>0</v>
      </c>
      <c r="Q101" s="191">
        <v>4.8430000000000001E-2</v>
      </c>
      <c r="R101" s="191">
        <f>Q101*H101</f>
        <v>0.67802000000000007</v>
      </c>
      <c r="S101" s="191">
        <v>0</v>
      </c>
      <c r="T101" s="192">
        <f>S101*H101</f>
        <v>0</v>
      </c>
      <c r="AR101" s="17" t="s">
        <v>153</v>
      </c>
      <c r="AT101" s="17" t="s">
        <v>148</v>
      </c>
      <c r="AU101" s="17" t="s">
        <v>82</v>
      </c>
      <c r="AY101" s="17" t="s">
        <v>145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17" t="s">
        <v>8</v>
      </c>
      <c r="BK101" s="193">
        <f>ROUND(I101*H101,0)</f>
        <v>0</v>
      </c>
      <c r="BL101" s="17" t="s">
        <v>153</v>
      </c>
      <c r="BM101" s="17" t="s">
        <v>154</v>
      </c>
    </row>
    <row r="102" spans="2:65" s="11" customFormat="1" x14ac:dyDescent="0.3">
      <c r="B102" s="194"/>
      <c r="C102" s="195"/>
      <c r="D102" s="196" t="s">
        <v>155</v>
      </c>
      <c r="E102" s="197" t="s">
        <v>21</v>
      </c>
      <c r="F102" s="198" t="s">
        <v>900</v>
      </c>
      <c r="G102" s="195"/>
      <c r="H102" s="199">
        <v>2</v>
      </c>
      <c r="I102" s="200"/>
      <c r="J102" s="195"/>
      <c r="K102" s="195"/>
      <c r="L102" s="201"/>
      <c r="M102" s="202"/>
      <c r="N102" s="203"/>
      <c r="O102" s="203"/>
      <c r="P102" s="203"/>
      <c r="Q102" s="203"/>
      <c r="R102" s="203"/>
      <c r="S102" s="203"/>
      <c r="T102" s="204"/>
      <c r="AT102" s="205" t="s">
        <v>155</v>
      </c>
      <c r="AU102" s="205" t="s">
        <v>82</v>
      </c>
      <c r="AV102" s="11" t="s">
        <v>82</v>
      </c>
      <c r="AW102" s="11" t="s">
        <v>37</v>
      </c>
      <c r="AX102" s="11" t="s">
        <v>74</v>
      </c>
      <c r="AY102" s="205" t="s">
        <v>145</v>
      </c>
    </row>
    <row r="103" spans="2:65" s="11" customFormat="1" x14ac:dyDescent="0.3">
      <c r="B103" s="194"/>
      <c r="C103" s="195"/>
      <c r="D103" s="196" t="s">
        <v>155</v>
      </c>
      <c r="E103" s="197" t="s">
        <v>21</v>
      </c>
      <c r="F103" s="198" t="s">
        <v>901</v>
      </c>
      <c r="G103" s="195"/>
      <c r="H103" s="199">
        <v>8</v>
      </c>
      <c r="I103" s="200"/>
      <c r="J103" s="195"/>
      <c r="K103" s="195"/>
      <c r="L103" s="201"/>
      <c r="M103" s="202"/>
      <c r="N103" s="203"/>
      <c r="O103" s="203"/>
      <c r="P103" s="203"/>
      <c r="Q103" s="203"/>
      <c r="R103" s="203"/>
      <c r="S103" s="203"/>
      <c r="T103" s="204"/>
      <c r="AT103" s="205" t="s">
        <v>155</v>
      </c>
      <c r="AU103" s="205" t="s">
        <v>82</v>
      </c>
      <c r="AV103" s="11" t="s">
        <v>82</v>
      </c>
      <c r="AW103" s="11" t="s">
        <v>37</v>
      </c>
      <c r="AX103" s="11" t="s">
        <v>74</v>
      </c>
      <c r="AY103" s="205" t="s">
        <v>145</v>
      </c>
    </row>
    <row r="104" spans="2:65" s="11" customFormat="1" x14ac:dyDescent="0.3">
      <c r="B104" s="194"/>
      <c r="C104" s="195"/>
      <c r="D104" s="196" t="s">
        <v>155</v>
      </c>
      <c r="E104" s="197" t="s">
        <v>21</v>
      </c>
      <c r="F104" s="198" t="s">
        <v>902</v>
      </c>
      <c r="G104" s="195"/>
      <c r="H104" s="199">
        <v>4</v>
      </c>
      <c r="I104" s="200"/>
      <c r="J104" s="195"/>
      <c r="K104" s="195"/>
      <c r="L104" s="201"/>
      <c r="M104" s="202"/>
      <c r="N104" s="203"/>
      <c r="O104" s="203"/>
      <c r="P104" s="203"/>
      <c r="Q104" s="203"/>
      <c r="R104" s="203"/>
      <c r="S104" s="203"/>
      <c r="T104" s="204"/>
      <c r="AT104" s="205" t="s">
        <v>155</v>
      </c>
      <c r="AU104" s="205" t="s">
        <v>82</v>
      </c>
      <c r="AV104" s="11" t="s">
        <v>82</v>
      </c>
      <c r="AW104" s="11" t="s">
        <v>37</v>
      </c>
      <c r="AX104" s="11" t="s">
        <v>74</v>
      </c>
      <c r="AY104" s="205" t="s">
        <v>145</v>
      </c>
    </row>
    <row r="105" spans="2:65" s="12" customFormat="1" x14ac:dyDescent="0.3">
      <c r="B105" s="206"/>
      <c r="C105" s="207"/>
      <c r="D105" s="208" t="s">
        <v>155</v>
      </c>
      <c r="E105" s="209" t="s">
        <v>21</v>
      </c>
      <c r="F105" s="210" t="s">
        <v>159</v>
      </c>
      <c r="G105" s="207"/>
      <c r="H105" s="211">
        <v>14</v>
      </c>
      <c r="I105" s="212"/>
      <c r="J105" s="207"/>
      <c r="K105" s="207"/>
      <c r="L105" s="213"/>
      <c r="M105" s="214"/>
      <c r="N105" s="215"/>
      <c r="O105" s="215"/>
      <c r="P105" s="215"/>
      <c r="Q105" s="215"/>
      <c r="R105" s="215"/>
      <c r="S105" s="215"/>
      <c r="T105" s="216"/>
      <c r="AT105" s="217" t="s">
        <v>155</v>
      </c>
      <c r="AU105" s="217" t="s">
        <v>82</v>
      </c>
      <c r="AV105" s="12" t="s">
        <v>153</v>
      </c>
      <c r="AW105" s="12" t="s">
        <v>37</v>
      </c>
      <c r="AX105" s="12" t="s">
        <v>8</v>
      </c>
      <c r="AY105" s="217" t="s">
        <v>145</v>
      </c>
    </row>
    <row r="106" spans="2:65" s="1" customFormat="1" ht="31.5" customHeight="1" x14ac:dyDescent="0.3">
      <c r="B106" s="34"/>
      <c r="C106" s="182" t="s">
        <v>82</v>
      </c>
      <c r="D106" s="182" t="s">
        <v>148</v>
      </c>
      <c r="E106" s="183" t="s">
        <v>160</v>
      </c>
      <c r="F106" s="184" t="s">
        <v>161</v>
      </c>
      <c r="G106" s="185" t="s">
        <v>162</v>
      </c>
      <c r="H106" s="186">
        <v>0.28799999999999998</v>
      </c>
      <c r="I106" s="187"/>
      <c r="J106" s="188">
        <f>ROUND(I106*H106,0)</f>
        <v>0</v>
      </c>
      <c r="K106" s="184" t="s">
        <v>152</v>
      </c>
      <c r="L106" s="54"/>
      <c r="M106" s="189" t="s">
        <v>21</v>
      </c>
      <c r="N106" s="190" t="s">
        <v>45</v>
      </c>
      <c r="O106" s="35"/>
      <c r="P106" s="191">
        <f>O106*H106</f>
        <v>0</v>
      </c>
      <c r="Q106" s="191">
        <v>1.8774999999999999</v>
      </c>
      <c r="R106" s="191">
        <f>Q106*H106</f>
        <v>0.54071999999999998</v>
      </c>
      <c r="S106" s="191">
        <v>0</v>
      </c>
      <c r="T106" s="192">
        <f>S106*H106</f>
        <v>0</v>
      </c>
      <c r="AR106" s="17" t="s">
        <v>153</v>
      </c>
      <c r="AT106" s="17" t="s">
        <v>148</v>
      </c>
      <c r="AU106" s="17" t="s">
        <v>82</v>
      </c>
      <c r="AY106" s="17" t="s">
        <v>145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17" t="s">
        <v>8</v>
      </c>
      <c r="BK106" s="193">
        <f>ROUND(I106*H106,0)</f>
        <v>0</v>
      </c>
      <c r="BL106" s="17" t="s">
        <v>153</v>
      </c>
      <c r="BM106" s="17" t="s">
        <v>163</v>
      </c>
    </row>
    <row r="107" spans="2:65" s="11" customFormat="1" x14ac:dyDescent="0.3">
      <c r="B107" s="194"/>
      <c r="C107" s="195"/>
      <c r="D107" s="208" t="s">
        <v>155</v>
      </c>
      <c r="E107" s="218" t="s">
        <v>21</v>
      </c>
      <c r="F107" s="219" t="s">
        <v>903</v>
      </c>
      <c r="G107" s="195"/>
      <c r="H107" s="220">
        <v>0.28799999999999998</v>
      </c>
      <c r="I107" s="200"/>
      <c r="J107" s="195"/>
      <c r="K107" s="195"/>
      <c r="L107" s="201"/>
      <c r="M107" s="202"/>
      <c r="N107" s="203"/>
      <c r="O107" s="203"/>
      <c r="P107" s="203"/>
      <c r="Q107" s="203"/>
      <c r="R107" s="203"/>
      <c r="S107" s="203"/>
      <c r="T107" s="204"/>
      <c r="AT107" s="205" t="s">
        <v>155</v>
      </c>
      <c r="AU107" s="205" t="s">
        <v>82</v>
      </c>
      <c r="AV107" s="11" t="s">
        <v>82</v>
      </c>
      <c r="AW107" s="11" t="s">
        <v>37</v>
      </c>
      <c r="AX107" s="11" t="s">
        <v>8</v>
      </c>
      <c r="AY107" s="205" t="s">
        <v>145</v>
      </c>
    </row>
    <row r="108" spans="2:65" s="1" customFormat="1" ht="31.5" customHeight="1" x14ac:dyDescent="0.3">
      <c r="B108" s="34"/>
      <c r="C108" s="182" t="s">
        <v>146</v>
      </c>
      <c r="D108" s="182" t="s">
        <v>148</v>
      </c>
      <c r="E108" s="183" t="s">
        <v>165</v>
      </c>
      <c r="F108" s="184" t="s">
        <v>166</v>
      </c>
      <c r="G108" s="185" t="s">
        <v>167</v>
      </c>
      <c r="H108" s="186">
        <v>3.2</v>
      </c>
      <c r="I108" s="187"/>
      <c r="J108" s="188">
        <f>ROUND(I108*H108,0)</f>
        <v>0</v>
      </c>
      <c r="K108" s="184" t="s">
        <v>152</v>
      </c>
      <c r="L108" s="54"/>
      <c r="M108" s="189" t="s">
        <v>21</v>
      </c>
      <c r="N108" s="190" t="s">
        <v>45</v>
      </c>
      <c r="O108" s="35"/>
      <c r="P108" s="191">
        <f>O108*H108</f>
        <v>0</v>
      </c>
      <c r="Q108" s="191">
        <v>0.12185</v>
      </c>
      <c r="R108" s="191">
        <f>Q108*H108</f>
        <v>0.38992000000000004</v>
      </c>
      <c r="S108" s="191">
        <v>0</v>
      </c>
      <c r="T108" s="192">
        <f>S108*H108</f>
        <v>0</v>
      </c>
      <c r="AR108" s="17" t="s">
        <v>168</v>
      </c>
      <c r="AT108" s="17" t="s">
        <v>148</v>
      </c>
      <c r="AU108" s="17" t="s">
        <v>82</v>
      </c>
      <c r="AY108" s="17" t="s">
        <v>145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17" t="s">
        <v>8</v>
      </c>
      <c r="BK108" s="193">
        <f>ROUND(I108*H108,0)</f>
        <v>0</v>
      </c>
      <c r="BL108" s="17" t="s">
        <v>168</v>
      </c>
      <c r="BM108" s="17" t="s">
        <v>169</v>
      </c>
    </row>
    <row r="109" spans="2:65" s="11" customFormat="1" x14ac:dyDescent="0.3">
      <c r="B109" s="194"/>
      <c r="C109" s="195"/>
      <c r="D109" s="208" t="s">
        <v>155</v>
      </c>
      <c r="E109" s="218" t="s">
        <v>21</v>
      </c>
      <c r="F109" s="219" t="s">
        <v>904</v>
      </c>
      <c r="G109" s="195"/>
      <c r="H109" s="220">
        <v>3.2</v>
      </c>
      <c r="I109" s="200"/>
      <c r="J109" s="195"/>
      <c r="K109" s="195"/>
      <c r="L109" s="201"/>
      <c r="M109" s="202"/>
      <c r="N109" s="203"/>
      <c r="O109" s="203"/>
      <c r="P109" s="203"/>
      <c r="Q109" s="203"/>
      <c r="R109" s="203"/>
      <c r="S109" s="203"/>
      <c r="T109" s="204"/>
      <c r="AT109" s="205" t="s">
        <v>155</v>
      </c>
      <c r="AU109" s="205" t="s">
        <v>82</v>
      </c>
      <c r="AV109" s="11" t="s">
        <v>82</v>
      </c>
      <c r="AW109" s="11" t="s">
        <v>37</v>
      </c>
      <c r="AX109" s="11" t="s">
        <v>8</v>
      </c>
      <c r="AY109" s="205" t="s">
        <v>145</v>
      </c>
    </row>
    <row r="110" spans="2:65" s="1" customFormat="1" ht="31.5" customHeight="1" x14ac:dyDescent="0.3">
      <c r="B110" s="34"/>
      <c r="C110" s="182" t="s">
        <v>153</v>
      </c>
      <c r="D110" s="182" t="s">
        <v>148</v>
      </c>
      <c r="E110" s="183" t="s">
        <v>171</v>
      </c>
      <c r="F110" s="184" t="s">
        <v>172</v>
      </c>
      <c r="G110" s="185" t="s">
        <v>167</v>
      </c>
      <c r="H110" s="186">
        <v>2.4</v>
      </c>
      <c r="I110" s="187"/>
      <c r="J110" s="188">
        <f>ROUND(I110*H110,0)</f>
        <v>0</v>
      </c>
      <c r="K110" s="184" t="s">
        <v>152</v>
      </c>
      <c r="L110" s="54"/>
      <c r="M110" s="189" t="s">
        <v>21</v>
      </c>
      <c r="N110" s="190" t="s">
        <v>45</v>
      </c>
      <c r="O110" s="35"/>
      <c r="P110" s="191">
        <f>O110*H110</f>
        <v>0</v>
      </c>
      <c r="Q110" s="191">
        <v>6.9819999999999993E-2</v>
      </c>
      <c r="R110" s="191">
        <f>Q110*H110</f>
        <v>0.16756799999999997</v>
      </c>
      <c r="S110" s="191">
        <v>0</v>
      </c>
      <c r="T110" s="192">
        <f>S110*H110</f>
        <v>0</v>
      </c>
      <c r="AR110" s="17" t="s">
        <v>153</v>
      </c>
      <c r="AT110" s="17" t="s">
        <v>148</v>
      </c>
      <c r="AU110" s="17" t="s">
        <v>82</v>
      </c>
      <c r="AY110" s="17" t="s">
        <v>145</v>
      </c>
      <c r="BE110" s="193">
        <f>IF(N110="základní",J110,0)</f>
        <v>0</v>
      </c>
      <c r="BF110" s="193">
        <f>IF(N110="snížená",J110,0)</f>
        <v>0</v>
      </c>
      <c r="BG110" s="193">
        <f>IF(N110="zákl. přenesená",J110,0)</f>
        <v>0</v>
      </c>
      <c r="BH110" s="193">
        <f>IF(N110="sníž. přenesená",J110,0)</f>
        <v>0</v>
      </c>
      <c r="BI110" s="193">
        <f>IF(N110="nulová",J110,0)</f>
        <v>0</v>
      </c>
      <c r="BJ110" s="17" t="s">
        <v>8</v>
      </c>
      <c r="BK110" s="193">
        <f>ROUND(I110*H110,0)</f>
        <v>0</v>
      </c>
      <c r="BL110" s="17" t="s">
        <v>153</v>
      </c>
      <c r="BM110" s="17" t="s">
        <v>173</v>
      </c>
    </row>
    <row r="111" spans="2:65" s="11" customFormat="1" x14ac:dyDescent="0.3">
      <c r="B111" s="194"/>
      <c r="C111" s="195"/>
      <c r="D111" s="208" t="s">
        <v>155</v>
      </c>
      <c r="E111" s="218" t="s">
        <v>21</v>
      </c>
      <c r="F111" s="219" t="s">
        <v>905</v>
      </c>
      <c r="G111" s="195"/>
      <c r="H111" s="220">
        <v>2.4</v>
      </c>
      <c r="I111" s="200"/>
      <c r="J111" s="195"/>
      <c r="K111" s="195"/>
      <c r="L111" s="201"/>
      <c r="M111" s="202"/>
      <c r="N111" s="203"/>
      <c r="O111" s="203"/>
      <c r="P111" s="203"/>
      <c r="Q111" s="203"/>
      <c r="R111" s="203"/>
      <c r="S111" s="203"/>
      <c r="T111" s="204"/>
      <c r="AT111" s="205" t="s">
        <v>155</v>
      </c>
      <c r="AU111" s="205" t="s">
        <v>82</v>
      </c>
      <c r="AV111" s="11" t="s">
        <v>82</v>
      </c>
      <c r="AW111" s="11" t="s">
        <v>37</v>
      </c>
      <c r="AX111" s="11" t="s">
        <v>8</v>
      </c>
      <c r="AY111" s="205" t="s">
        <v>145</v>
      </c>
    </row>
    <row r="112" spans="2:65" s="1" customFormat="1" ht="22.5" customHeight="1" x14ac:dyDescent="0.3">
      <c r="B112" s="34"/>
      <c r="C112" s="182" t="s">
        <v>175</v>
      </c>
      <c r="D112" s="182" t="s">
        <v>148</v>
      </c>
      <c r="E112" s="183" t="s">
        <v>176</v>
      </c>
      <c r="F112" s="184" t="s">
        <v>177</v>
      </c>
      <c r="G112" s="185" t="s">
        <v>178</v>
      </c>
      <c r="H112" s="186">
        <v>12.8</v>
      </c>
      <c r="I112" s="187"/>
      <c r="J112" s="188">
        <f>ROUND(I112*H112,0)</f>
        <v>0</v>
      </c>
      <c r="K112" s="184" t="s">
        <v>152</v>
      </c>
      <c r="L112" s="54"/>
      <c r="M112" s="189" t="s">
        <v>21</v>
      </c>
      <c r="N112" s="190" t="s">
        <v>45</v>
      </c>
      <c r="O112" s="35"/>
      <c r="P112" s="191">
        <f>O112*H112</f>
        <v>0</v>
      </c>
      <c r="Q112" s="191">
        <v>1.2E-4</v>
      </c>
      <c r="R112" s="191">
        <f>Q112*H112</f>
        <v>1.536E-3</v>
      </c>
      <c r="S112" s="191">
        <v>0</v>
      </c>
      <c r="T112" s="192">
        <f>S112*H112</f>
        <v>0</v>
      </c>
      <c r="AR112" s="17" t="s">
        <v>153</v>
      </c>
      <c r="AT112" s="17" t="s">
        <v>148</v>
      </c>
      <c r="AU112" s="17" t="s">
        <v>82</v>
      </c>
      <c r="AY112" s="17" t="s">
        <v>145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17" t="s">
        <v>8</v>
      </c>
      <c r="BK112" s="193">
        <f>ROUND(I112*H112,0)</f>
        <v>0</v>
      </c>
      <c r="BL112" s="17" t="s">
        <v>153</v>
      </c>
      <c r="BM112" s="17" t="s">
        <v>179</v>
      </c>
    </row>
    <row r="113" spans="2:65" s="11" customFormat="1" x14ac:dyDescent="0.3">
      <c r="B113" s="194"/>
      <c r="C113" s="195"/>
      <c r="D113" s="208" t="s">
        <v>155</v>
      </c>
      <c r="E113" s="218" t="s">
        <v>21</v>
      </c>
      <c r="F113" s="219" t="s">
        <v>906</v>
      </c>
      <c r="G113" s="195"/>
      <c r="H113" s="220">
        <v>12.8</v>
      </c>
      <c r="I113" s="200"/>
      <c r="J113" s="195"/>
      <c r="K113" s="195"/>
      <c r="L113" s="201"/>
      <c r="M113" s="202"/>
      <c r="N113" s="203"/>
      <c r="O113" s="203"/>
      <c r="P113" s="203"/>
      <c r="Q113" s="203"/>
      <c r="R113" s="203"/>
      <c r="S113" s="203"/>
      <c r="T113" s="204"/>
      <c r="AT113" s="205" t="s">
        <v>155</v>
      </c>
      <c r="AU113" s="205" t="s">
        <v>82</v>
      </c>
      <c r="AV113" s="11" t="s">
        <v>82</v>
      </c>
      <c r="AW113" s="11" t="s">
        <v>37</v>
      </c>
      <c r="AX113" s="11" t="s">
        <v>8</v>
      </c>
      <c r="AY113" s="205" t="s">
        <v>145</v>
      </c>
    </row>
    <row r="114" spans="2:65" s="1" customFormat="1" ht="22.5" customHeight="1" x14ac:dyDescent="0.3">
      <c r="B114" s="34"/>
      <c r="C114" s="182" t="s">
        <v>181</v>
      </c>
      <c r="D114" s="182" t="s">
        <v>148</v>
      </c>
      <c r="E114" s="183" t="s">
        <v>182</v>
      </c>
      <c r="F114" s="184" t="s">
        <v>183</v>
      </c>
      <c r="G114" s="185" t="s">
        <v>178</v>
      </c>
      <c r="H114" s="186">
        <v>15.4</v>
      </c>
      <c r="I114" s="187"/>
      <c r="J114" s="188">
        <f>ROUND(I114*H114,0)</f>
        <v>0</v>
      </c>
      <c r="K114" s="184" t="s">
        <v>152</v>
      </c>
      <c r="L114" s="54"/>
      <c r="M114" s="189" t="s">
        <v>21</v>
      </c>
      <c r="N114" s="190" t="s">
        <v>45</v>
      </c>
      <c r="O114" s="35"/>
      <c r="P114" s="191">
        <f>O114*H114</f>
        <v>0</v>
      </c>
      <c r="Q114" s="191">
        <v>1.3999999999999999E-4</v>
      </c>
      <c r="R114" s="191">
        <f>Q114*H114</f>
        <v>2.1559999999999999E-3</v>
      </c>
      <c r="S114" s="191">
        <v>0</v>
      </c>
      <c r="T114" s="192">
        <f>S114*H114</f>
        <v>0</v>
      </c>
      <c r="AR114" s="17" t="s">
        <v>153</v>
      </c>
      <c r="AT114" s="17" t="s">
        <v>148</v>
      </c>
      <c r="AU114" s="17" t="s">
        <v>82</v>
      </c>
      <c r="AY114" s="17" t="s">
        <v>145</v>
      </c>
      <c r="BE114" s="193">
        <f>IF(N114="základní",J114,0)</f>
        <v>0</v>
      </c>
      <c r="BF114" s="193">
        <f>IF(N114="snížená",J114,0)</f>
        <v>0</v>
      </c>
      <c r="BG114" s="193">
        <f>IF(N114="zákl. přenesená",J114,0)</f>
        <v>0</v>
      </c>
      <c r="BH114" s="193">
        <f>IF(N114="sníž. přenesená",J114,0)</f>
        <v>0</v>
      </c>
      <c r="BI114" s="193">
        <f>IF(N114="nulová",J114,0)</f>
        <v>0</v>
      </c>
      <c r="BJ114" s="17" t="s">
        <v>8</v>
      </c>
      <c r="BK114" s="193">
        <f>ROUND(I114*H114,0)</f>
        <v>0</v>
      </c>
      <c r="BL114" s="17" t="s">
        <v>153</v>
      </c>
      <c r="BM114" s="17" t="s">
        <v>184</v>
      </c>
    </row>
    <row r="115" spans="2:65" s="11" customFormat="1" x14ac:dyDescent="0.3">
      <c r="B115" s="194"/>
      <c r="C115" s="195"/>
      <c r="D115" s="196" t="s">
        <v>155</v>
      </c>
      <c r="E115" s="197" t="s">
        <v>21</v>
      </c>
      <c r="F115" s="198" t="s">
        <v>907</v>
      </c>
      <c r="G115" s="195"/>
      <c r="H115" s="199">
        <v>2.6</v>
      </c>
      <c r="I115" s="200"/>
      <c r="J115" s="195"/>
      <c r="K115" s="195"/>
      <c r="L115" s="201"/>
      <c r="M115" s="202"/>
      <c r="N115" s="203"/>
      <c r="O115" s="203"/>
      <c r="P115" s="203"/>
      <c r="Q115" s="203"/>
      <c r="R115" s="203"/>
      <c r="S115" s="203"/>
      <c r="T115" s="204"/>
      <c r="AT115" s="205" t="s">
        <v>155</v>
      </c>
      <c r="AU115" s="205" t="s">
        <v>82</v>
      </c>
      <c r="AV115" s="11" t="s">
        <v>82</v>
      </c>
      <c r="AW115" s="11" t="s">
        <v>37</v>
      </c>
      <c r="AX115" s="11" t="s">
        <v>74</v>
      </c>
      <c r="AY115" s="205" t="s">
        <v>145</v>
      </c>
    </row>
    <row r="116" spans="2:65" s="11" customFormat="1" x14ac:dyDescent="0.3">
      <c r="B116" s="194"/>
      <c r="C116" s="195"/>
      <c r="D116" s="196" t="s">
        <v>155</v>
      </c>
      <c r="E116" s="197" t="s">
        <v>21</v>
      </c>
      <c r="F116" s="198" t="s">
        <v>906</v>
      </c>
      <c r="G116" s="195"/>
      <c r="H116" s="199">
        <v>12.8</v>
      </c>
      <c r="I116" s="200"/>
      <c r="J116" s="195"/>
      <c r="K116" s="195"/>
      <c r="L116" s="201"/>
      <c r="M116" s="202"/>
      <c r="N116" s="203"/>
      <c r="O116" s="203"/>
      <c r="P116" s="203"/>
      <c r="Q116" s="203"/>
      <c r="R116" s="203"/>
      <c r="S116" s="203"/>
      <c r="T116" s="204"/>
      <c r="AT116" s="205" t="s">
        <v>155</v>
      </c>
      <c r="AU116" s="205" t="s">
        <v>82</v>
      </c>
      <c r="AV116" s="11" t="s">
        <v>82</v>
      </c>
      <c r="AW116" s="11" t="s">
        <v>37</v>
      </c>
      <c r="AX116" s="11" t="s">
        <v>74</v>
      </c>
      <c r="AY116" s="205" t="s">
        <v>145</v>
      </c>
    </row>
    <row r="117" spans="2:65" s="12" customFormat="1" x14ac:dyDescent="0.3">
      <c r="B117" s="206"/>
      <c r="C117" s="207"/>
      <c r="D117" s="196" t="s">
        <v>155</v>
      </c>
      <c r="E117" s="221" t="s">
        <v>21</v>
      </c>
      <c r="F117" s="222" t="s">
        <v>159</v>
      </c>
      <c r="G117" s="207"/>
      <c r="H117" s="223">
        <v>15.4</v>
      </c>
      <c r="I117" s="212"/>
      <c r="J117" s="207"/>
      <c r="K117" s="207"/>
      <c r="L117" s="213"/>
      <c r="M117" s="214"/>
      <c r="N117" s="215"/>
      <c r="O117" s="215"/>
      <c r="P117" s="215"/>
      <c r="Q117" s="215"/>
      <c r="R117" s="215"/>
      <c r="S117" s="215"/>
      <c r="T117" s="216"/>
      <c r="AT117" s="217" t="s">
        <v>155</v>
      </c>
      <c r="AU117" s="217" t="s">
        <v>82</v>
      </c>
      <c r="AV117" s="12" t="s">
        <v>153</v>
      </c>
      <c r="AW117" s="12" t="s">
        <v>37</v>
      </c>
      <c r="AX117" s="12" t="s">
        <v>8</v>
      </c>
      <c r="AY117" s="217" t="s">
        <v>145</v>
      </c>
    </row>
    <row r="118" spans="2:65" s="10" customFormat="1" ht="29.85" customHeight="1" x14ac:dyDescent="0.3">
      <c r="B118" s="165"/>
      <c r="C118" s="166"/>
      <c r="D118" s="179" t="s">
        <v>73</v>
      </c>
      <c r="E118" s="180" t="s">
        <v>153</v>
      </c>
      <c r="F118" s="180" t="s">
        <v>186</v>
      </c>
      <c r="G118" s="166"/>
      <c r="H118" s="166"/>
      <c r="I118" s="169"/>
      <c r="J118" s="181">
        <f>BK118</f>
        <v>0</v>
      </c>
      <c r="K118" s="166"/>
      <c r="L118" s="171"/>
      <c r="M118" s="172"/>
      <c r="N118" s="173"/>
      <c r="O118" s="173"/>
      <c r="P118" s="174">
        <f>SUM(P119:P120)</f>
        <v>0</v>
      </c>
      <c r="Q118" s="173"/>
      <c r="R118" s="174">
        <f>SUM(R119:R120)</f>
        <v>0.15759999999999999</v>
      </c>
      <c r="S118" s="173"/>
      <c r="T118" s="175">
        <f>SUM(T119:T120)</f>
        <v>0</v>
      </c>
      <c r="AR118" s="176" t="s">
        <v>8</v>
      </c>
      <c r="AT118" s="177" t="s">
        <v>73</v>
      </c>
      <c r="AU118" s="177" t="s">
        <v>8</v>
      </c>
      <c r="AY118" s="176" t="s">
        <v>145</v>
      </c>
      <c r="BK118" s="178">
        <f>SUM(BK119:BK120)</f>
        <v>0</v>
      </c>
    </row>
    <row r="119" spans="2:65" s="1" customFormat="1" ht="44.25" customHeight="1" x14ac:dyDescent="0.3">
      <c r="B119" s="34"/>
      <c r="C119" s="182" t="s">
        <v>187</v>
      </c>
      <c r="D119" s="182" t="s">
        <v>148</v>
      </c>
      <c r="E119" s="183" t="s">
        <v>188</v>
      </c>
      <c r="F119" s="184" t="s">
        <v>189</v>
      </c>
      <c r="G119" s="185" t="s">
        <v>151</v>
      </c>
      <c r="H119" s="186">
        <v>8</v>
      </c>
      <c r="I119" s="187"/>
      <c r="J119" s="188">
        <f>ROUND(I119*H119,0)</f>
        <v>0</v>
      </c>
      <c r="K119" s="184" t="s">
        <v>152</v>
      </c>
      <c r="L119" s="54"/>
      <c r="M119" s="189" t="s">
        <v>21</v>
      </c>
      <c r="N119" s="190" t="s">
        <v>45</v>
      </c>
      <c r="O119" s="35"/>
      <c r="P119" s="191">
        <f>O119*H119</f>
        <v>0</v>
      </c>
      <c r="Q119" s="191">
        <v>1.9699999999999999E-2</v>
      </c>
      <c r="R119" s="191">
        <f>Q119*H119</f>
        <v>0.15759999999999999</v>
      </c>
      <c r="S119" s="191">
        <v>0</v>
      </c>
      <c r="T119" s="192">
        <f>S119*H119</f>
        <v>0</v>
      </c>
      <c r="AR119" s="17" t="s">
        <v>153</v>
      </c>
      <c r="AT119" s="17" t="s">
        <v>148</v>
      </c>
      <c r="AU119" s="17" t="s">
        <v>82</v>
      </c>
      <c r="AY119" s="17" t="s">
        <v>145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17" t="s">
        <v>8</v>
      </c>
      <c r="BK119" s="193">
        <f>ROUND(I119*H119,0)</f>
        <v>0</v>
      </c>
      <c r="BL119" s="17" t="s">
        <v>153</v>
      </c>
      <c r="BM119" s="17" t="s">
        <v>190</v>
      </c>
    </row>
    <row r="120" spans="2:65" s="11" customFormat="1" x14ac:dyDescent="0.3">
      <c r="B120" s="194"/>
      <c r="C120" s="195"/>
      <c r="D120" s="196" t="s">
        <v>155</v>
      </c>
      <c r="E120" s="197" t="s">
        <v>21</v>
      </c>
      <c r="F120" s="198" t="s">
        <v>908</v>
      </c>
      <c r="G120" s="195"/>
      <c r="H120" s="199">
        <v>8</v>
      </c>
      <c r="I120" s="200"/>
      <c r="J120" s="195"/>
      <c r="K120" s="195"/>
      <c r="L120" s="201"/>
      <c r="M120" s="202"/>
      <c r="N120" s="203"/>
      <c r="O120" s="203"/>
      <c r="P120" s="203"/>
      <c r="Q120" s="203"/>
      <c r="R120" s="203"/>
      <c r="S120" s="203"/>
      <c r="T120" s="204"/>
      <c r="AT120" s="205" t="s">
        <v>155</v>
      </c>
      <c r="AU120" s="205" t="s">
        <v>82</v>
      </c>
      <c r="AV120" s="11" t="s">
        <v>82</v>
      </c>
      <c r="AW120" s="11" t="s">
        <v>37</v>
      </c>
      <c r="AX120" s="11" t="s">
        <v>8</v>
      </c>
      <c r="AY120" s="205" t="s">
        <v>145</v>
      </c>
    </row>
    <row r="121" spans="2:65" s="10" customFormat="1" ht="29.85" customHeight="1" x14ac:dyDescent="0.3">
      <c r="B121" s="165"/>
      <c r="C121" s="166"/>
      <c r="D121" s="179" t="s">
        <v>73</v>
      </c>
      <c r="E121" s="180" t="s">
        <v>181</v>
      </c>
      <c r="F121" s="180" t="s">
        <v>192</v>
      </c>
      <c r="G121" s="166"/>
      <c r="H121" s="166"/>
      <c r="I121" s="169"/>
      <c r="J121" s="181">
        <f>BK121</f>
        <v>0</v>
      </c>
      <c r="K121" s="166"/>
      <c r="L121" s="171"/>
      <c r="M121" s="172"/>
      <c r="N121" s="173"/>
      <c r="O121" s="173"/>
      <c r="P121" s="174">
        <f>SUM(P122:P156)</f>
        <v>0</v>
      </c>
      <c r="Q121" s="173"/>
      <c r="R121" s="174">
        <f>SUM(R122:R156)</f>
        <v>4.3427492199999991</v>
      </c>
      <c r="S121" s="173"/>
      <c r="T121" s="175">
        <f>SUM(T122:T156)</f>
        <v>0</v>
      </c>
      <c r="AR121" s="176" t="s">
        <v>8</v>
      </c>
      <c r="AT121" s="177" t="s">
        <v>73</v>
      </c>
      <c r="AU121" s="177" t="s">
        <v>8</v>
      </c>
      <c r="AY121" s="176" t="s">
        <v>145</v>
      </c>
      <c r="BK121" s="178">
        <f>SUM(BK122:BK156)</f>
        <v>0</v>
      </c>
    </row>
    <row r="122" spans="2:65" s="1" customFormat="1" ht="31.5" customHeight="1" x14ac:dyDescent="0.3">
      <c r="B122" s="34"/>
      <c r="C122" s="182" t="s">
        <v>193</v>
      </c>
      <c r="D122" s="182" t="s">
        <v>148</v>
      </c>
      <c r="E122" s="183" t="s">
        <v>194</v>
      </c>
      <c r="F122" s="184" t="s">
        <v>195</v>
      </c>
      <c r="G122" s="185" t="s">
        <v>167</v>
      </c>
      <c r="H122" s="186">
        <v>57.4</v>
      </c>
      <c r="I122" s="187"/>
      <c r="J122" s="188">
        <f>ROUND(I122*H122,0)</f>
        <v>0</v>
      </c>
      <c r="K122" s="184" t="s">
        <v>152</v>
      </c>
      <c r="L122" s="54"/>
      <c r="M122" s="189" t="s">
        <v>21</v>
      </c>
      <c r="N122" s="190" t="s">
        <v>45</v>
      </c>
      <c r="O122" s="35"/>
      <c r="P122" s="191">
        <f>O122*H122</f>
        <v>0</v>
      </c>
      <c r="Q122" s="191">
        <v>3.0000000000000001E-3</v>
      </c>
      <c r="R122" s="191">
        <f>Q122*H122</f>
        <v>0.17219999999999999</v>
      </c>
      <c r="S122" s="191">
        <v>0</v>
      </c>
      <c r="T122" s="192">
        <f>S122*H122</f>
        <v>0</v>
      </c>
      <c r="AR122" s="17" t="s">
        <v>153</v>
      </c>
      <c r="AT122" s="17" t="s">
        <v>148</v>
      </c>
      <c r="AU122" s="17" t="s">
        <v>82</v>
      </c>
      <c r="AY122" s="17" t="s">
        <v>145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17" t="s">
        <v>8</v>
      </c>
      <c r="BK122" s="193">
        <f>ROUND(I122*H122,0)</f>
        <v>0</v>
      </c>
      <c r="BL122" s="17" t="s">
        <v>153</v>
      </c>
      <c r="BM122" s="17" t="s">
        <v>196</v>
      </c>
    </row>
    <row r="123" spans="2:65" s="11" customFormat="1" x14ac:dyDescent="0.3">
      <c r="B123" s="194"/>
      <c r="C123" s="195"/>
      <c r="D123" s="196" t="s">
        <v>155</v>
      </c>
      <c r="E123" s="197" t="s">
        <v>21</v>
      </c>
      <c r="F123" s="198" t="s">
        <v>909</v>
      </c>
      <c r="G123" s="195"/>
      <c r="H123" s="199">
        <v>27</v>
      </c>
      <c r="I123" s="200"/>
      <c r="J123" s="195"/>
      <c r="K123" s="195"/>
      <c r="L123" s="201"/>
      <c r="M123" s="202"/>
      <c r="N123" s="203"/>
      <c r="O123" s="203"/>
      <c r="P123" s="203"/>
      <c r="Q123" s="203"/>
      <c r="R123" s="203"/>
      <c r="S123" s="203"/>
      <c r="T123" s="204"/>
      <c r="AT123" s="205" t="s">
        <v>155</v>
      </c>
      <c r="AU123" s="205" t="s">
        <v>82</v>
      </c>
      <c r="AV123" s="11" t="s">
        <v>82</v>
      </c>
      <c r="AW123" s="11" t="s">
        <v>37</v>
      </c>
      <c r="AX123" s="11" t="s">
        <v>74</v>
      </c>
      <c r="AY123" s="205" t="s">
        <v>145</v>
      </c>
    </row>
    <row r="124" spans="2:65" s="11" customFormat="1" x14ac:dyDescent="0.3">
      <c r="B124" s="194"/>
      <c r="C124" s="195"/>
      <c r="D124" s="196" t="s">
        <v>155</v>
      </c>
      <c r="E124" s="197" t="s">
        <v>21</v>
      </c>
      <c r="F124" s="198" t="s">
        <v>910</v>
      </c>
      <c r="G124" s="195"/>
      <c r="H124" s="199">
        <v>16.600000000000001</v>
      </c>
      <c r="I124" s="200"/>
      <c r="J124" s="195"/>
      <c r="K124" s="195"/>
      <c r="L124" s="201"/>
      <c r="M124" s="202"/>
      <c r="N124" s="203"/>
      <c r="O124" s="203"/>
      <c r="P124" s="203"/>
      <c r="Q124" s="203"/>
      <c r="R124" s="203"/>
      <c r="S124" s="203"/>
      <c r="T124" s="204"/>
      <c r="AT124" s="205" t="s">
        <v>155</v>
      </c>
      <c r="AU124" s="205" t="s">
        <v>82</v>
      </c>
      <c r="AV124" s="11" t="s">
        <v>82</v>
      </c>
      <c r="AW124" s="11" t="s">
        <v>37</v>
      </c>
      <c r="AX124" s="11" t="s">
        <v>74</v>
      </c>
      <c r="AY124" s="205" t="s">
        <v>145</v>
      </c>
    </row>
    <row r="125" spans="2:65" s="11" customFormat="1" x14ac:dyDescent="0.3">
      <c r="B125" s="194"/>
      <c r="C125" s="195"/>
      <c r="D125" s="196" t="s">
        <v>155</v>
      </c>
      <c r="E125" s="197" t="s">
        <v>21</v>
      </c>
      <c r="F125" s="198" t="s">
        <v>911</v>
      </c>
      <c r="G125" s="195"/>
      <c r="H125" s="199">
        <v>13.8</v>
      </c>
      <c r="I125" s="200"/>
      <c r="J125" s="195"/>
      <c r="K125" s="195"/>
      <c r="L125" s="201"/>
      <c r="M125" s="202"/>
      <c r="N125" s="203"/>
      <c r="O125" s="203"/>
      <c r="P125" s="203"/>
      <c r="Q125" s="203"/>
      <c r="R125" s="203"/>
      <c r="S125" s="203"/>
      <c r="T125" s="204"/>
      <c r="AT125" s="205" t="s">
        <v>155</v>
      </c>
      <c r="AU125" s="205" t="s">
        <v>82</v>
      </c>
      <c r="AV125" s="11" t="s">
        <v>82</v>
      </c>
      <c r="AW125" s="11" t="s">
        <v>37</v>
      </c>
      <c r="AX125" s="11" t="s">
        <v>74</v>
      </c>
      <c r="AY125" s="205" t="s">
        <v>145</v>
      </c>
    </row>
    <row r="126" spans="2:65" s="12" customFormat="1" x14ac:dyDescent="0.3">
      <c r="B126" s="206"/>
      <c r="C126" s="207"/>
      <c r="D126" s="208" t="s">
        <v>155</v>
      </c>
      <c r="E126" s="209" t="s">
        <v>21</v>
      </c>
      <c r="F126" s="210" t="s">
        <v>159</v>
      </c>
      <c r="G126" s="207"/>
      <c r="H126" s="211">
        <v>57.4</v>
      </c>
      <c r="I126" s="212"/>
      <c r="J126" s="207"/>
      <c r="K126" s="207"/>
      <c r="L126" s="213"/>
      <c r="M126" s="214"/>
      <c r="N126" s="215"/>
      <c r="O126" s="215"/>
      <c r="P126" s="215"/>
      <c r="Q126" s="215"/>
      <c r="R126" s="215"/>
      <c r="S126" s="215"/>
      <c r="T126" s="216"/>
      <c r="AT126" s="217" t="s">
        <v>155</v>
      </c>
      <c r="AU126" s="217" t="s">
        <v>82</v>
      </c>
      <c r="AV126" s="12" t="s">
        <v>153</v>
      </c>
      <c r="AW126" s="12" t="s">
        <v>37</v>
      </c>
      <c r="AX126" s="12" t="s">
        <v>8</v>
      </c>
      <c r="AY126" s="217" t="s">
        <v>145</v>
      </c>
    </row>
    <row r="127" spans="2:65" s="1" customFormat="1" ht="31.5" customHeight="1" x14ac:dyDescent="0.3">
      <c r="B127" s="34"/>
      <c r="C127" s="182" t="s">
        <v>200</v>
      </c>
      <c r="D127" s="182" t="s">
        <v>148</v>
      </c>
      <c r="E127" s="183" t="s">
        <v>201</v>
      </c>
      <c r="F127" s="184" t="s">
        <v>202</v>
      </c>
      <c r="G127" s="185" t="s">
        <v>167</v>
      </c>
      <c r="H127" s="186">
        <v>133.19999999999999</v>
      </c>
      <c r="I127" s="187"/>
      <c r="J127" s="188">
        <f>ROUND(I127*H127,0)</f>
        <v>0</v>
      </c>
      <c r="K127" s="184" t="s">
        <v>152</v>
      </c>
      <c r="L127" s="54"/>
      <c r="M127" s="189" t="s">
        <v>21</v>
      </c>
      <c r="N127" s="190" t="s">
        <v>45</v>
      </c>
      <c r="O127" s="35"/>
      <c r="P127" s="191">
        <f>O127*H127</f>
        <v>0</v>
      </c>
      <c r="Q127" s="191">
        <v>7.3499999999999998E-3</v>
      </c>
      <c r="R127" s="191">
        <f>Q127*H127</f>
        <v>0.97901999999999989</v>
      </c>
      <c r="S127" s="191">
        <v>0</v>
      </c>
      <c r="T127" s="192">
        <f>S127*H127</f>
        <v>0</v>
      </c>
      <c r="AR127" s="17" t="s">
        <v>153</v>
      </c>
      <c r="AT127" s="17" t="s">
        <v>148</v>
      </c>
      <c r="AU127" s="17" t="s">
        <v>82</v>
      </c>
      <c r="AY127" s="17" t="s">
        <v>145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17" t="s">
        <v>8</v>
      </c>
      <c r="BK127" s="193">
        <f>ROUND(I127*H127,0)</f>
        <v>0</v>
      </c>
      <c r="BL127" s="17" t="s">
        <v>153</v>
      </c>
      <c r="BM127" s="17" t="s">
        <v>203</v>
      </c>
    </row>
    <row r="128" spans="2:65" s="11" customFormat="1" x14ac:dyDescent="0.3">
      <c r="B128" s="194"/>
      <c r="C128" s="195"/>
      <c r="D128" s="196" t="s">
        <v>155</v>
      </c>
      <c r="E128" s="197" t="s">
        <v>21</v>
      </c>
      <c r="F128" s="198" t="s">
        <v>912</v>
      </c>
      <c r="G128" s="195"/>
      <c r="H128" s="199">
        <v>15</v>
      </c>
      <c r="I128" s="200"/>
      <c r="J128" s="195"/>
      <c r="K128" s="195"/>
      <c r="L128" s="201"/>
      <c r="M128" s="202"/>
      <c r="N128" s="203"/>
      <c r="O128" s="203"/>
      <c r="P128" s="203"/>
      <c r="Q128" s="203"/>
      <c r="R128" s="203"/>
      <c r="S128" s="203"/>
      <c r="T128" s="204"/>
      <c r="AT128" s="205" t="s">
        <v>155</v>
      </c>
      <c r="AU128" s="205" t="s">
        <v>82</v>
      </c>
      <c r="AV128" s="11" t="s">
        <v>82</v>
      </c>
      <c r="AW128" s="11" t="s">
        <v>37</v>
      </c>
      <c r="AX128" s="11" t="s">
        <v>74</v>
      </c>
      <c r="AY128" s="205" t="s">
        <v>145</v>
      </c>
    </row>
    <row r="129" spans="2:65" s="11" customFormat="1" x14ac:dyDescent="0.3">
      <c r="B129" s="194"/>
      <c r="C129" s="195"/>
      <c r="D129" s="196" t="s">
        <v>155</v>
      </c>
      <c r="E129" s="197" t="s">
        <v>21</v>
      </c>
      <c r="F129" s="198" t="s">
        <v>913</v>
      </c>
      <c r="G129" s="195"/>
      <c r="H129" s="199">
        <v>30.6</v>
      </c>
      <c r="I129" s="200"/>
      <c r="J129" s="195"/>
      <c r="K129" s="195"/>
      <c r="L129" s="201"/>
      <c r="M129" s="202"/>
      <c r="N129" s="203"/>
      <c r="O129" s="203"/>
      <c r="P129" s="203"/>
      <c r="Q129" s="203"/>
      <c r="R129" s="203"/>
      <c r="S129" s="203"/>
      <c r="T129" s="204"/>
      <c r="AT129" s="205" t="s">
        <v>155</v>
      </c>
      <c r="AU129" s="205" t="s">
        <v>82</v>
      </c>
      <c r="AV129" s="11" t="s">
        <v>82</v>
      </c>
      <c r="AW129" s="11" t="s">
        <v>37</v>
      </c>
      <c r="AX129" s="11" t="s">
        <v>74</v>
      </c>
      <c r="AY129" s="205" t="s">
        <v>145</v>
      </c>
    </row>
    <row r="130" spans="2:65" s="13" customFormat="1" x14ac:dyDescent="0.3">
      <c r="B130" s="224"/>
      <c r="C130" s="225"/>
      <c r="D130" s="196" t="s">
        <v>155</v>
      </c>
      <c r="E130" s="226" t="s">
        <v>21</v>
      </c>
      <c r="F130" s="227" t="s">
        <v>206</v>
      </c>
      <c r="G130" s="225"/>
      <c r="H130" s="228">
        <v>45.6</v>
      </c>
      <c r="I130" s="229"/>
      <c r="J130" s="225"/>
      <c r="K130" s="225"/>
      <c r="L130" s="230"/>
      <c r="M130" s="231"/>
      <c r="N130" s="232"/>
      <c r="O130" s="232"/>
      <c r="P130" s="232"/>
      <c r="Q130" s="232"/>
      <c r="R130" s="232"/>
      <c r="S130" s="232"/>
      <c r="T130" s="233"/>
      <c r="AT130" s="234" t="s">
        <v>155</v>
      </c>
      <c r="AU130" s="234" t="s">
        <v>82</v>
      </c>
      <c r="AV130" s="13" t="s">
        <v>146</v>
      </c>
      <c r="AW130" s="13" t="s">
        <v>37</v>
      </c>
      <c r="AX130" s="13" t="s">
        <v>74</v>
      </c>
      <c r="AY130" s="234" t="s">
        <v>145</v>
      </c>
    </row>
    <row r="131" spans="2:65" s="11" customFormat="1" x14ac:dyDescent="0.3">
      <c r="B131" s="194"/>
      <c r="C131" s="195"/>
      <c r="D131" s="196" t="s">
        <v>155</v>
      </c>
      <c r="E131" s="197" t="s">
        <v>21</v>
      </c>
      <c r="F131" s="198" t="s">
        <v>914</v>
      </c>
      <c r="G131" s="195"/>
      <c r="H131" s="199">
        <v>5</v>
      </c>
      <c r="I131" s="200"/>
      <c r="J131" s="195"/>
      <c r="K131" s="195"/>
      <c r="L131" s="201"/>
      <c r="M131" s="202"/>
      <c r="N131" s="203"/>
      <c r="O131" s="203"/>
      <c r="P131" s="203"/>
      <c r="Q131" s="203"/>
      <c r="R131" s="203"/>
      <c r="S131" s="203"/>
      <c r="T131" s="204"/>
      <c r="AT131" s="205" t="s">
        <v>155</v>
      </c>
      <c r="AU131" s="205" t="s">
        <v>82</v>
      </c>
      <c r="AV131" s="11" t="s">
        <v>82</v>
      </c>
      <c r="AW131" s="11" t="s">
        <v>37</v>
      </c>
      <c r="AX131" s="11" t="s">
        <v>74</v>
      </c>
      <c r="AY131" s="205" t="s">
        <v>145</v>
      </c>
    </row>
    <row r="132" spans="2:65" s="11" customFormat="1" x14ac:dyDescent="0.3">
      <c r="B132" s="194"/>
      <c r="C132" s="195"/>
      <c r="D132" s="196" t="s">
        <v>155</v>
      </c>
      <c r="E132" s="197" t="s">
        <v>21</v>
      </c>
      <c r="F132" s="198" t="s">
        <v>915</v>
      </c>
      <c r="G132" s="195"/>
      <c r="H132" s="199">
        <v>24.8</v>
      </c>
      <c r="I132" s="200"/>
      <c r="J132" s="195"/>
      <c r="K132" s="195"/>
      <c r="L132" s="201"/>
      <c r="M132" s="202"/>
      <c r="N132" s="203"/>
      <c r="O132" s="203"/>
      <c r="P132" s="203"/>
      <c r="Q132" s="203"/>
      <c r="R132" s="203"/>
      <c r="S132" s="203"/>
      <c r="T132" s="204"/>
      <c r="AT132" s="205" t="s">
        <v>155</v>
      </c>
      <c r="AU132" s="205" t="s">
        <v>82</v>
      </c>
      <c r="AV132" s="11" t="s">
        <v>82</v>
      </c>
      <c r="AW132" s="11" t="s">
        <v>37</v>
      </c>
      <c r="AX132" s="11" t="s">
        <v>74</v>
      </c>
      <c r="AY132" s="205" t="s">
        <v>145</v>
      </c>
    </row>
    <row r="133" spans="2:65" s="11" customFormat="1" x14ac:dyDescent="0.3">
      <c r="B133" s="194"/>
      <c r="C133" s="195"/>
      <c r="D133" s="196" t="s">
        <v>155</v>
      </c>
      <c r="E133" s="197" t="s">
        <v>21</v>
      </c>
      <c r="F133" s="198" t="s">
        <v>916</v>
      </c>
      <c r="G133" s="195"/>
      <c r="H133" s="199">
        <v>10.199999999999999</v>
      </c>
      <c r="I133" s="200"/>
      <c r="J133" s="195"/>
      <c r="K133" s="195"/>
      <c r="L133" s="201"/>
      <c r="M133" s="202"/>
      <c r="N133" s="203"/>
      <c r="O133" s="203"/>
      <c r="P133" s="203"/>
      <c r="Q133" s="203"/>
      <c r="R133" s="203"/>
      <c r="S133" s="203"/>
      <c r="T133" s="204"/>
      <c r="AT133" s="205" t="s">
        <v>155</v>
      </c>
      <c r="AU133" s="205" t="s">
        <v>82</v>
      </c>
      <c r="AV133" s="11" t="s">
        <v>82</v>
      </c>
      <c r="AW133" s="11" t="s">
        <v>37</v>
      </c>
      <c r="AX133" s="11" t="s">
        <v>74</v>
      </c>
      <c r="AY133" s="205" t="s">
        <v>145</v>
      </c>
    </row>
    <row r="134" spans="2:65" s="11" customFormat="1" x14ac:dyDescent="0.3">
      <c r="B134" s="194"/>
      <c r="C134" s="195"/>
      <c r="D134" s="196" t="s">
        <v>155</v>
      </c>
      <c r="E134" s="197" t="s">
        <v>21</v>
      </c>
      <c r="F134" s="198" t="s">
        <v>917</v>
      </c>
      <c r="G134" s="195"/>
      <c r="H134" s="199">
        <v>8</v>
      </c>
      <c r="I134" s="200"/>
      <c r="J134" s="195"/>
      <c r="K134" s="195"/>
      <c r="L134" s="201"/>
      <c r="M134" s="202"/>
      <c r="N134" s="203"/>
      <c r="O134" s="203"/>
      <c r="P134" s="203"/>
      <c r="Q134" s="203"/>
      <c r="R134" s="203"/>
      <c r="S134" s="203"/>
      <c r="T134" s="204"/>
      <c r="AT134" s="205" t="s">
        <v>155</v>
      </c>
      <c r="AU134" s="205" t="s">
        <v>82</v>
      </c>
      <c r="AV134" s="11" t="s">
        <v>82</v>
      </c>
      <c r="AW134" s="11" t="s">
        <v>37</v>
      </c>
      <c r="AX134" s="11" t="s">
        <v>74</v>
      </c>
      <c r="AY134" s="205" t="s">
        <v>145</v>
      </c>
    </row>
    <row r="135" spans="2:65" s="11" customFormat="1" x14ac:dyDescent="0.3">
      <c r="B135" s="194"/>
      <c r="C135" s="195"/>
      <c r="D135" s="196" t="s">
        <v>155</v>
      </c>
      <c r="E135" s="197" t="s">
        <v>21</v>
      </c>
      <c r="F135" s="198" t="s">
        <v>918</v>
      </c>
      <c r="G135" s="195"/>
      <c r="H135" s="199">
        <v>4.8</v>
      </c>
      <c r="I135" s="200"/>
      <c r="J135" s="195"/>
      <c r="K135" s="195"/>
      <c r="L135" s="201"/>
      <c r="M135" s="202"/>
      <c r="N135" s="203"/>
      <c r="O135" s="203"/>
      <c r="P135" s="203"/>
      <c r="Q135" s="203"/>
      <c r="R135" s="203"/>
      <c r="S135" s="203"/>
      <c r="T135" s="204"/>
      <c r="AT135" s="205" t="s">
        <v>155</v>
      </c>
      <c r="AU135" s="205" t="s">
        <v>82</v>
      </c>
      <c r="AV135" s="11" t="s">
        <v>82</v>
      </c>
      <c r="AW135" s="11" t="s">
        <v>37</v>
      </c>
      <c r="AX135" s="11" t="s">
        <v>74</v>
      </c>
      <c r="AY135" s="205" t="s">
        <v>145</v>
      </c>
    </row>
    <row r="136" spans="2:65" s="11" customFormat="1" x14ac:dyDescent="0.3">
      <c r="B136" s="194"/>
      <c r="C136" s="195"/>
      <c r="D136" s="196" t="s">
        <v>155</v>
      </c>
      <c r="E136" s="197" t="s">
        <v>21</v>
      </c>
      <c r="F136" s="198" t="s">
        <v>919</v>
      </c>
      <c r="G136" s="195"/>
      <c r="H136" s="199">
        <v>34.799999999999997</v>
      </c>
      <c r="I136" s="200"/>
      <c r="J136" s="195"/>
      <c r="K136" s="195"/>
      <c r="L136" s="201"/>
      <c r="M136" s="202"/>
      <c r="N136" s="203"/>
      <c r="O136" s="203"/>
      <c r="P136" s="203"/>
      <c r="Q136" s="203"/>
      <c r="R136" s="203"/>
      <c r="S136" s="203"/>
      <c r="T136" s="204"/>
      <c r="AT136" s="205" t="s">
        <v>155</v>
      </c>
      <c r="AU136" s="205" t="s">
        <v>82</v>
      </c>
      <c r="AV136" s="11" t="s">
        <v>82</v>
      </c>
      <c r="AW136" s="11" t="s">
        <v>37</v>
      </c>
      <c r="AX136" s="11" t="s">
        <v>74</v>
      </c>
      <c r="AY136" s="205" t="s">
        <v>145</v>
      </c>
    </row>
    <row r="137" spans="2:65" s="13" customFormat="1" x14ac:dyDescent="0.3">
      <c r="B137" s="224"/>
      <c r="C137" s="225"/>
      <c r="D137" s="196" t="s">
        <v>155</v>
      </c>
      <c r="E137" s="226" t="s">
        <v>21</v>
      </c>
      <c r="F137" s="227" t="s">
        <v>206</v>
      </c>
      <c r="G137" s="225"/>
      <c r="H137" s="228">
        <v>87.6</v>
      </c>
      <c r="I137" s="229"/>
      <c r="J137" s="225"/>
      <c r="K137" s="225"/>
      <c r="L137" s="230"/>
      <c r="M137" s="231"/>
      <c r="N137" s="232"/>
      <c r="O137" s="232"/>
      <c r="P137" s="232"/>
      <c r="Q137" s="232"/>
      <c r="R137" s="232"/>
      <c r="S137" s="232"/>
      <c r="T137" s="233"/>
      <c r="AT137" s="234" t="s">
        <v>155</v>
      </c>
      <c r="AU137" s="234" t="s">
        <v>82</v>
      </c>
      <c r="AV137" s="13" t="s">
        <v>146</v>
      </c>
      <c r="AW137" s="13" t="s">
        <v>37</v>
      </c>
      <c r="AX137" s="13" t="s">
        <v>74</v>
      </c>
      <c r="AY137" s="234" t="s">
        <v>145</v>
      </c>
    </row>
    <row r="138" spans="2:65" s="12" customFormat="1" x14ac:dyDescent="0.3">
      <c r="B138" s="206"/>
      <c r="C138" s="207"/>
      <c r="D138" s="208" t="s">
        <v>155</v>
      </c>
      <c r="E138" s="209" t="s">
        <v>93</v>
      </c>
      <c r="F138" s="210" t="s">
        <v>159</v>
      </c>
      <c r="G138" s="207"/>
      <c r="H138" s="211">
        <v>133.19999999999999</v>
      </c>
      <c r="I138" s="212"/>
      <c r="J138" s="207"/>
      <c r="K138" s="207"/>
      <c r="L138" s="213"/>
      <c r="M138" s="214"/>
      <c r="N138" s="215"/>
      <c r="O138" s="215"/>
      <c r="P138" s="215"/>
      <c r="Q138" s="215"/>
      <c r="R138" s="215"/>
      <c r="S138" s="215"/>
      <c r="T138" s="216"/>
      <c r="AT138" s="217" t="s">
        <v>155</v>
      </c>
      <c r="AU138" s="217" t="s">
        <v>82</v>
      </c>
      <c r="AV138" s="12" t="s">
        <v>153</v>
      </c>
      <c r="AW138" s="12" t="s">
        <v>37</v>
      </c>
      <c r="AX138" s="12" t="s">
        <v>8</v>
      </c>
      <c r="AY138" s="217" t="s">
        <v>145</v>
      </c>
    </row>
    <row r="139" spans="2:65" s="1" customFormat="1" ht="22.5" customHeight="1" x14ac:dyDescent="0.3">
      <c r="B139" s="34"/>
      <c r="C139" s="182" t="s">
        <v>27</v>
      </c>
      <c r="D139" s="182" t="s">
        <v>148</v>
      </c>
      <c r="E139" s="183" t="s">
        <v>213</v>
      </c>
      <c r="F139" s="184" t="s">
        <v>214</v>
      </c>
      <c r="G139" s="185" t="s">
        <v>167</v>
      </c>
      <c r="H139" s="186">
        <v>2</v>
      </c>
      <c r="I139" s="187"/>
      <c r="J139" s="188">
        <f>ROUND(I139*H139,0)</f>
        <v>0</v>
      </c>
      <c r="K139" s="184" t="s">
        <v>152</v>
      </c>
      <c r="L139" s="54"/>
      <c r="M139" s="189" t="s">
        <v>21</v>
      </c>
      <c r="N139" s="190" t="s">
        <v>45</v>
      </c>
      <c r="O139" s="35"/>
      <c r="P139" s="191">
        <f>O139*H139</f>
        <v>0</v>
      </c>
      <c r="Q139" s="191">
        <v>0.04</v>
      </c>
      <c r="R139" s="191">
        <f>Q139*H139</f>
        <v>0.08</v>
      </c>
      <c r="S139" s="191">
        <v>0</v>
      </c>
      <c r="T139" s="192">
        <f>S139*H139</f>
        <v>0</v>
      </c>
      <c r="AR139" s="17" t="s">
        <v>153</v>
      </c>
      <c r="AT139" s="17" t="s">
        <v>148</v>
      </c>
      <c r="AU139" s="17" t="s">
        <v>82</v>
      </c>
      <c r="AY139" s="17" t="s">
        <v>145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17" t="s">
        <v>8</v>
      </c>
      <c r="BK139" s="193">
        <f>ROUND(I139*H139,0)</f>
        <v>0</v>
      </c>
      <c r="BL139" s="17" t="s">
        <v>153</v>
      </c>
      <c r="BM139" s="17" t="s">
        <v>215</v>
      </c>
    </row>
    <row r="140" spans="2:65" s="11" customFormat="1" x14ac:dyDescent="0.3">
      <c r="B140" s="194"/>
      <c r="C140" s="195"/>
      <c r="D140" s="208" t="s">
        <v>155</v>
      </c>
      <c r="E140" s="218" t="s">
        <v>21</v>
      </c>
      <c r="F140" s="219" t="s">
        <v>920</v>
      </c>
      <c r="G140" s="195"/>
      <c r="H140" s="220">
        <v>2</v>
      </c>
      <c r="I140" s="200"/>
      <c r="J140" s="195"/>
      <c r="K140" s="195"/>
      <c r="L140" s="201"/>
      <c r="M140" s="202"/>
      <c r="N140" s="203"/>
      <c r="O140" s="203"/>
      <c r="P140" s="203"/>
      <c r="Q140" s="203"/>
      <c r="R140" s="203"/>
      <c r="S140" s="203"/>
      <c r="T140" s="204"/>
      <c r="AT140" s="205" t="s">
        <v>155</v>
      </c>
      <c r="AU140" s="205" t="s">
        <v>82</v>
      </c>
      <c r="AV140" s="11" t="s">
        <v>82</v>
      </c>
      <c r="AW140" s="11" t="s">
        <v>37</v>
      </c>
      <c r="AX140" s="11" t="s">
        <v>8</v>
      </c>
      <c r="AY140" s="205" t="s">
        <v>145</v>
      </c>
    </row>
    <row r="141" spans="2:65" s="1" customFormat="1" ht="22.5" customHeight="1" x14ac:dyDescent="0.3">
      <c r="B141" s="34"/>
      <c r="C141" s="182" t="s">
        <v>217</v>
      </c>
      <c r="D141" s="182" t="s">
        <v>148</v>
      </c>
      <c r="E141" s="183" t="s">
        <v>218</v>
      </c>
      <c r="F141" s="184" t="s">
        <v>219</v>
      </c>
      <c r="G141" s="185" t="s">
        <v>167</v>
      </c>
      <c r="H141" s="186">
        <v>87.34</v>
      </c>
      <c r="I141" s="187"/>
      <c r="J141" s="188">
        <f>ROUND(I141*H141,0)</f>
        <v>0</v>
      </c>
      <c r="K141" s="184" t="s">
        <v>152</v>
      </c>
      <c r="L141" s="54"/>
      <c r="M141" s="189" t="s">
        <v>21</v>
      </c>
      <c r="N141" s="190" t="s">
        <v>45</v>
      </c>
      <c r="O141" s="35"/>
      <c r="P141" s="191">
        <f>O141*H141</f>
        <v>0</v>
      </c>
      <c r="Q141" s="191">
        <v>3.0000000000000001E-3</v>
      </c>
      <c r="R141" s="191">
        <f>Q141*H141</f>
        <v>0.26202000000000003</v>
      </c>
      <c r="S141" s="191">
        <v>0</v>
      </c>
      <c r="T141" s="192">
        <f>S141*H141</f>
        <v>0</v>
      </c>
      <c r="AR141" s="17" t="s">
        <v>153</v>
      </c>
      <c r="AT141" s="17" t="s">
        <v>148</v>
      </c>
      <c r="AU141" s="17" t="s">
        <v>82</v>
      </c>
      <c r="AY141" s="17" t="s">
        <v>145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17" t="s">
        <v>8</v>
      </c>
      <c r="BK141" s="193">
        <f>ROUND(I141*H141,0)</f>
        <v>0</v>
      </c>
      <c r="BL141" s="17" t="s">
        <v>153</v>
      </c>
      <c r="BM141" s="17" t="s">
        <v>220</v>
      </c>
    </row>
    <row r="142" spans="2:65" s="11" customFormat="1" x14ac:dyDescent="0.3">
      <c r="B142" s="194"/>
      <c r="C142" s="195"/>
      <c r="D142" s="196" t="s">
        <v>155</v>
      </c>
      <c r="E142" s="197" t="s">
        <v>21</v>
      </c>
      <c r="F142" s="198" t="s">
        <v>921</v>
      </c>
      <c r="G142" s="195"/>
      <c r="H142" s="199">
        <v>36.74</v>
      </c>
      <c r="I142" s="200"/>
      <c r="J142" s="195"/>
      <c r="K142" s="195"/>
      <c r="L142" s="201"/>
      <c r="M142" s="202"/>
      <c r="N142" s="203"/>
      <c r="O142" s="203"/>
      <c r="P142" s="203"/>
      <c r="Q142" s="203"/>
      <c r="R142" s="203"/>
      <c r="S142" s="203"/>
      <c r="T142" s="204"/>
      <c r="AT142" s="205" t="s">
        <v>155</v>
      </c>
      <c r="AU142" s="205" t="s">
        <v>82</v>
      </c>
      <c r="AV142" s="11" t="s">
        <v>82</v>
      </c>
      <c r="AW142" s="11" t="s">
        <v>37</v>
      </c>
      <c r="AX142" s="11" t="s">
        <v>74</v>
      </c>
      <c r="AY142" s="205" t="s">
        <v>145</v>
      </c>
    </row>
    <row r="143" spans="2:65" s="11" customFormat="1" x14ac:dyDescent="0.3">
      <c r="B143" s="194"/>
      <c r="C143" s="195"/>
      <c r="D143" s="196" t="s">
        <v>155</v>
      </c>
      <c r="E143" s="197" t="s">
        <v>21</v>
      </c>
      <c r="F143" s="198" t="s">
        <v>922</v>
      </c>
      <c r="G143" s="195"/>
      <c r="H143" s="199">
        <v>25.52</v>
      </c>
      <c r="I143" s="200"/>
      <c r="J143" s="195"/>
      <c r="K143" s="195"/>
      <c r="L143" s="201"/>
      <c r="M143" s="202"/>
      <c r="N143" s="203"/>
      <c r="O143" s="203"/>
      <c r="P143" s="203"/>
      <c r="Q143" s="203"/>
      <c r="R143" s="203"/>
      <c r="S143" s="203"/>
      <c r="T143" s="204"/>
      <c r="AT143" s="205" t="s">
        <v>155</v>
      </c>
      <c r="AU143" s="205" t="s">
        <v>82</v>
      </c>
      <c r="AV143" s="11" t="s">
        <v>82</v>
      </c>
      <c r="AW143" s="11" t="s">
        <v>37</v>
      </c>
      <c r="AX143" s="11" t="s">
        <v>74</v>
      </c>
      <c r="AY143" s="205" t="s">
        <v>145</v>
      </c>
    </row>
    <row r="144" spans="2:65" s="11" customFormat="1" x14ac:dyDescent="0.3">
      <c r="B144" s="194"/>
      <c r="C144" s="195"/>
      <c r="D144" s="196" t="s">
        <v>155</v>
      </c>
      <c r="E144" s="197" t="s">
        <v>21</v>
      </c>
      <c r="F144" s="198" t="s">
        <v>923</v>
      </c>
      <c r="G144" s="195"/>
      <c r="H144" s="199">
        <v>25.08</v>
      </c>
      <c r="I144" s="200"/>
      <c r="J144" s="195"/>
      <c r="K144" s="195"/>
      <c r="L144" s="201"/>
      <c r="M144" s="202"/>
      <c r="N144" s="203"/>
      <c r="O144" s="203"/>
      <c r="P144" s="203"/>
      <c r="Q144" s="203"/>
      <c r="R144" s="203"/>
      <c r="S144" s="203"/>
      <c r="T144" s="204"/>
      <c r="AT144" s="205" t="s">
        <v>155</v>
      </c>
      <c r="AU144" s="205" t="s">
        <v>82</v>
      </c>
      <c r="AV144" s="11" t="s">
        <v>82</v>
      </c>
      <c r="AW144" s="11" t="s">
        <v>37</v>
      </c>
      <c r="AX144" s="11" t="s">
        <v>74</v>
      </c>
      <c r="AY144" s="205" t="s">
        <v>145</v>
      </c>
    </row>
    <row r="145" spans="2:65" s="12" customFormat="1" x14ac:dyDescent="0.3">
      <c r="B145" s="206"/>
      <c r="C145" s="207"/>
      <c r="D145" s="208" t="s">
        <v>155</v>
      </c>
      <c r="E145" s="209" t="s">
        <v>21</v>
      </c>
      <c r="F145" s="210" t="s">
        <v>159</v>
      </c>
      <c r="G145" s="207"/>
      <c r="H145" s="211">
        <v>87.34</v>
      </c>
      <c r="I145" s="212"/>
      <c r="J145" s="207"/>
      <c r="K145" s="207"/>
      <c r="L145" s="213"/>
      <c r="M145" s="214"/>
      <c r="N145" s="215"/>
      <c r="O145" s="215"/>
      <c r="P145" s="215"/>
      <c r="Q145" s="215"/>
      <c r="R145" s="215"/>
      <c r="S145" s="215"/>
      <c r="T145" s="216"/>
      <c r="AT145" s="217" t="s">
        <v>155</v>
      </c>
      <c r="AU145" s="217" t="s">
        <v>82</v>
      </c>
      <c r="AV145" s="12" t="s">
        <v>153</v>
      </c>
      <c r="AW145" s="12" t="s">
        <v>37</v>
      </c>
      <c r="AX145" s="12" t="s">
        <v>8</v>
      </c>
      <c r="AY145" s="217" t="s">
        <v>145</v>
      </c>
    </row>
    <row r="146" spans="2:65" s="1" customFormat="1" ht="31.5" customHeight="1" x14ac:dyDescent="0.3">
      <c r="B146" s="34"/>
      <c r="C146" s="182" t="s">
        <v>224</v>
      </c>
      <c r="D146" s="182" t="s">
        <v>148</v>
      </c>
      <c r="E146" s="183" t="s">
        <v>225</v>
      </c>
      <c r="F146" s="184" t="s">
        <v>226</v>
      </c>
      <c r="G146" s="185" t="s">
        <v>167</v>
      </c>
      <c r="H146" s="186">
        <v>133.19999999999999</v>
      </c>
      <c r="I146" s="187"/>
      <c r="J146" s="188">
        <f>ROUND(I146*H146,0)</f>
        <v>0</v>
      </c>
      <c r="K146" s="184" t="s">
        <v>152</v>
      </c>
      <c r="L146" s="54"/>
      <c r="M146" s="189" t="s">
        <v>21</v>
      </c>
      <c r="N146" s="190" t="s">
        <v>45</v>
      </c>
      <c r="O146" s="35"/>
      <c r="P146" s="191">
        <f>O146*H146</f>
        <v>0</v>
      </c>
      <c r="Q146" s="191">
        <v>1.54E-2</v>
      </c>
      <c r="R146" s="191">
        <f>Q146*H146</f>
        <v>2.0512799999999998</v>
      </c>
      <c r="S146" s="191">
        <v>0</v>
      </c>
      <c r="T146" s="192">
        <f>S146*H146</f>
        <v>0</v>
      </c>
      <c r="AR146" s="17" t="s">
        <v>153</v>
      </c>
      <c r="AT146" s="17" t="s">
        <v>148</v>
      </c>
      <c r="AU146" s="17" t="s">
        <v>82</v>
      </c>
      <c r="AY146" s="17" t="s">
        <v>145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7" t="s">
        <v>8</v>
      </c>
      <c r="BK146" s="193">
        <f>ROUND(I146*H146,0)</f>
        <v>0</v>
      </c>
      <c r="BL146" s="17" t="s">
        <v>153</v>
      </c>
      <c r="BM146" s="17" t="s">
        <v>227</v>
      </c>
    </row>
    <row r="147" spans="2:65" s="11" customFormat="1" x14ac:dyDescent="0.3">
      <c r="B147" s="194"/>
      <c r="C147" s="195"/>
      <c r="D147" s="208" t="s">
        <v>155</v>
      </c>
      <c r="E147" s="218" t="s">
        <v>21</v>
      </c>
      <c r="F147" s="219" t="s">
        <v>93</v>
      </c>
      <c r="G147" s="195"/>
      <c r="H147" s="220">
        <v>133.19999999999999</v>
      </c>
      <c r="I147" s="200"/>
      <c r="J147" s="195"/>
      <c r="K147" s="195"/>
      <c r="L147" s="201"/>
      <c r="M147" s="202"/>
      <c r="N147" s="203"/>
      <c r="O147" s="203"/>
      <c r="P147" s="203"/>
      <c r="Q147" s="203"/>
      <c r="R147" s="203"/>
      <c r="S147" s="203"/>
      <c r="T147" s="204"/>
      <c r="AT147" s="205" t="s">
        <v>155</v>
      </c>
      <c r="AU147" s="205" t="s">
        <v>82</v>
      </c>
      <c r="AV147" s="11" t="s">
        <v>82</v>
      </c>
      <c r="AW147" s="11" t="s">
        <v>37</v>
      </c>
      <c r="AX147" s="11" t="s">
        <v>8</v>
      </c>
      <c r="AY147" s="205" t="s">
        <v>145</v>
      </c>
    </row>
    <row r="148" spans="2:65" s="1" customFormat="1" ht="31.5" customHeight="1" x14ac:dyDescent="0.3">
      <c r="B148" s="34"/>
      <c r="C148" s="182" t="s">
        <v>228</v>
      </c>
      <c r="D148" s="182" t="s">
        <v>148</v>
      </c>
      <c r="E148" s="183" t="s">
        <v>229</v>
      </c>
      <c r="F148" s="184" t="s">
        <v>230</v>
      </c>
      <c r="G148" s="185" t="s">
        <v>167</v>
      </c>
      <c r="H148" s="186">
        <v>50</v>
      </c>
      <c r="I148" s="187"/>
      <c r="J148" s="188">
        <f>ROUND(I148*H148,0)</f>
        <v>0</v>
      </c>
      <c r="K148" s="184" t="s">
        <v>152</v>
      </c>
      <c r="L148" s="54"/>
      <c r="M148" s="189" t="s">
        <v>21</v>
      </c>
      <c r="N148" s="190" t="s">
        <v>45</v>
      </c>
      <c r="O148" s="35"/>
      <c r="P148" s="191">
        <f>O148*H148</f>
        <v>0</v>
      </c>
      <c r="Q148" s="191">
        <v>1.2E-4</v>
      </c>
      <c r="R148" s="191">
        <f>Q148*H148</f>
        <v>6.0000000000000001E-3</v>
      </c>
      <c r="S148" s="191">
        <v>0</v>
      </c>
      <c r="T148" s="192">
        <f>S148*H148</f>
        <v>0</v>
      </c>
      <c r="AR148" s="17" t="s">
        <v>153</v>
      </c>
      <c r="AT148" s="17" t="s">
        <v>148</v>
      </c>
      <c r="AU148" s="17" t="s">
        <v>82</v>
      </c>
      <c r="AY148" s="17" t="s">
        <v>145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7" t="s">
        <v>8</v>
      </c>
      <c r="BK148" s="193">
        <f>ROUND(I148*H148,0)</f>
        <v>0</v>
      </c>
      <c r="BL148" s="17" t="s">
        <v>153</v>
      </c>
      <c r="BM148" s="17" t="s">
        <v>231</v>
      </c>
    </row>
    <row r="149" spans="2:65" s="11" customFormat="1" x14ac:dyDescent="0.3">
      <c r="B149" s="194"/>
      <c r="C149" s="195"/>
      <c r="D149" s="208" t="s">
        <v>155</v>
      </c>
      <c r="E149" s="218" t="s">
        <v>21</v>
      </c>
      <c r="F149" s="219" t="s">
        <v>232</v>
      </c>
      <c r="G149" s="195"/>
      <c r="H149" s="220">
        <v>50</v>
      </c>
      <c r="I149" s="200"/>
      <c r="J149" s="195"/>
      <c r="K149" s="195"/>
      <c r="L149" s="201"/>
      <c r="M149" s="202"/>
      <c r="N149" s="203"/>
      <c r="O149" s="203"/>
      <c r="P149" s="203"/>
      <c r="Q149" s="203"/>
      <c r="R149" s="203"/>
      <c r="S149" s="203"/>
      <c r="T149" s="204"/>
      <c r="AT149" s="205" t="s">
        <v>155</v>
      </c>
      <c r="AU149" s="205" t="s">
        <v>82</v>
      </c>
      <c r="AV149" s="11" t="s">
        <v>82</v>
      </c>
      <c r="AW149" s="11" t="s">
        <v>37</v>
      </c>
      <c r="AX149" s="11" t="s">
        <v>8</v>
      </c>
      <c r="AY149" s="205" t="s">
        <v>145</v>
      </c>
    </row>
    <row r="150" spans="2:65" s="1" customFormat="1" ht="31.5" customHeight="1" x14ac:dyDescent="0.3">
      <c r="B150" s="34"/>
      <c r="C150" s="182" t="s">
        <v>233</v>
      </c>
      <c r="D150" s="182" t="s">
        <v>148</v>
      </c>
      <c r="E150" s="183" t="s">
        <v>234</v>
      </c>
      <c r="F150" s="184" t="s">
        <v>235</v>
      </c>
      <c r="G150" s="185" t="s">
        <v>162</v>
      </c>
      <c r="H150" s="186">
        <v>0.33300000000000002</v>
      </c>
      <c r="I150" s="187"/>
      <c r="J150" s="188">
        <f>ROUND(I150*H150,0)</f>
        <v>0</v>
      </c>
      <c r="K150" s="184" t="s">
        <v>152</v>
      </c>
      <c r="L150" s="54"/>
      <c r="M150" s="189" t="s">
        <v>21</v>
      </c>
      <c r="N150" s="190" t="s">
        <v>45</v>
      </c>
      <c r="O150" s="35"/>
      <c r="P150" s="191">
        <f>O150*H150</f>
        <v>0</v>
      </c>
      <c r="Q150" s="191">
        <v>2.2563399999999998</v>
      </c>
      <c r="R150" s="191">
        <f>Q150*H150</f>
        <v>0.75136121999999994</v>
      </c>
      <c r="S150" s="191">
        <v>0</v>
      </c>
      <c r="T150" s="192">
        <f>S150*H150</f>
        <v>0</v>
      </c>
      <c r="AR150" s="17" t="s">
        <v>153</v>
      </c>
      <c r="AT150" s="17" t="s">
        <v>148</v>
      </c>
      <c r="AU150" s="17" t="s">
        <v>82</v>
      </c>
      <c r="AY150" s="17" t="s">
        <v>145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17" t="s">
        <v>8</v>
      </c>
      <c r="BK150" s="193">
        <f>ROUND(I150*H150,0)</f>
        <v>0</v>
      </c>
      <c r="BL150" s="17" t="s">
        <v>153</v>
      </c>
      <c r="BM150" s="17" t="s">
        <v>236</v>
      </c>
    </row>
    <row r="151" spans="2:65" s="11" customFormat="1" x14ac:dyDescent="0.3">
      <c r="B151" s="194"/>
      <c r="C151" s="195"/>
      <c r="D151" s="196" t="s">
        <v>155</v>
      </c>
      <c r="E151" s="197" t="s">
        <v>21</v>
      </c>
      <c r="F151" s="198" t="s">
        <v>237</v>
      </c>
      <c r="G151" s="195"/>
      <c r="H151" s="199">
        <v>0.29299999999999998</v>
      </c>
      <c r="I151" s="200"/>
      <c r="J151" s="195"/>
      <c r="K151" s="195"/>
      <c r="L151" s="201"/>
      <c r="M151" s="202"/>
      <c r="N151" s="203"/>
      <c r="O151" s="203"/>
      <c r="P151" s="203"/>
      <c r="Q151" s="203"/>
      <c r="R151" s="203"/>
      <c r="S151" s="203"/>
      <c r="T151" s="204"/>
      <c r="AT151" s="205" t="s">
        <v>155</v>
      </c>
      <c r="AU151" s="205" t="s">
        <v>82</v>
      </c>
      <c r="AV151" s="11" t="s">
        <v>82</v>
      </c>
      <c r="AW151" s="11" t="s">
        <v>37</v>
      </c>
      <c r="AX151" s="11" t="s">
        <v>74</v>
      </c>
      <c r="AY151" s="205" t="s">
        <v>145</v>
      </c>
    </row>
    <row r="152" spans="2:65" s="11" customFormat="1" x14ac:dyDescent="0.3">
      <c r="B152" s="194"/>
      <c r="C152" s="195"/>
      <c r="D152" s="196" t="s">
        <v>155</v>
      </c>
      <c r="E152" s="197" t="s">
        <v>21</v>
      </c>
      <c r="F152" s="198" t="s">
        <v>238</v>
      </c>
      <c r="G152" s="195"/>
      <c r="H152" s="199">
        <v>0.04</v>
      </c>
      <c r="I152" s="200"/>
      <c r="J152" s="195"/>
      <c r="K152" s="195"/>
      <c r="L152" s="201"/>
      <c r="M152" s="202"/>
      <c r="N152" s="203"/>
      <c r="O152" s="203"/>
      <c r="P152" s="203"/>
      <c r="Q152" s="203"/>
      <c r="R152" s="203"/>
      <c r="S152" s="203"/>
      <c r="T152" s="204"/>
      <c r="AT152" s="205" t="s">
        <v>155</v>
      </c>
      <c r="AU152" s="205" t="s">
        <v>82</v>
      </c>
      <c r="AV152" s="11" t="s">
        <v>82</v>
      </c>
      <c r="AW152" s="11" t="s">
        <v>37</v>
      </c>
      <c r="AX152" s="11" t="s">
        <v>74</v>
      </c>
      <c r="AY152" s="205" t="s">
        <v>145</v>
      </c>
    </row>
    <row r="153" spans="2:65" s="12" customFormat="1" x14ac:dyDescent="0.3">
      <c r="B153" s="206"/>
      <c r="C153" s="207"/>
      <c r="D153" s="208" t="s">
        <v>155</v>
      </c>
      <c r="E153" s="209" t="s">
        <v>21</v>
      </c>
      <c r="F153" s="210" t="s">
        <v>159</v>
      </c>
      <c r="G153" s="207"/>
      <c r="H153" s="211">
        <v>0.33300000000000002</v>
      </c>
      <c r="I153" s="212"/>
      <c r="J153" s="207"/>
      <c r="K153" s="207"/>
      <c r="L153" s="213"/>
      <c r="M153" s="214"/>
      <c r="N153" s="215"/>
      <c r="O153" s="215"/>
      <c r="P153" s="215"/>
      <c r="Q153" s="215"/>
      <c r="R153" s="215"/>
      <c r="S153" s="215"/>
      <c r="T153" s="216"/>
      <c r="AT153" s="217" t="s">
        <v>155</v>
      </c>
      <c r="AU153" s="217" t="s">
        <v>82</v>
      </c>
      <c r="AV153" s="12" t="s">
        <v>153</v>
      </c>
      <c r="AW153" s="12" t="s">
        <v>37</v>
      </c>
      <c r="AX153" s="12" t="s">
        <v>8</v>
      </c>
      <c r="AY153" s="217" t="s">
        <v>145</v>
      </c>
    </row>
    <row r="154" spans="2:65" s="1" customFormat="1" ht="31.5" customHeight="1" x14ac:dyDescent="0.3">
      <c r="B154" s="34"/>
      <c r="C154" s="182" t="s">
        <v>9</v>
      </c>
      <c r="D154" s="182" t="s">
        <v>148</v>
      </c>
      <c r="E154" s="183" t="s">
        <v>924</v>
      </c>
      <c r="F154" s="184" t="s">
        <v>925</v>
      </c>
      <c r="G154" s="185" t="s">
        <v>151</v>
      </c>
      <c r="H154" s="186">
        <v>1.6</v>
      </c>
      <c r="I154" s="187"/>
      <c r="J154" s="188">
        <f>ROUND(I154*H154,0)</f>
        <v>0</v>
      </c>
      <c r="K154" s="184" t="s">
        <v>152</v>
      </c>
      <c r="L154" s="54"/>
      <c r="M154" s="189" t="s">
        <v>21</v>
      </c>
      <c r="N154" s="190" t="s">
        <v>45</v>
      </c>
      <c r="O154" s="35"/>
      <c r="P154" s="191">
        <f>O154*H154</f>
        <v>0</v>
      </c>
      <c r="Q154" s="191">
        <v>1.6979999999999999E-2</v>
      </c>
      <c r="R154" s="191">
        <f>Q154*H154</f>
        <v>2.7167999999999998E-2</v>
      </c>
      <c r="S154" s="191">
        <v>0</v>
      </c>
      <c r="T154" s="192">
        <f>S154*H154</f>
        <v>0</v>
      </c>
      <c r="AR154" s="17" t="s">
        <v>153</v>
      </c>
      <c r="AT154" s="17" t="s">
        <v>148</v>
      </c>
      <c r="AU154" s="17" t="s">
        <v>82</v>
      </c>
      <c r="AY154" s="17" t="s">
        <v>145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17" t="s">
        <v>8</v>
      </c>
      <c r="BK154" s="193">
        <f>ROUND(I154*H154,0)</f>
        <v>0</v>
      </c>
      <c r="BL154" s="17" t="s">
        <v>153</v>
      </c>
      <c r="BM154" s="17" t="s">
        <v>926</v>
      </c>
    </row>
    <row r="155" spans="2:65" s="11" customFormat="1" x14ac:dyDescent="0.3">
      <c r="B155" s="194"/>
      <c r="C155" s="195"/>
      <c r="D155" s="208" t="s">
        <v>155</v>
      </c>
      <c r="E155" s="218" t="s">
        <v>21</v>
      </c>
      <c r="F155" s="219" t="s">
        <v>927</v>
      </c>
      <c r="G155" s="195"/>
      <c r="H155" s="220">
        <v>1.6</v>
      </c>
      <c r="I155" s="200"/>
      <c r="J155" s="195"/>
      <c r="K155" s="195"/>
      <c r="L155" s="201"/>
      <c r="M155" s="202"/>
      <c r="N155" s="203"/>
      <c r="O155" s="203"/>
      <c r="P155" s="203"/>
      <c r="Q155" s="203"/>
      <c r="R155" s="203"/>
      <c r="S155" s="203"/>
      <c r="T155" s="204"/>
      <c r="AT155" s="205" t="s">
        <v>155</v>
      </c>
      <c r="AU155" s="205" t="s">
        <v>82</v>
      </c>
      <c r="AV155" s="11" t="s">
        <v>82</v>
      </c>
      <c r="AW155" s="11" t="s">
        <v>37</v>
      </c>
      <c r="AX155" s="11" t="s">
        <v>8</v>
      </c>
      <c r="AY155" s="205" t="s">
        <v>145</v>
      </c>
    </row>
    <row r="156" spans="2:65" s="1" customFormat="1" ht="22.5" customHeight="1" x14ac:dyDescent="0.3">
      <c r="B156" s="34"/>
      <c r="C156" s="235" t="s">
        <v>168</v>
      </c>
      <c r="D156" s="235" t="s">
        <v>319</v>
      </c>
      <c r="E156" s="236" t="s">
        <v>928</v>
      </c>
      <c r="F156" s="237" t="s">
        <v>929</v>
      </c>
      <c r="G156" s="238" t="s">
        <v>151</v>
      </c>
      <c r="H156" s="239">
        <v>1</v>
      </c>
      <c r="I156" s="240"/>
      <c r="J156" s="241">
        <f>ROUND(I156*H156,0)</f>
        <v>0</v>
      </c>
      <c r="K156" s="237" t="s">
        <v>152</v>
      </c>
      <c r="L156" s="242"/>
      <c r="M156" s="243" t="s">
        <v>21</v>
      </c>
      <c r="N156" s="244" t="s">
        <v>45</v>
      </c>
      <c r="O156" s="35"/>
      <c r="P156" s="191">
        <f>O156*H156</f>
        <v>0</v>
      </c>
      <c r="Q156" s="191">
        <v>1.37E-2</v>
      </c>
      <c r="R156" s="191">
        <f>Q156*H156</f>
        <v>1.37E-2</v>
      </c>
      <c r="S156" s="191">
        <v>0</v>
      </c>
      <c r="T156" s="192">
        <f>S156*H156</f>
        <v>0</v>
      </c>
      <c r="AR156" s="17" t="s">
        <v>193</v>
      </c>
      <c r="AT156" s="17" t="s">
        <v>319</v>
      </c>
      <c r="AU156" s="17" t="s">
        <v>82</v>
      </c>
      <c r="AY156" s="17" t="s">
        <v>145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17" t="s">
        <v>8</v>
      </c>
      <c r="BK156" s="193">
        <f>ROUND(I156*H156,0)</f>
        <v>0</v>
      </c>
      <c r="BL156" s="17" t="s">
        <v>153</v>
      </c>
      <c r="BM156" s="17" t="s">
        <v>930</v>
      </c>
    </row>
    <row r="157" spans="2:65" s="10" customFormat="1" ht="29.85" customHeight="1" x14ac:dyDescent="0.3">
      <c r="B157" s="165"/>
      <c r="C157" s="166"/>
      <c r="D157" s="179" t="s">
        <v>73</v>
      </c>
      <c r="E157" s="180" t="s">
        <v>200</v>
      </c>
      <c r="F157" s="180" t="s">
        <v>239</v>
      </c>
      <c r="G157" s="166"/>
      <c r="H157" s="166"/>
      <c r="I157" s="169"/>
      <c r="J157" s="181">
        <f>BK157</f>
        <v>0</v>
      </c>
      <c r="K157" s="166"/>
      <c r="L157" s="171"/>
      <c r="M157" s="172"/>
      <c r="N157" s="173"/>
      <c r="O157" s="173"/>
      <c r="P157" s="174">
        <f>SUM(P158:P193)</f>
        <v>0</v>
      </c>
      <c r="Q157" s="173"/>
      <c r="R157" s="174">
        <f>SUM(R158:R193)</f>
        <v>2.2960000000000003E-3</v>
      </c>
      <c r="S157" s="173"/>
      <c r="T157" s="175">
        <f>SUM(T158:T193)</f>
        <v>12.299520000000001</v>
      </c>
      <c r="AR157" s="176" t="s">
        <v>8</v>
      </c>
      <c r="AT157" s="177" t="s">
        <v>73</v>
      </c>
      <c r="AU157" s="177" t="s">
        <v>8</v>
      </c>
      <c r="AY157" s="176" t="s">
        <v>145</v>
      </c>
      <c r="BK157" s="178">
        <f>SUM(BK158:BK193)</f>
        <v>0</v>
      </c>
    </row>
    <row r="158" spans="2:65" s="1" customFormat="1" ht="57" customHeight="1" x14ac:dyDescent="0.3">
      <c r="B158" s="34"/>
      <c r="C158" s="182" t="s">
        <v>247</v>
      </c>
      <c r="D158" s="182" t="s">
        <v>148</v>
      </c>
      <c r="E158" s="183" t="s">
        <v>240</v>
      </c>
      <c r="F158" s="184" t="s">
        <v>241</v>
      </c>
      <c r="G158" s="185" t="s">
        <v>167</v>
      </c>
      <c r="H158" s="186">
        <v>57.4</v>
      </c>
      <c r="I158" s="187"/>
      <c r="J158" s="188">
        <f>ROUND(I158*H158,0)</f>
        <v>0</v>
      </c>
      <c r="K158" s="184" t="s">
        <v>152</v>
      </c>
      <c r="L158" s="54"/>
      <c r="M158" s="189" t="s">
        <v>21</v>
      </c>
      <c r="N158" s="190" t="s">
        <v>45</v>
      </c>
      <c r="O158" s="35"/>
      <c r="P158" s="191">
        <f>O158*H158</f>
        <v>0</v>
      </c>
      <c r="Q158" s="191">
        <v>4.0000000000000003E-5</v>
      </c>
      <c r="R158" s="191">
        <f>Q158*H158</f>
        <v>2.2960000000000003E-3</v>
      </c>
      <c r="S158" s="191">
        <v>0</v>
      </c>
      <c r="T158" s="192">
        <f>S158*H158</f>
        <v>0</v>
      </c>
      <c r="AR158" s="17" t="s">
        <v>153</v>
      </c>
      <c r="AT158" s="17" t="s">
        <v>148</v>
      </c>
      <c r="AU158" s="17" t="s">
        <v>82</v>
      </c>
      <c r="AY158" s="17" t="s">
        <v>145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17" t="s">
        <v>8</v>
      </c>
      <c r="BK158" s="193">
        <f>ROUND(I158*H158,0)</f>
        <v>0</v>
      </c>
      <c r="BL158" s="17" t="s">
        <v>153</v>
      </c>
      <c r="BM158" s="17" t="s">
        <v>242</v>
      </c>
    </row>
    <row r="159" spans="2:65" s="11" customFormat="1" x14ac:dyDescent="0.3">
      <c r="B159" s="194"/>
      <c r="C159" s="195"/>
      <c r="D159" s="208" t="s">
        <v>155</v>
      </c>
      <c r="E159" s="218" t="s">
        <v>21</v>
      </c>
      <c r="F159" s="219" t="s">
        <v>90</v>
      </c>
      <c r="G159" s="195"/>
      <c r="H159" s="220">
        <v>57.4</v>
      </c>
      <c r="I159" s="200"/>
      <c r="J159" s="195"/>
      <c r="K159" s="195"/>
      <c r="L159" s="201"/>
      <c r="M159" s="202"/>
      <c r="N159" s="203"/>
      <c r="O159" s="203"/>
      <c r="P159" s="203"/>
      <c r="Q159" s="203"/>
      <c r="R159" s="203"/>
      <c r="S159" s="203"/>
      <c r="T159" s="204"/>
      <c r="AT159" s="205" t="s">
        <v>155</v>
      </c>
      <c r="AU159" s="205" t="s">
        <v>82</v>
      </c>
      <c r="AV159" s="11" t="s">
        <v>82</v>
      </c>
      <c r="AW159" s="11" t="s">
        <v>37</v>
      </c>
      <c r="AX159" s="11" t="s">
        <v>8</v>
      </c>
      <c r="AY159" s="205" t="s">
        <v>145</v>
      </c>
    </row>
    <row r="160" spans="2:65" s="1" customFormat="1" ht="22.5" customHeight="1" x14ac:dyDescent="0.3">
      <c r="B160" s="34"/>
      <c r="C160" s="182" t="s">
        <v>99</v>
      </c>
      <c r="D160" s="182" t="s">
        <v>148</v>
      </c>
      <c r="E160" s="183" t="s">
        <v>243</v>
      </c>
      <c r="F160" s="184" t="s">
        <v>244</v>
      </c>
      <c r="G160" s="185" t="s">
        <v>162</v>
      </c>
      <c r="H160" s="186">
        <v>0.28799999999999998</v>
      </c>
      <c r="I160" s="187"/>
      <c r="J160" s="188">
        <f>ROUND(I160*H160,0)</f>
        <v>0</v>
      </c>
      <c r="K160" s="184" t="s">
        <v>152</v>
      </c>
      <c r="L160" s="54"/>
      <c r="M160" s="189" t="s">
        <v>21</v>
      </c>
      <c r="N160" s="190" t="s">
        <v>45</v>
      </c>
      <c r="O160" s="35"/>
      <c r="P160" s="191">
        <f>O160*H160</f>
        <v>0</v>
      </c>
      <c r="Q160" s="191">
        <v>0</v>
      </c>
      <c r="R160" s="191">
        <f>Q160*H160</f>
        <v>0</v>
      </c>
      <c r="S160" s="191">
        <v>2</v>
      </c>
      <c r="T160" s="192">
        <f>S160*H160</f>
        <v>0.57599999999999996</v>
      </c>
      <c r="AR160" s="17" t="s">
        <v>153</v>
      </c>
      <c r="AT160" s="17" t="s">
        <v>148</v>
      </c>
      <c r="AU160" s="17" t="s">
        <v>82</v>
      </c>
      <c r="AY160" s="17" t="s">
        <v>145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17" t="s">
        <v>8</v>
      </c>
      <c r="BK160" s="193">
        <f>ROUND(I160*H160,0)</f>
        <v>0</v>
      </c>
      <c r="BL160" s="17" t="s">
        <v>153</v>
      </c>
      <c r="BM160" s="17" t="s">
        <v>245</v>
      </c>
    </row>
    <row r="161" spans="2:65" s="11" customFormat="1" x14ac:dyDescent="0.3">
      <c r="B161" s="194"/>
      <c r="C161" s="195"/>
      <c r="D161" s="208" t="s">
        <v>155</v>
      </c>
      <c r="E161" s="218" t="s">
        <v>21</v>
      </c>
      <c r="F161" s="219" t="s">
        <v>931</v>
      </c>
      <c r="G161" s="195"/>
      <c r="H161" s="220">
        <v>0.28799999999999998</v>
      </c>
      <c r="I161" s="200"/>
      <c r="J161" s="195"/>
      <c r="K161" s="195"/>
      <c r="L161" s="201"/>
      <c r="M161" s="202"/>
      <c r="N161" s="203"/>
      <c r="O161" s="203"/>
      <c r="P161" s="203"/>
      <c r="Q161" s="203"/>
      <c r="R161" s="203"/>
      <c r="S161" s="203"/>
      <c r="T161" s="204"/>
      <c r="AT161" s="205" t="s">
        <v>155</v>
      </c>
      <c r="AU161" s="205" t="s">
        <v>82</v>
      </c>
      <c r="AV161" s="11" t="s">
        <v>82</v>
      </c>
      <c r="AW161" s="11" t="s">
        <v>37</v>
      </c>
      <c r="AX161" s="11" t="s">
        <v>8</v>
      </c>
      <c r="AY161" s="205" t="s">
        <v>145</v>
      </c>
    </row>
    <row r="162" spans="2:65" s="1" customFormat="1" ht="31.5" customHeight="1" x14ac:dyDescent="0.3">
      <c r="B162" s="34"/>
      <c r="C162" s="182" t="s">
        <v>259</v>
      </c>
      <c r="D162" s="182" t="s">
        <v>148</v>
      </c>
      <c r="E162" s="183" t="s">
        <v>248</v>
      </c>
      <c r="F162" s="184" t="s">
        <v>249</v>
      </c>
      <c r="G162" s="185" t="s">
        <v>167</v>
      </c>
      <c r="H162" s="186">
        <v>7.72</v>
      </c>
      <c r="I162" s="187"/>
      <c r="J162" s="188">
        <f>ROUND(I162*H162,0)</f>
        <v>0</v>
      </c>
      <c r="K162" s="184" t="s">
        <v>152</v>
      </c>
      <c r="L162" s="54"/>
      <c r="M162" s="189" t="s">
        <v>21</v>
      </c>
      <c r="N162" s="190" t="s">
        <v>45</v>
      </c>
      <c r="O162" s="35"/>
      <c r="P162" s="191">
        <f>O162*H162</f>
        <v>0</v>
      </c>
      <c r="Q162" s="191">
        <v>0</v>
      </c>
      <c r="R162" s="191">
        <f>Q162*H162</f>
        <v>0</v>
      </c>
      <c r="S162" s="191">
        <v>0.26100000000000001</v>
      </c>
      <c r="T162" s="192">
        <f>S162*H162</f>
        <v>2.01492</v>
      </c>
      <c r="AR162" s="17" t="s">
        <v>168</v>
      </c>
      <c r="AT162" s="17" t="s">
        <v>148</v>
      </c>
      <c r="AU162" s="17" t="s">
        <v>82</v>
      </c>
      <c r="AY162" s="17" t="s">
        <v>145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17" t="s">
        <v>8</v>
      </c>
      <c r="BK162" s="193">
        <f>ROUND(I162*H162,0)</f>
        <v>0</v>
      </c>
      <c r="BL162" s="17" t="s">
        <v>168</v>
      </c>
      <c r="BM162" s="17" t="s">
        <v>250</v>
      </c>
    </row>
    <row r="163" spans="2:65" s="11" customFormat="1" x14ac:dyDescent="0.3">
      <c r="B163" s="194"/>
      <c r="C163" s="195"/>
      <c r="D163" s="196" t="s">
        <v>155</v>
      </c>
      <c r="E163" s="197" t="s">
        <v>21</v>
      </c>
      <c r="F163" s="198" t="s">
        <v>932</v>
      </c>
      <c r="G163" s="195"/>
      <c r="H163" s="199">
        <v>2.08</v>
      </c>
      <c r="I163" s="200"/>
      <c r="J163" s="195"/>
      <c r="K163" s="195"/>
      <c r="L163" s="201"/>
      <c r="M163" s="202"/>
      <c r="N163" s="203"/>
      <c r="O163" s="203"/>
      <c r="P163" s="203"/>
      <c r="Q163" s="203"/>
      <c r="R163" s="203"/>
      <c r="S163" s="203"/>
      <c r="T163" s="204"/>
      <c r="AT163" s="205" t="s">
        <v>155</v>
      </c>
      <c r="AU163" s="205" t="s">
        <v>82</v>
      </c>
      <c r="AV163" s="11" t="s">
        <v>82</v>
      </c>
      <c r="AW163" s="11" t="s">
        <v>37</v>
      </c>
      <c r="AX163" s="11" t="s">
        <v>74</v>
      </c>
      <c r="AY163" s="205" t="s">
        <v>145</v>
      </c>
    </row>
    <row r="164" spans="2:65" s="11" customFormat="1" x14ac:dyDescent="0.3">
      <c r="B164" s="194"/>
      <c r="C164" s="195"/>
      <c r="D164" s="196" t="s">
        <v>155</v>
      </c>
      <c r="E164" s="197" t="s">
        <v>21</v>
      </c>
      <c r="F164" s="198" t="s">
        <v>933</v>
      </c>
      <c r="G164" s="195"/>
      <c r="H164" s="199">
        <v>5.64</v>
      </c>
      <c r="I164" s="200"/>
      <c r="J164" s="195"/>
      <c r="K164" s="195"/>
      <c r="L164" s="201"/>
      <c r="M164" s="202"/>
      <c r="N164" s="203"/>
      <c r="O164" s="203"/>
      <c r="P164" s="203"/>
      <c r="Q164" s="203"/>
      <c r="R164" s="203"/>
      <c r="S164" s="203"/>
      <c r="T164" s="204"/>
      <c r="AT164" s="205" t="s">
        <v>155</v>
      </c>
      <c r="AU164" s="205" t="s">
        <v>82</v>
      </c>
      <c r="AV164" s="11" t="s">
        <v>82</v>
      </c>
      <c r="AW164" s="11" t="s">
        <v>37</v>
      </c>
      <c r="AX164" s="11" t="s">
        <v>74</v>
      </c>
      <c r="AY164" s="205" t="s">
        <v>145</v>
      </c>
    </row>
    <row r="165" spans="2:65" s="12" customFormat="1" x14ac:dyDescent="0.3">
      <c r="B165" s="206"/>
      <c r="C165" s="207"/>
      <c r="D165" s="208" t="s">
        <v>155</v>
      </c>
      <c r="E165" s="209" t="s">
        <v>21</v>
      </c>
      <c r="F165" s="210" t="s">
        <v>159</v>
      </c>
      <c r="G165" s="207"/>
      <c r="H165" s="211">
        <v>7.72</v>
      </c>
      <c r="I165" s="212"/>
      <c r="J165" s="207"/>
      <c r="K165" s="207"/>
      <c r="L165" s="213"/>
      <c r="M165" s="214"/>
      <c r="N165" s="215"/>
      <c r="O165" s="215"/>
      <c r="P165" s="215"/>
      <c r="Q165" s="215"/>
      <c r="R165" s="215"/>
      <c r="S165" s="215"/>
      <c r="T165" s="216"/>
      <c r="AT165" s="217" t="s">
        <v>155</v>
      </c>
      <c r="AU165" s="217" t="s">
        <v>82</v>
      </c>
      <c r="AV165" s="12" t="s">
        <v>153</v>
      </c>
      <c r="AW165" s="12" t="s">
        <v>37</v>
      </c>
      <c r="AX165" s="12" t="s">
        <v>8</v>
      </c>
      <c r="AY165" s="217" t="s">
        <v>145</v>
      </c>
    </row>
    <row r="166" spans="2:65" s="1" customFormat="1" ht="22.5" customHeight="1" x14ac:dyDescent="0.3">
      <c r="B166" s="34"/>
      <c r="C166" s="182" t="s">
        <v>265</v>
      </c>
      <c r="D166" s="182" t="s">
        <v>148</v>
      </c>
      <c r="E166" s="183" t="s">
        <v>934</v>
      </c>
      <c r="F166" s="184" t="s">
        <v>935</v>
      </c>
      <c r="G166" s="185" t="s">
        <v>162</v>
      </c>
      <c r="H166" s="186">
        <v>0.9</v>
      </c>
      <c r="I166" s="187"/>
      <c r="J166" s="188">
        <f>ROUND(I166*H166,0)</f>
        <v>0</v>
      </c>
      <c r="K166" s="184" t="s">
        <v>152</v>
      </c>
      <c r="L166" s="54"/>
      <c r="M166" s="189" t="s">
        <v>21</v>
      </c>
      <c r="N166" s="190" t="s">
        <v>45</v>
      </c>
      <c r="O166" s="35"/>
      <c r="P166" s="191">
        <f>O166*H166</f>
        <v>0</v>
      </c>
      <c r="Q166" s="191">
        <v>0</v>
      </c>
      <c r="R166" s="191">
        <f>Q166*H166</f>
        <v>0</v>
      </c>
      <c r="S166" s="191">
        <v>1.8</v>
      </c>
      <c r="T166" s="192">
        <f>S166*H166</f>
        <v>1.62</v>
      </c>
      <c r="AR166" s="17" t="s">
        <v>153</v>
      </c>
      <c r="AT166" s="17" t="s">
        <v>148</v>
      </c>
      <c r="AU166" s="17" t="s">
        <v>82</v>
      </c>
      <c r="AY166" s="17" t="s">
        <v>145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17" t="s">
        <v>8</v>
      </c>
      <c r="BK166" s="193">
        <f>ROUND(I166*H166,0)</f>
        <v>0</v>
      </c>
      <c r="BL166" s="17" t="s">
        <v>153</v>
      </c>
      <c r="BM166" s="17" t="s">
        <v>936</v>
      </c>
    </row>
    <row r="167" spans="2:65" s="11" customFormat="1" x14ac:dyDescent="0.3">
      <c r="B167" s="194"/>
      <c r="C167" s="195"/>
      <c r="D167" s="208" t="s">
        <v>155</v>
      </c>
      <c r="E167" s="218" t="s">
        <v>21</v>
      </c>
      <c r="F167" s="219" t="s">
        <v>937</v>
      </c>
      <c r="G167" s="195"/>
      <c r="H167" s="220">
        <v>0.9</v>
      </c>
      <c r="I167" s="200"/>
      <c r="J167" s="195"/>
      <c r="K167" s="195"/>
      <c r="L167" s="201"/>
      <c r="M167" s="202"/>
      <c r="N167" s="203"/>
      <c r="O167" s="203"/>
      <c r="P167" s="203"/>
      <c r="Q167" s="203"/>
      <c r="R167" s="203"/>
      <c r="S167" s="203"/>
      <c r="T167" s="204"/>
      <c r="AT167" s="205" t="s">
        <v>155</v>
      </c>
      <c r="AU167" s="205" t="s">
        <v>82</v>
      </c>
      <c r="AV167" s="11" t="s">
        <v>82</v>
      </c>
      <c r="AW167" s="11" t="s">
        <v>37</v>
      </c>
      <c r="AX167" s="11" t="s">
        <v>8</v>
      </c>
      <c r="AY167" s="205" t="s">
        <v>145</v>
      </c>
    </row>
    <row r="168" spans="2:65" s="1" customFormat="1" ht="22.5" customHeight="1" x14ac:dyDescent="0.3">
      <c r="B168" s="34"/>
      <c r="C168" s="182" t="s">
        <v>7</v>
      </c>
      <c r="D168" s="182" t="s">
        <v>148</v>
      </c>
      <c r="E168" s="183" t="s">
        <v>253</v>
      </c>
      <c r="F168" s="184" t="s">
        <v>254</v>
      </c>
      <c r="G168" s="185" t="s">
        <v>167</v>
      </c>
      <c r="H168" s="186">
        <v>57.4</v>
      </c>
      <c r="I168" s="187"/>
      <c r="J168" s="188">
        <f>ROUND(I168*H168,0)</f>
        <v>0</v>
      </c>
      <c r="K168" s="184" t="s">
        <v>152</v>
      </c>
      <c r="L168" s="54"/>
      <c r="M168" s="189" t="s">
        <v>21</v>
      </c>
      <c r="N168" s="190" t="s">
        <v>45</v>
      </c>
      <c r="O168" s="35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AR168" s="17" t="s">
        <v>153</v>
      </c>
      <c r="AT168" s="17" t="s">
        <v>148</v>
      </c>
      <c r="AU168" s="17" t="s">
        <v>82</v>
      </c>
      <c r="AY168" s="17" t="s">
        <v>145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17" t="s">
        <v>8</v>
      </c>
      <c r="BK168" s="193">
        <f>ROUND(I168*H168,0)</f>
        <v>0</v>
      </c>
      <c r="BL168" s="17" t="s">
        <v>153</v>
      </c>
      <c r="BM168" s="17" t="s">
        <v>255</v>
      </c>
    </row>
    <row r="169" spans="2:65" s="11" customFormat="1" x14ac:dyDescent="0.3">
      <c r="B169" s="194"/>
      <c r="C169" s="195"/>
      <c r="D169" s="196" t="s">
        <v>155</v>
      </c>
      <c r="E169" s="197" t="s">
        <v>21</v>
      </c>
      <c r="F169" s="198" t="s">
        <v>938</v>
      </c>
      <c r="G169" s="195"/>
      <c r="H169" s="199">
        <v>27</v>
      </c>
      <c r="I169" s="200"/>
      <c r="J169" s="195"/>
      <c r="K169" s="195"/>
      <c r="L169" s="201"/>
      <c r="M169" s="202"/>
      <c r="N169" s="203"/>
      <c r="O169" s="203"/>
      <c r="P169" s="203"/>
      <c r="Q169" s="203"/>
      <c r="R169" s="203"/>
      <c r="S169" s="203"/>
      <c r="T169" s="204"/>
      <c r="AT169" s="205" t="s">
        <v>155</v>
      </c>
      <c r="AU169" s="205" t="s">
        <v>82</v>
      </c>
      <c r="AV169" s="11" t="s">
        <v>82</v>
      </c>
      <c r="AW169" s="11" t="s">
        <v>37</v>
      </c>
      <c r="AX169" s="11" t="s">
        <v>74</v>
      </c>
      <c r="AY169" s="205" t="s">
        <v>145</v>
      </c>
    </row>
    <row r="170" spans="2:65" s="11" customFormat="1" x14ac:dyDescent="0.3">
      <c r="B170" s="194"/>
      <c r="C170" s="195"/>
      <c r="D170" s="196" t="s">
        <v>155</v>
      </c>
      <c r="E170" s="197" t="s">
        <v>21</v>
      </c>
      <c r="F170" s="198" t="s">
        <v>257</v>
      </c>
      <c r="G170" s="195"/>
      <c r="H170" s="199">
        <v>16.600000000000001</v>
      </c>
      <c r="I170" s="200"/>
      <c r="J170" s="195"/>
      <c r="K170" s="195"/>
      <c r="L170" s="201"/>
      <c r="M170" s="202"/>
      <c r="N170" s="203"/>
      <c r="O170" s="203"/>
      <c r="P170" s="203"/>
      <c r="Q170" s="203"/>
      <c r="R170" s="203"/>
      <c r="S170" s="203"/>
      <c r="T170" s="204"/>
      <c r="AT170" s="205" t="s">
        <v>155</v>
      </c>
      <c r="AU170" s="205" t="s">
        <v>82</v>
      </c>
      <c r="AV170" s="11" t="s">
        <v>82</v>
      </c>
      <c r="AW170" s="11" t="s">
        <v>37</v>
      </c>
      <c r="AX170" s="11" t="s">
        <v>74</v>
      </c>
      <c r="AY170" s="205" t="s">
        <v>145</v>
      </c>
    </row>
    <row r="171" spans="2:65" s="11" customFormat="1" x14ac:dyDescent="0.3">
      <c r="B171" s="194"/>
      <c r="C171" s="195"/>
      <c r="D171" s="196" t="s">
        <v>155</v>
      </c>
      <c r="E171" s="197" t="s">
        <v>21</v>
      </c>
      <c r="F171" s="198" t="s">
        <v>939</v>
      </c>
      <c r="G171" s="195"/>
      <c r="H171" s="199">
        <v>13.8</v>
      </c>
      <c r="I171" s="200"/>
      <c r="J171" s="195"/>
      <c r="K171" s="195"/>
      <c r="L171" s="201"/>
      <c r="M171" s="202"/>
      <c r="N171" s="203"/>
      <c r="O171" s="203"/>
      <c r="P171" s="203"/>
      <c r="Q171" s="203"/>
      <c r="R171" s="203"/>
      <c r="S171" s="203"/>
      <c r="T171" s="204"/>
      <c r="AT171" s="205" t="s">
        <v>155</v>
      </c>
      <c r="AU171" s="205" t="s">
        <v>82</v>
      </c>
      <c r="AV171" s="11" t="s">
        <v>82</v>
      </c>
      <c r="AW171" s="11" t="s">
        <v>37</v>
      </c>
      <c r="AX171" s="11" t="s">
        <v>74</v>
      </c>
      <c r="AY171" s="205" t="s">
        <v>145</v>
      </c>
    </row>
    <row r="172" spans="2:65" s="12" customFormat="1" x14ac:dyDescent="0.3">
      <c r="B172" s="206"/>
      <c r="C172" s="207"/>
      <c r="D172" s="208" t="s">
        <v>155</v>
      </c>
      <c r="E172" s="209" t="s">
        <v>21</v>
      </c>
      <c r="F172" s="210" t="s">
        <v>159</v>
      </c>
      <c r="G172" s="207"/>
      <c r="H172" s="211">
        <v>57.4</v>
      </c>
      <c r="I172" s="212"/>
      <c r="J172" s="207"/>
      <c r="K172" s="207"/>
      <c r="L172" s="213"/>
      <c r="M172" s="214"/>
      <c r="N172" s="215"/>
      <c r="O172" s="215"/>
      <c r="P172" s="215"/>
      <c r="Q172" s="215"/>
      <c r="R172" s="215"/>
      <c r="S172" s="215"/>
      <c r="T172" s="216"/>
      <c r="AT172" s="217" t="s">
        <v>155</v>
      </c>
      <c r="AU172" s="217" t="s">
        <v>82</v>
      </c>
      <c r="AV172" s="12" t="s">
        <v>153</v>
      </c>
      <c r="AW172" s="12" t="s">
        <v>37</v>
      </c>
      <c r="AX172" s="12" t="s">
        <v>8</v>
      </c>
      <c r="AY172" s="217" t="s">
        <v>145</v>
      </c>
    </row>
    <row r="173" spans="2:65" s="1" customFormat="1" ht="31.5" customHeight="1" x14ac:dyDescent="0.3">
      <c r="B173" s="34"/>
      <c r="C173" s="182" t="s">
        <v>276</v>
      </c>
      <c r="D173" s="182" t="s">
        <v>148</v>
      </c>
      <c r="E173" s="183" t="s">
        <v>940</v>
      </c>
      <c r="F173" s="184" t="s">
        <v>941</v>
      </c>
      <c r="G173" s="185" t="s">
        <v>167</v>
      </c>
      <c r="H173" s="186">
        <v>1.8</v>
      </c>
      <c r="I173" s="187"/>
      <c r="J173" s="188">
        <f>ROUND(I173*H173,0)</f>
        <v>0</v>
      </c>
      <c r="K173" s="184" t="s">
        <v>152</v>
      </c>
      <c r="L173" s="54"/>
      <c r="M173" s="189" t="s">
        <v>21</v>
      </c>
      <c r="N173" s="190" t="s">
        <v>45</v>
      </c>
      <c r="O173" s="35"/>
      <c r="P173" s="191">
        <f>O173*H173</f>
        <v>0</v>
      </c>
      <c r="Q173" s="191">
        <v>0</v>
      </c>
      <c r="R173" s="191">
        <f>Q173*H173</f>
        <v>0</v>
      </c>
      <c r="S173" s="191">
        <v>7.5999999999999998E-2</v>
      </c>
      <c r="T173" s="192">
        <f>S173*H173</f>
        <v>0.1368</v>
      </c>
      <c r="AR173" s="17" t="s">
        <v>153</v>
      </c>
      <c r="AT173" s="17" t="s">
        <v>148</v>
      </c>
      <c r="AU173" s="17" t="s">
        <v>82</v>
      </c>
      <c r="AY173" s="17" t="s">
        <v>145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17" t="s">
        <v>8</v>
      </c>
      <c r="BK173" s="193">
        <f>ROUND(I173*H173,0)</f>
        <v>0</v>
      </c>
      <c r="BL173" s="17" t="s">
        <v>153</v>
      </c>
      <c r="BM173" s="17" t="s">
        <v>942</v>
      </c>
    </row>
    <row r="174" spans="2:65" s="11" customFormat="1" x14ac:dyDescent="0.3">
      <c r="B174" s="194"/>
      <c r="C174" s="195"/>
      <c r="D174" s="208" t="s">
        <v>155</v>
      </c>
      <c r="E174" s="218" t="s">
        <v>21</v>
      </c>
      <c r="F174" s="219" t="s">
        <v>943</v>
      </c>
      <c r="G174" s="195"/>
      <c r="H174" s="220">
        <v>1.8</v>
      </c>
      <c r="I174" s="200"/>
      <c r="J174" s="195"/>
      <c r="K174" s="195"/>
      <c r="L174" s="201"/>
      <c r="M174" s="202"/>
      <c r="N174" s="203"/>
      <c r="O174" s="203"/>
      <c r="P174" s="203"/>
      <c r="Q174" s="203"/>
      <c r="R174" s="203"/>
      <c r="S174" s="203"/>
      <c r="T174" s="204"/>
      <c r="AT174" s="205" t="s">
        <v>155</v>
      </c>
      <c r="AU174" s="205" t="s">
        <v>82</v>
      </c>
      <c r="AV174" s="11" t="s">
        <v>82</v>
      </c>
      <c r="AW174" s="11" t="s">
        <v>37</v>
      </c>
      <c r="AX174" s="11" t="s">
        <v>8</v>
      </c>
      <c r="AY174" s="205" t="s">
        <v>145</v>
      </c>
    </row>
    <row r="175" spans="2:65" s="1" customFormat="1" ht="44.25" customHeight="1" x14ac:dyDescent="0.3">
      <c r="B175" s="34"/>
      <c r="C175" s="182" t="s">
        <v>280</v>
      </c>
      <c r="D175" s="182" t="s">
        <v>148</v>
      </c>
      <c r="E175" s="183" t="s">
        <v>260</v>
      </c>
      <c r="F175" s="184" t="s">
        <v>261</v>
      </c>
      <c r="G175" s="185" t="s">
        <v>167</v>
      </c>
      <c r="H175" s="186">
        <v>2.96</v>
      </c>
      <c r="I175" s="187"/>
      <c r="J175" s="188">
        <f>ROUND(I175*H175,0)</f>
        <v>0</v>
      </c>
      <c r="K175" s="184" t="s">
        <v>152</v>
      </c>
      <c r="L175" s="54"/>
      <c r="M175" s="189" t="s">
        <v>21</v>
      </c>
      <c r="N175" s="190" t="s">
        <v>45</v>
      </c>
      <c r="O175" s="35"/>
      <c r="P175" s="191">
        <f>O175*H175</f>
        <v>0</v>
      </c>
      <c r="Q175" s="191">
        <v>0</v>
      </c>
      <c r="R175" s="191">
        <f>Q175*H175</f>
        <v>0</v>
      </c>
      <c r="S175" s="191">
        <v>0.27</v>
      </c>
      <c r="T175" s="192">
        <f>S175*H175</f>
        <v>0.79920000000000002</v>
      </c>
      <c r="AR175" s="17" t="s">
        <v>153</v>
      </c>
      <c r="AT175" s="17" t="s">
        <v>148</v>
      </c>
      <c r="AU175" s="17" t="s">
        <v>82</v>
      </c>
      <c r="AY175" s="17" t="s">
        <v>145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17" t="s">
        <v>8</v>
      </c>
      <c r="BK175" s="193">
        <f>ROUND(I175*H175,0)</f>
        <v>0</v>
      </c>
      <c r="BL175" s="17" t="s">
        <v>153</v>
      </c>
      <c r="BM175" s="17" t="s">
        <v>262</v>
      </c>
    </row>
    <row r="176" spans="2:65" s="11" customFormat="1" x14ac:dyDescent="0.3">
      <c r="B176" s="194"/>
      <c r="C176" s="195"/>
      <c r="D176" s="196" t="s">
        <v>155</v>
      </c>
      <c r="E176" s="197" t="s">
        <v>21</v>
      </c>
      <c r="F176" s="198" t="s">
        <v>944</v>
      </c>
      <c r="G176" s="195"/>
      <c r="H176" s="199">
        <v>2</v>
      </c>
      <c r="I176" s="200"/>
      <c r="J176" s="195"/>
      <c r="K176" s="195"/>
      <c r="L176" s="201"/>
      <c r="M176" s="202"/>
      <c r="N176" s="203"/>
      <c r="O176" s="203"/>
      <c r="P176" s="203"/>
      <c r="Q176" s="203"/>
      <c r="R176" s="203"/>
      <c r="S176" s="203"/>
      <c r="T176" s="204"/>
      <c r="AT176" s="205" t="s">
        <v>155</v>
      </c>
      <c r="AU176" s="205" t="s">
        <v>82</v>
      </c>
      <c r="AV176" s="11" t="s">
        <v>82</v>
      </c>
      <c r="AW176" s="11" t="s">
        <v>37</v>
      </c>
      <c r="AX176" s="11" t="s">
        <v>74</v>
      </c>
      <c r="AY176" s="205" t="s">
        <v>145</v>
      </c>
    </row>
    <row r="177" spans="2:65" s="11" customFormat="1" x14ac:dyDescent="0.3">
      <c r="B177" s="194"/>
      <c r="C177" s="195"/>
      <c r="D177" s="196" t="s">
        <v>155</v>
      </c>
      <c r="E177" s="197" t="s">
        <v>21</v>
      </c>
      <c r="F177" s="198" t="s">
        <v>264</v>
      </c>
      <c r="G177" s="195"/>
      <c r="H177" s="199">
        <v>0.96</v>
      </c>
      <c r="I177" s="200"/>
      <c r="J177" s="195"/>
      <c r="K177" s="195"/>
      <c r="L177" s="201"/>
      <c r="M177" s="202"/>
      <c r="N177" s="203"/>
      <c r="O177" s="203"/>
      <c r="P177" s="203"/>
      <c r="Q177" s="203"/>
      <c r="R177" s="203"/>
      <c r="S177" s="203"/>
      <c r="T177" s="204"/>
      <c r="AT177" s="205" t="s">
        <v>155</v>
      </c>
      <c r="AU177" s="205" t="s">
        <v>82</v>
      </c>
      <c r="AV177" s="11" t="s">
        <v>82</v>
      </c>
      <c r="AW177" s="11" t="s">
        <v>37</v>
      </c>
      <c r="AX177" s="11" t="s">
        <v>74</v>
      </c>
      <c r="AY177" s="205" t="s">
        <v>145</v>
      </c>
    </row>
    <row r="178" spans="2:65" s="12" customFormat="1" x14ac:dyDescent="0.3">
      <c r="B178" s="206"/>
      <c r="C178" s="207"/>
      <c r="D178" s="208" t="s">
        <v>155</v>
      </c>
      <c r="E178" s="209" t="s">
        <v>21</v>
      </c>
      <c r="F178" s="210" t="s">
        <v>159</v>
      </c>
      <c r="G178" s="207"/>
      <c r="H178" s="211">
        <v>2.96</v>
      </c>
      <c r="I178" s="212"/>
      <c r="J178" s="207"/>
      <c r="K178" s="207"/>
      <c r="L178" s="213"/>
      <c r="M178" s="214"/>
      <c r="N178" s="215"/>
      <c r="O178" s="215"/>
      <c r="P178" s="215"/>
      <c r="Q178" s="215"/>
      <c r="R178" s="215"/>
      <c r="S178" s="215"/>
      <c r="T178" s="216"/>
      <c r="AT178" s="217" t="s">
        <v>155</v>
      </c>
      <c r="AU178" s="217" t="s">
        <v>82</v>
      </c>
      <c r="AV178" s="12" t="s">
        <v>153</v>
      </c>
      <c r="AW178" s="12" t="s">
        <v>37</v>
      </c>
      <c r="AX178" s="12" t="s">
        <v>8</v>
      </c>
      <c r="AY178" s="217" t="s">
        <v>145</v>
      </c>
    </row>
    <row r="179" spans="2:65" s="1" customFormat="1" ht="31.5" customHeight="1" x14ac:dyDescent="0.3">
      <c r="B179" s="34"/>
      <c r="C179" s="182" t="s">
        <v>286</v>
      </c>
      <c r="D179" s="182" t="s">
        <v>148</v>
      </c>
      <c r="E179" s="183" t="s">
        <v>266</v>
      </c>
      <c r="F179" s="184" t="s">
        <v>267</v>
      </c>
      <c r="G179" s="185" t="s">
        <v>178</v>
      </c>
      <c r="H179" s="186">
        <v>13</v>
      </c>
      <c r="I179" s="187"/>
      <c r="J179" s="188">
        <f>ROUND(I179*H179,0)</f>
        <v>0</v>
      </c>
      <c r="K179" s="184" t="s">
        <v>152</v>
      </c>
      <c r="L179" s="54"/>
      <c r="M179" s="189" t="s">
        <v>21</v>
      </c>
      <c r="N179" s="190" t="s">
        <v>45</v>
      </c>
      <c r="O179" s="35"/>
      <c r="P179" s="191">
        <f>O179*H179</f>
        <v>0</v>
      </c>
      <c r="Q179" s="191">
        <v>0</v>
      </c>
      <c r="R179" s="191">
        <f>Q179*H179</f>
        <v>0</v>
      </c>
      <c r="S179" s="191">
        <v>2.7E-2</v>
      </c>
      <c r="T179" s="192">
        <f>S179*H179</f>
        <v>0.35099999999999998</v>
      </c>
      <c r="AR179" s="17" t="s">
        <v>153</v>
      </c>
      <c r="AT179" s="17" t="s">
        <v>148</v>
      </c>
      <c r="AU179" s="17" t="s">
        <v>82</v>
      </c>
      <c r="AY179" s="17" t="s">
        <v>145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17" t="s">
        <v>8</v>
      </c>
      <c r="BK179" s="193">
        <f>ROUND(I179*H179,0)</f>
        <v>0</v>
      </c>
      <c r="BL179" s="17" t="s">
        <v>153</v>
      </c>
      <c r="BM179" s="17" t="s">
        <v>945</v>
      </c>
    </row>
    <row r="180" spans="2:65" s="11" customFormat="1" x14ac:dyDescent="0.3">
      <c r="B180" s="194"/>
      <c r="C180" s="195"/>
      <c r="D180" s="208" t="s">
        <v>155</v>
      </c>
      <c r="E180" s="218" t="s">
        <v>21</v>
      </c>
      <c r="F180" s="219" t="s">
        <v>269</v>
      </c>
      <c r="G180" s="195"/>
      <c r="H180" s="220">
        <v>13</v>
      </c>
      <c r="I180" s="200"/>
      <c r="J180" s="195"/>
      <c r="K180" s="195"/>
      <c r="L180" s="201"/>
      <c r="M180" s="202"/>
      <c r="N180" s="203"/>
      <c r="O180" s="203"/>
      <c r="P180" s="203"/>
      <c r="Q180" s="203"/>
      <c r="R180" s="203"/>
      <c r="S180" s="203"/>
      <c r="T180" s="204"/>
      <c r="AT180" s="205" t="s">
        <v>155</v>
      </c>
      <c r="AU180" s="205" t="s">
        <v>82</v>
      </c>
      <c r="AV180" s="11" t="s">
        <v>82</v>
      </c>
      <c r="AW180" s="11" t="s">
        <v>37</v>
      </c>
      <c r="AX180" s="11" t="s">
        <v>8</v>
      </c>
      <c r="AY180" s="205" t="s">
        <v>145</v>
      </c>
    </row>
    <row r="181" spans="2:65" s="1" customFormat="1" ht="31.5" customHeight="1" x14ac:dyDescent="0.3">
      <c r="B181" s="34"/>
      <c r="C181" s="182" t="s">
        <v>291</v>
      </c>
      <c r="D181" s="182" t="s">
        <v>148</v>
      </c>
      <c r="E181" s="183" t="s">
        <v>271</v>
      </c>
      <c r="F181" s="184" t="s">
        <v>272</v>
      </c>
      <c r="G181" s="185" t="s">
        <v>178</v>
      </c>
      <c r="H181" s="186">
        <v>6.4</v>
      </c>
      <c r="I181" s="187"/>
      <c r="J181" s="188">
        <f>ROUND(I181*H181,0)</f>
        <v>0</v>
      </c>
      <c r="K181" s="184" t="s">
        <v>152</v>
      </c>
      <c r="L181" s="54"/>
      <c r="M181" s="189" t="s">
        <v>21</v>
      </c>
      <c r="N181" s="190" t="s">
        <v>45</v>
      </c>
      <c r="O181" s="35"/>
      <c r="P181" s="191">
        <f>O181*H181</f>
        <v>0</v>
      </c>
      <c r="Q181" s="191">
        <v>0</v>
      </c>
      <c r="R181" s="191">
        <f>Q181*H181</f>
        <v>0</v>
      </c>
      <c r="S181" s="191">
        <v>3.3000000000000002E-2</v>
      </c>
      <c r="T181" s="192">
        <f>S181*H181</f>
        <v>0.21120000000000003</v>
      </c>
      <c r="AR181" s="17" t="s">
        <v>153</v>
      </c>
      <c r="AT181" s="17" t="s">
        <v>148</v>
      </c>
      <c r="AU181" s="17" t="s">
        <v>82</v>
      </c>
      <c r="AY181" s="17" t="s">
        <v>145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17" t="s">
        <v>8</v>
      </c>
      <c r="BK181" s="193">
        <f>ROUND(I181*H181,0)</f>
        <v>0</v>
      </c>
      <c r="BL181" s="17" t="s">
        <v>153</v>
      </c>
      <c r="BM181" s="17" t="s">
        <v>273</v>
      </c>
    </row>
    <row r="182" spans="2:65" s="11" customFormat="1" x14ac:dyDescent="0.3">
      <c r="B182" s="194"/>
      <c r="C182" s="195"/>
      <c r="D182" s="208" t="s">
        <v>155</v>
      </c>
      <c r="E182" s="218" t="s">
        <v>21</v>
      </c>
      <c r="F182" s="219" t="s">
        <v>946</v>
      </c>
      <c r="G182" s="195"/>
      <c r="H182" s="220">
        <v>6.4</v>
      </c>
      <c r="I182" s="200"/>
      <c r="J182" s="195"/>
      <c r="K182" s="195"/>
      <c r="L182" s="201"/>
      <c r="M182" s="202"/>
      <c r="N182" s="203"/>
      <c r="O182" s="203"/>
      <c r="P182" s="203"/>
      <c r="Q182" s="203"/>
      <c r="R182" s="203"/>
      <c r="S182" s="203"/>
      <c r="T182" s="204"/>
      <c r="AT182" s="205" t="s">
        <v>155</v>
      </c>
      <c r="AU182" s="205" t="s">
        <v>82</v>
      </c>
      <c r="AV182" s="11" t="s">
        <v>82</v>
      </c>
      <c r="AW182" s="11" t="s">
        <v>37</v>
      </c>
      <c r="AX182" s="11" t="s">
        <v>8</v>
      </c>
      <c r="AY182" s="205" t="s">
        <v>145</v>
      </c>
    </row>
    <row r="183" spans="2:65" s="1" customFormat="1" ht="31.5" customHeight="1" x14ac:dyDescent="0.3">
      <c r="B183" s="34"/>
      <c r="C183" s="182" t="s">
        <v>295</v>
      </c>
      <c r="D183" s="182" t="s">
        <v>148</v>
      </c>
      <c r="E183" s="183" t="s">
        <v>277</v>
      </c>
      <c r="F183" s="184" t="s">
        <v>278</v>
      </c>
      <c r="G183" s="185" t="s">
        <v>167</v>
      </c>
      <c r="H183" s="186">
        <v>82.8</v>
      </c>
      <c r="I183" s="187"/>
      <c r="J183" s="188">
        <f>ROUND(I183*H183,0)</f>
        <v>0</v>
      </c>
      <c r="K183" s="184" t="s">
        <v>152</v>
      </c>
      <c r="L183" s="54"/>
      <c r="M183" s="189" t="s">
        <v>21</v>
      </c>
      <c r="N183" s="190" t="s">
        <v>45</v>
      </c>
      <c r="O183" s="35"/>
      <c r="P183" s="191">
        <f>O183*H183</f>
        <v>0</v>
      </c>
      <c r="Q183" s="191">
        <v>0</v>
      </c>
      <c r="R183" s="191">
        <f>Q183*H183</f>
        <v>0</v>
      </c>
      <c r="S183" s="191">
        <v>4.5999999999999999E-2</v>
      </c>
      <c r="T183" s="192">
        <f>S183*H183</f>
        <v>3.8087999999999997</v>
      </c>
      <c r="AR183" s="17" t="s">
        <v>153</v>
      </c>
      <c r="AT183" s="17" t="s">
        <v>148</v>
      </c>
      <c r="AU183" s="17" t="s">
        <v>82</v>
      </c>
      <c r="AY183" s="17" t="s">
        <v>145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17" t="s">
        <v>8</v>
      </c>
      <c r="BK183" s="193">
        <f>ROUND(I183*H183,0)</f>
        <v>0</v>
      </c>
      <c r="BL183" s="17" t="s">
        <v>153</v>
      </c>
      <c r="BM183" s="17" t="s">
        <v>279</v>
      </c>
    </row>
    <row r="184" spans="2:65" s="11" customFormat="1" x14ac:dyDescent="0.3">
      <c r="B184" s="194"/>
      <c r="C184" s="195"/>
      <c r="D184" s="196" t="s">
        <v>155</v>
      </c>
      <c r="E184" s="197" t="s">
        <v>21</v>
      </c>
      <c r="F184" s="198" t="s">
        <v>914</v>
      </c>
      <c r="G184" s="195"/>
      <c r="H184" s="199">
        <v>5</v>
      </c>
      <c r="I184" s="200"/>
      <c r="J184" s="195"/>
      <c r="K184" s="195"/>
      <c r="L184" s="201"/>
      <c r="M184" s="202"/>
      <c r="N184" s="203"/>
      <c r="O184" s="203"/>
      <c r="P184" s="203"/>
      <c r="Q184" s="203"/>
      <c r="R184" s="203"/>
      <c r="S184" s="203"/>
      <c r="T184" s="204"/>
      <c r="AT184" s="205" t="s">
        <v>155</v>
      </c>
      <c r="AU184" s="205" t="s">
        <v>82</v>
      </c>
      <c r="AV184" s="11" t="s">
        <v>82</v>
      </c>
      <c r="AW184" s="11" t="s">
        <v>37</v>
      </c>
      <c r="AX184" s="11" t="s">
        <v>74</v>
      </c>
      <c r="AY184" s="205" t="s">
        <v>145</v>
      </c>
    </row>
    <row r="185" spans="2:65" s="11" customFormat="1" x14ac:dyDescent="0.3">
      <c r="B185" s="194"/>
      <c r="C185" s="195"/>
      <c r="D185" s="196" t="s">
        <v>155</v>
      </c>
      <c r="E185" s="197" t="s">
        <v>21</v>
      </c>
      <c r="F185" s="198" t="s">
        <v>915</v>
      </c>
      <c r="G185" s="195"/>
      <c r="H185" s="199">
        <v>24.8</v>
      </c>
      <c r="I185" s="200"/>
      <c r="J185" s="195"/>
      <c r="K185" s="195"/>
      <c r="L185" s="201"/>
      <c r="M185" s="202"/>
      <c r="N185" s="203"/>
      <c r="O185" s="203"/>
      <c r="P185" s="203"/>
      <c r="Q185" s="203"/>
      <c r="R185" s="203"/>
      <c r="S185" s="203"/>
      <c r="T185" s="204"/>
      <c r="AT185" s="205" t="s">
        <v>155</v>
      </c>
      <c r="AU185" s="205" t="s">
        <v>82</v>
      </c>
      <c r="AV185" s="11" t="s">
        <v>82</v>
      </c>
      <c r="AW185" s="11" t="s">
        <v>37</v>
      </c>
      <c r="AX185" s="11" t="s">
        <v>74</v>
      </c>
      <c r="AY185" s="205" t="s">
        <v>145</v>
      </c>
    </row>
    <row r="186" spans="2:65" s="11" customFormat="1" x14ac:dyDescent="0.3">
      <c r="B186" s="194"/>
      <c r="C186" s="195"/>
      <c r="D186" s="196" t="s">
        <v>155</v>
      </c>
      <c r="E186" s="197" t="s">
        <v>21</v>
      </c>
      <c r="F186" s="198" t="s">
        <v>916</v>
      </c>
      <c r="G186" s="195"/>
      <c r="H186" s="199">
        <v>10.199999999999999</v>
      </c>
      <c r="I186" s="200"/>
      <c r="J186" s="195"/>
      <c r="K186" s="195"/>
      <c r="L186" s="201"/>
      <c r="M186" s="202"/>
      <c r="N186" s="203"/>
      <c r="O186" s="203"/>
      <c r="P186" s="203"/>
      <c r="Q186" s="203"/>
      <c r="R186" s="203"/>
      <c r="S186" s="203"/>
      <c r="T186" s="204"/>
      <c r="AT186" s="205" t="s">
        <v>155</v>
      </c>
      <c r="AU186" s="205" t="s">
        <v>82</v>
      </c>
      <c r="AV186" s="11" t="s">
        <v>82</v>
      </c>
      <c r="AW186" s="11" t="s">
        <v>37</v>
      </c>
      <c r="AX186" s="11" t="s">
        <v>74</v>
      </c>
      <c r="AY186" s="205" t="s">
        <v>145</v>
      </c>
    </row>
    <row r="187" spans="2:65" s="11" customFormat="1" x14ac:dyDescent="0.3">
      <c r="B187" s="194"/>
      <c r="C187" s="195"/>
      <c r="D187" s="196" t="s">
        <v>155</v>
      </c>
      <c r="E187" s="197" t="s">
        <v>21</v>
      </c>
      <c r="F187" s="198" t="s">
        <v>917</v>
      </c>
      <c r="G187" s="195"/>
      <c r="H187" s="199">
        <v>8</v>
      </c>
      <c r="I187" s="200"/>
      <c r="J187" s="195"/>
      <c r="K187" s="195"/>
      <c r="L187" s="201"/>
      <c r="M187" s="202"/>
      <c r="N187" s="203"/>
      <c r="O187" s="203"/>
      <c r="P187" s="203"/>
      <c r="Q187" s="203"/>
      <c r="R187" s="203"/>
      <c r="S187" s="203"/>
      <c r="T187" s="204"/>
      <c r="AT187" s="205" t="s">
        <v>155</v>
      </c>
      <c r="AU187" s="205" t="s">
        <v>82</v>
      </c>
      <c r="AV187" s="11" t="s">
        <v>82</v>
      </c>
      <c r="AW187" s="11" t="s">
        <v>37</v>
      </c>
      <c r="AX187" s="11" t="s">
        <v>74</v>
      </c>
      <c r="AY187" s="205" t="s">
        <v>145</v>
      </c>
    </row>
    <row r="188" spans="2:65" s="11" customFormat="1" x14ac:dyDescent="0.3">
      <c r="B188" s="194"/>
      <c r="C188" s="195"/>
      <c r="D188" s="196" t="s">
        <v>155</v>
      </c>
      <c r="E188" s="197" t="s">
        <v>21</v>
      </c>
      <c r="F188" s="198" t="s">
        <v>919</v>
      </c>
      <c r="G188" s="195"/>
      <c r="H188" s="199">
        <v>34.799999999999997</v>
      </c>
      <c r="I188" s="200"/>
      <c r="J188" s="195"/>
      <c r="K188" s="195"/>
      <c r="L188" s="201"/>
      <c r="M188" s="202"/>
      <c r="N188" s="203"/>
      <c r="O188" s="203"/>
      <c r="P188" s="203"/>
      <c r="Q188" s="203"/>
      <c r="R188" s="203"/>
      <c r="S188" s="203"/>
      <c r="T188" s="204"/>
      <c r="AT188" s="205" t="s">
        <v>155</v>
      </c>
      <c r="AU188" s="205" t="s">
        <v>82</v>
      </c>
      <c r="AV188" s="11" t="s">
        <v>82</v>
      </c>
      <c r="AW188" s="11" t="s">
        <v>37</v>
      </c>
      <c r="AX188" s="11" t="s">
        <v>74</v>
      </c>
      <c r="AY188" s="205" t="s">
        <v>145</v>
      </c>
    </row>
    <row r="189" spans="2:65" s="12" customFormat="1" x14ac:dyDescent="0.3">
      <c r="B189" s="206"/>
      <c r="C189" s="207"/>
      <c r="D189" s="208" t="s">
        <v>155</v>
      </c>
      <c r="E189" s="209" t="s">
        <v>21</v>
      </c>
      <c r="F189" s="210" t="s">
        <v>159</v>
      </c>
      <c r="G189" s="207"/>
      <c r="H189" s="211">
        <v>82.8</v>
      </c>
      <c r="I189" s="212"/>
      <c r="J189" s="207"/>
      <c r="K189" s="207"/>
      <c r="L189" s="213"/>
      <c r="M189" s="214"/>
      <c r="N189" s="215"/>
      <c r="O189" s="215"/>
      <c r="P189" s="215"/>
      <c r="Q189" s="215"/>
      <c r="R189" s="215"/>
      <c r="S189" s="215"/>
      <c r="T189" s="216"/>
      <c r="AT189" s="217" t="s">
        <v>155</v>
      </c>
      <c r="AU189" s="217" t="s">
        <v>82</v>
      </c>
      <c r="AV189" s="12" t="s">
        <v>153</v>
      </c>
      <c r="AW189" s="12" t="s">
        <v>37</v>
      </c>
      <c r="AX189" s="12" t="s">
        <v>8</v>
      </c>
      <c r="AY189" s="217" t="s">
        <v>145</v>
      </c>
    </row>
    <row r="190" spans="2:65" s="1" customFormat="1" ht="22.5" customHeight="1" x14ac:dyDescent="0.3">
      <c r="B190" s="34"/>
      <c r="C190" s="182" t="s">
        <v>300</v>
      </c>
      <c r="D190" s="182" t="s">
        <v>148</v>
      </c>
      <c r="E190" s="183" t="s">
        <v>281</v>
      </c>
      <c r="F190" s="184" t="s">
        <v>282</v>
      </c>
      <c r="G190" s="185" t="s">
        <v>167</v>
      </c>
      <c r="H190" s="186">
        <v>45.6</v>
      </c>
      <c r="I190" s="187"/>
      <c r="J190" s="188">
        <f>ROUND(I190*H190,0)</f>
        <v>0</v>
      </c>
      <c r="K190" s="184" t="s">
        <v>152</v>
      </c>
      <c r="L190" s="54"/>
      <c r="M190" s="189" t="s">
        <v>21</v>
      </c>
      <c r="N190" s="190" t="s">
        <v>45</v>
      </c>
      <c r="O190" s="35"/>
      <c r="P190" s="191">
        <f>O190*H190</f>
        <v>0</v>
      </c>
      <c r="Q190" s="191">
        <v>0</v>
      </c>
      <c r="R190" s="191">
        <f>Q190*H190</f>
        <v>0</v>
      </c>
      <c r="S190" s="191">
        <v>6.0999999999999999E-2</v>
      </c>
      <c r="T190" s="192">
        <f>S190*H190</f>
        <v>2.7816000000000001</v>
      </c>
      <c r="AR190" s="17" t="s">
        <v>153</v>
      </c>
      <c r="AT190" s="17" t="s">
        <v>148</v>
      </c>
      <c r="AU190" s="17" t="s">
        <v>82</v>
      </c>
      <c r="AY190" s="17" t="s">
        <v>145</v>
      </c>
      <c r="BE190" s="193">
        <f>IF(N190="základní",J190,0)</f>
        <v>0</v>
      </c>
      <c r="BF190" s="193">
        <f>IF(N190="snížená",J190,0)</f>
        <v>0</v>
      </c>
      <c r="BG190" s="193">
        <f>IF(N190="zákl. přenesená",J190,0)</f>
        <v>0</v>
      </c>
      <c r="BH190" s="193">
        <f>IF(N190="sníž. přenesená",J190,0)</f>
        <v>0</v>
      </c>
      <c r="BI190" s="193">
        <f>IF(N190="nulová",J190,0)</f>
        <v>0</v>
      </c>
      <c r="BJ190" s="17" t="s">
        <v>8</v>
      </c>
      <c r="BK190" s="193">
        <f>ROUND(I190*H190,0)</f>
        <v>0</v>
      </c>
      <c r="BL190" s="17" t="s">
        <v>153</v>
      </c>
      <c r="BM190" s="17" t="s">
        <v>283</v>
      </c>
    </row>
    <row r="191" spans="2:65" s="11" customFormat="1" x14ac:dyDescent="0.3">
      <c r="B191" s="194"/>
      <c r="C191" s="195"/>
      <c r="D191" s="196" t="s">
        <v>155</v>
      </c>
      <c r="E191" s="197" t="s">
        <v>21</v>
      </c>
      <c r="F191" s="198" t="s">
        <v>912</v>
      </c>
      <c r="G191" s="195"/>
      <c r="H191" s="199">
        <v>15</v>
      </c>
      <c r="I191" s="200"/>
      <c r="J191" s="195"/>
      <c r="K191" s="195"/>
      <c r="L191" s="201"/>
      <c r="M191" s="202"/>
      <c r="N191" s="203"/>
      <c r="O191" s="203"/>
      <c r="P191" s="203"/>
      <c r="Q191" s="203"/>
      <c r="R191" s="203"/>
      <c r="S191" s="203"/>
      <c r="T191" s="204"/>
      <c r="AT191" s="205" t="s">
        <v>155</v>
      </c>
      <c r="AU191" s="205" t="s">
        <v>82</v>
      </c>
      <c r="AV191" s="11" t="s">
        <v>82</v>
      </c>
      <c r="AW191" s="11" t="s">
        <v>37</v>
      </c>
      <c r="AX191" s="11" t="s">
        <v>74</v>
      </c>
      <c r="AY191" s="205" t="s">
        <v>145</v>
      </c>
    </row>
    <row r="192" spans="2:65" s="11" customFormat="1" x14ac:dyDescent="0.3">
      <c r="B192" s="194"/>
      <c r="C192" s="195"/>
      <c r="D192" s="196" t="s">
        <v>155</v>
      </c>
      <c r="E192" s="197" t="s">
        <v>21</v>
      </c>
      <c r="F192" s="198" t="s">
        <v>913</v>
      </c>
      <c r="G192" s="195"/>
      <c r="H192" s="199">
        <v>30.6</v>
      </c>
      <c r="I192" s="200"/>
      <c r="J192" s="195"/>
      <c r="K192" s="195"/>
      <c r="L192" s="201"/>
      <c r="M192" s="202"/>
      <c r="N192" s="203"/>
      <c r="O192" s="203"/>
      <c r="P192" s="203"/>
      <c r="Q192" s="203"/>
      <c r="R192" s="203"/>
      <c r="S192" s="203"/>
      <c r="T192" s="204"/>
      <c r="AT192" s="205" t="s">
        <v>155</v>
      </c>
      <c r="AU192" s="205" t="s">
        <v>82</v>
      </c>
      <c r="AV192" s="11" t="s">
        <v>82</v>
      </c>
      <c r="AW192" s="11" t="s">
        <v>37</v>
      </c>
      <c r="AX192" s="11" t="s">
        <v>74</v>
      </c>
      <c r="AY192" s="205" t="s">
        <v>145</v>
      </c>
    </row>
    <row r="193" spans="2:65" s="12" customFormat="1" x14ac:dyDescent="0.3">
      <c r="B193" s="206"/>
      <c r="C193" s="207"/>
      <c r="D193" s="196" t="s">
        <v>155</v>
      </c>
      <c r="E193" s="221" t="s">
        <v>21</v>
      </c>
      <c r="F193" s="222" t="s">
        <v>159</v>
      </c>
      <c r="G193" s="207"/>
      <c r="H193" s="223">
        <v>45.6</v>
      </c>
      <c r="I193" s="212"/>
      <c r="J193" s="207"/>
      <c r="K193" s="207"/>
      <c r="L193" s="213"/>
      <c r="M193" s="214"/>
      <c r="N193" s="215"/>
      <c r="O193" s="215"/>
      <c r="P193" s="215"/>
      <c r="Q193" s="215"/>
      <c r="R193" s="215"/>
      <c r="S193" s="215"/>
      <c r="T193" s="216"/>
      <c r="AT193" s="217" t="s">
        <v>155</v>
      </c>
      <c r="AU193" s="217" t="s">
        <v>82</v>
      </c>
      <c r="AV193" s="12" t="s">
        <v>153</v>
      </c>
      <c r="AW193" s="12" t="s">
        <v>37</v>
      </c>
      <c r="AX193" s="12" t="s">
        <v>8</v>
      </c>
      <c r="AY193" s="217" t="s">
        <v>145</v>
      </c>
    </row>
    <row r="194" spans="2:65" s="10" customFormat="1" ht="29.85" customHeight="1" x14ac:dyDescent="0.3">
      <c r="B194" s="165"/>
      <c r="C194" s="166"/>
      <c r="D194" s="179" t="s">
        <v>73</v>
      </c>
      <c r="E194" s="180" t="s">
        <v>284</v>
      </c>
      <c r="F194" s="180" t="s">
        <v>285</v>
      </c>
      <c r="G194" s="166"/>
      <c r="H194" s="166"/>
      <c r="I194" s="169"/>
      <c r="J194" s="181">
        <f>BK194</f>
        <v>0</v>
      </c>
      <c r="K194" s="166"/>
      <c r="L194" s="171"/>
      <c r="M194" s="172"/>
      <c r="N194" s="173"/>
      <c r="O194" s="173"/>
      <c r="P194" s="174">
        <f>SUM(P195:P199)</f>
        <v>0</v>
      </c>
      <c r="Q194" s="173"/>
      <c r="R194" s="174">
        <f>SUM(R195:R199)</f>
        <v>0</v>
      </c>
      <c r="S194" s="173"/>
      <c r="T194" s="175">
        <f>SUM(T195:T199)</f>
        <v>0</v>
      </c>
      <c r="AR194" s="176" t="s">
        <v>8</v>
      </c>
      <c r="AT194" s="177" t="s">
        <v>73</v>
      </c>
      <c r="AU194" s="177" t="s">
        <v>8</v>
      </c>
      <c r="AY194" s="176" t="s">
        <v>145</v>
      </c>
      <c r="BK194" s="178">
        <f>SUM(BK195:BK199)</f>
        <v>0</v>
      </c>
    </row>
    <row r="195" spans="2:65" s="1" customFormat="1" ht="31.5" customHeight="1" x14ac:dyDescent="0.3">
      <c r="B195" s="34"/>
      <c r="C195" s="182" t="s">
        <v>306</v>
      </c>
      <c r="D195" s="182" t="s">
        <v>148</v>
      </c>
      <c r="E195" s="183" t="s">
        <v>287</v>
      </c>
      <c r="F195" s="184" t="s">
        <v>288</v>
      </c>
      <c r="G195" s="185" t="s">
        <v>289</v>
      </c>
      <c r="H195" s="186">
        <v>24.253</v>
      </c>
      <c r="I195" s="187"/>
      <c r="J195" s="188">
        <f>ROUND(I195*H195,0)</f>
        <v>0</v>
      </c>
      <c r="K195" s="184" t="s">
        <v>152</v>
      </c>
      <c r="L195" s="54"/>
      <c r="M195" s="189" t="s">
        <v>21</v>
      </c>
      <c r="N195" s="190" t="s">
        <v>45</v>
      </c>
      <c r="O195" s="35"/>
      <c r="P195" s="191">
        <f>O195*H195</f>
        <v>0</v>
      </c>
      <c r="Q195" s="191">
        <v>0</v>
      </c>
      <c r="R195" s="191">
        <f>Q195*H195</f>
        <v>0</v>
      </c>
      <c r="S195" s="191">
        <v>0</v>
      </c>
      <c r="T195" s="192">
        <f>S195*H195</f>
        <v>0</v>
      </c>
      <c r="AR195" s="17" t="s">
        <v>153</v>
      </c>
      <c r="AT195" s="17" t="s">
        <v>148</v>
      </c>
      <c r="AU195" s="17" t="s">
        <v>82</v>
      </c>
      <c r="AY195" s="17" t="s">
        <v>145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17" t="s">
        <v>8</v>
      </c>
      <c r="BK195" s="193">
        <f>ROUND(I195*H195,0)</f>
        <v>0</v>
      </c>
      <c r="BL195" s="17" t="s">
        <v>153</v>
      </c>
      <c r="BM195" s="17" t="s">
        <v>290</v>
      </c>
    </row>
    <row r="196" spans="2:65" s="1" customFormat="1" ht="31.5" customHeight="1" x14ac:dyDescent="0.3">
      <c r="B196" s="34"/>
      <c r="C196" s="182" t="s">
        <v>314</v>
      </c>
      <c r="D196" s="182" t="s">
        <v>148</v>
      </c>
      <c r="E196" s="183" t="s">
        <v>292</v>
      </c>
      <c r="F196" s="184" t="s">
        <v>293</v>
      </c>
      <c r="G196" s="185" t="s">
        <v>289</v>
      </c>
      <c r="H196" s="186">
        <v>24.253</v>
      </c>
      <c r="I196" s="187"/>
      <c r="J196" s="188">
        <f>ROUND(I196*H196,0)</f>
        <v>0</v>
      </c>
      <c r="K196" s="184" t="s">
        <v>152</v>
      </c>
      <c r="L196" s="54"/>
      <c r="M196" s="189" t="s">
        <v>21</v>
      </c>
      <c r="N196" s="190" t="s">
        <v>45</v>
      </c>
      <c r="O196" s="35"/>
      <c r="P196" s="191">
        <f>O196*H196</f>
        <v>0</v>
      </c>
      <c r="Q196" s="191">
        <v>0</v>
      </c>
      <c r="R196" s="191">
        <f>Q196*H196</f>
        <v>0</v>
      </c>
      <c r="S196" s="191">
        <v>0</v>
      </c>
      <c r="T196" s="192">
        <f>S196*H196</f>
        <v>0</v>
      </c>
      <c r="AR196" s="17" t="s">
        <v>153</v>
      </c>
      <c r="AT196" s="17" t="s">
        <v>148</v>
      </c>
      <c r="AU196" s="17" t="s">
        <v>82</v>
      </c>
      <c r="AY196" s="17" t="s">
        <v>145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17" t="s">
        <v>8</v>
      </c>
      <c r="BK196" s="193">
        <f>ROUND(I196*H196,0)</f>
        <v>0</v>
      </c>
      <c r="BL196" s="17" t="s">
        <v>153</v>
      </c>
      <c r="BM196" s="17" t="s">
        <v>294</v>
      </c>
    </row>
    <row r="197" spans="2:65" s="1" customFormat="1" ht="31.5" customHeight="1" x14ac:dyDescent="0.3">
      <c r="B197" s="34"/>
      <c r="C197" s="182" t="s">
        <v>318</v>
      </c>
      <c r="D197" s="182" t="s">
        <v>148</v>
      </c>
      <c r="E197" s="183" t="s">
        <v>296</v>
      </c>
      <c r="F197" s="184" t="s">
        <v>297</v>
      </c>
      <c r="G197" s="185" t="s">
        <v>289</v>
      </c>
      <c r="H197" s="186">
        <v>242.53</v>
      </c>
      <c r="I197" s="187"/>
      <c r="J197" s="188">
        <f>ROUND(I197*H197,0)</f>
        <v>0</v>
      </c>
      <c r="K197" s="184" t="s">
        <v>152</v>
      </c>
      <c r="L197" s="54"/>
      <c r="M197" s="189" t="s">
        <v>21</v>
      </c>
      <c r="N197" s="190" t="s">
        <v>45</v>
      </c>
      <c r="O197" s="35"/>
      <c r="P197" s="191">
        <f>O197*H197</f>
        <v>0</v>
      </c>
      <c r="Q197" s="191">
        <v>0</v>
      </c>
      <c r="R197" s="191">
        <f>Q197*H197</f>
        <v>0</v>
      </c>
      <c r="S197" s="191">
        <v>0</v>
      </c>
      <c r="T197" s="192">
        <f>S197*H197</f>
        <v>0</v>
      </c>
      <c r="AR197" s="17" t="s">
        <v>153</v>
      </c>
      <c r="AT197" s="17" t="s">
        <v>148</v>
      </c>
      <c r="AU197" s="17" t="s">
        <v>82</v>
      </c>
      <c r="AY197" s="17" t="s">
        <v>145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17" t="s">
        <v>8</v>
      </c>
      <c r="BK197" s="193">
        <f>ROUND(I197*H197,0)</f>
        <v>0</v>
      </c>
      <c r="BL197" s="17" t="s">
        <v>153</v>
      </c>
      <c r="BM197" s="17" t="s">
        <v>298</v>
      </c>
    </row>
    <row r="198" spans="2:65" s="11" customFormat="1" x14ac:dyDescent="0.3">
      <c r="B198" s="194"/>
      <c r="C198" s="195"/>
      <c r="D198" s="208" t="s">
        <v>155</v>
      </c>
      <c r="E198" s="195"/>
      <c r="F198" s="219" t="s">
        <v>947</v>
      </c>
      <c r="G198" s="195"/>
      <c r="H198" s="220">
        <v>242.53</v>
      </c>
      <c r="I198" s="200"/>
      <c r="J198" s="195"/>
      <c r="K198" s="195"/>
      <c r="L198" s="201"/>
      <c r="M198" s="202"/>
      <c r="N198" s="203"/>
      <c r="O198" s="203"/>
      <c r="P198" s="203"/>
      <c r="Q198" s="203"/>
      <c r="R198" s="203"/>
      <c r="S198" s="203"/>
      <c r="T198" s="204"/>
      <c r="AT198" s="205" t="s">
        <v>155</v>
      </c>
      <c r="AU198" s="205" t="s">
        <v>82</v>
      </c>
      <c r="AV198" s="11" t="s">
        <v>82</v>
      </c>
      <c r="AW198" s="11" t="s">
        <v>4</v>
      </c>
      <c r="AX198" s="11" t="s">
        <v>8</v>
      </c>
      <c r="AY198" s="205" t="s">
        <v>145</v>
      </c>
    </row>
    <row r="199" spans="2:65" s="1" customFormat="1" ht="31.5" customHeight="1" x14ac:dyDescent="0.3">
      <c r="B199" s="34"/>
      <c r="C199" s="182" t="s">
        <v>326</v>
      </c>
      <c r="D199" s="182" t="s">
        <v>148</v>
      </c>
      <c r="E199" s="183" t="s">
        <v>301</v>
      </c>
      <c r="F199" s="184" t="s">
        <v>302</v>
      </c>
      <c r="G199" s="185" t="s">
        <v>289</v>
      </c>
      <c r="H199" s="186">
        <v>24.253</v>
      </c>
      <c r="I199" s="187"/>
      <c r="J199" s="188">
        <f>ROUND(I199*H199,0)</f>
        <v>0</v>
      </c>
      <c r="K199" s="184" t="s">
        <v>152</v>
      </c>
      <c r="L199" s="54"/>
      <c r="M199" s="189" t="s">
        <v>21</v>
      </c>
      <c r="N199" s="190" t="s">
        <v>45</v>
      </c>
      <c r="O199" s="35"/>
      <c r="P199" s="191">
        <f>O199*H199</f>
        <v>0</v>
      </c>
      <c r="Q199" s="191">
        <v>0</v>
      </c>
      <c r="R199" s="191">
        <f>Q199*H199</f>
        <v>0</v>
      </c>
      <c r="S199" s="191">
        <v>0</v>
      </c>
      <c r="T199" s="192">
        <f>S199*H199</f>
        <v>0</v>
      </c>
      <c r="AR199" s="17" t="s">
        <v>153</v>
      </c>
      <c r="AT199" s="17" t="s">
        <v>148</v>
      </c>
      <c r="AU199" s="17" t="s">
        <v>82</v>
      </c>
      <c r="AY199" s="17" t="s">
        <v>145</v>
      </c>
      <c r="BE199" s="193">
        <f>IF(N199="základní",J199,0)</f>
        <v>0</v>
      </c>
      <c r="BF199" s="193">
        <f>IF(N199="snížená",J199,0)</f>
        <v>0</v>
      </c>
      <c r="BG199" s="193">
        <f>IF(N199="zákl. přenesená",J199,0)</f>
        <v>0</v>
      </c>
      <c r="BH199" s="193">
        <f>IF(N199="sníž. přenesená",J199,0)</f>
        <v>0</v>
      </c>
      <c r="BI199" s="193">
        <f>IF(N199="nulová",J199,0)</f>
        <v>0</v>
      </c>
      <c r="BJ199" s="17" t="s">
        <v>8</v>
      </c>
      <c r="BK199" s="193">
        <f>ROUND(I199*H199,0)</f>
        <v>0</v>
      </c>
      <c r="BL199" s="17" t="s">
        <v>153</v>
      </c>
      <c r="BM199" s="17" t="s">
        <v>948</v>
      </c>
    </row>
    <row r="200" spans="2:65" s="10" customFormat="1" ht="29.85" customHeight="1" x14ac:dyDescent="0.3">
      <c r="B200" s="165"/>
      <c r="C200" s="166"/>
      <c r="D200" s="179" t="s">
        <v>73</v>
      </c>
      <c r="E200" s="180" t="s">
        <v>304</v>
      </c>
      <c r="F200" s="180" t="s">
        <v>305</v>
      </c>
      <c r="G200" s="166"/>
      <c r="H200" s="166"/>
      <c r="I200" s="169"/>
      <c r="J200" s="181">
        <f>BK200</f>
        <v>0</v>
      </c>
      <c r="K200" s="166"/>
      <c r="L200" s="171"/>
      <c r="M200" s="172"/>
      <c r="N200" s="173"/>
      <c r="O200" s="173"/>
      <c r="P200" s="174">
        <f>P201</f>
        <v>0</v>
      </c>
      <c r="Q200" s="173"/>
      <c r="R200" s="174">
        <f>R201</f>
        <v>0</v>
      </c>
      <c r="S200" s="173"/>
      <c r="T200" s="175">
        <f>T201</f>
        <v>0</v>
      </c>
      <c r="AR200" s="176" t="s">
        <v>8</v>
      </c>
      <c r="AT200" s="177" t="s">
        <v>73</v>
      </c>
      <c r="AU200" s="177" t="s">
        <v>8</v>
      </c>
      <c r="AY200" s="176" t="s">
        <v>145</v>
      </c>
      <c r="BK200" s="178">
        <f>BK201</f>
        <v>0</v>
      </c>
    </row>
    <row r="201" spans="2:65" s="1" customFormat="1" ht="44.25" customHeight="1" x14ac:dyDescent="0.3">
      <c r="B201" s="34"/>
      <c r="C201" s="182" t="s">
        <v>323</v>
      </c>
      <c r="D201" s="182" t="s">
        <v>148</v>
      </c>
      <c r="E201" s="183" t="s">
        <v>307</v>
      </c>
      <c r="F201" s="184" t="s">
        <v>308</v>
      </c>
      <c r="G201" s="185" t="s">
        <v>289</v>
      </c>
      <c r="H201" s="186">
        <v>5.9240000000000004</v>
      </c>
      <c r="I201" s="187"/>
      <c r="J201" s="188">
        <f>ROUND(I201*H201,0)</f>
        <v>0</v>
      </c>
      <c r="K201" s="184" t="s">
        <v>152</v>
      </c>
      <c r="L201" s="54"/>
      <c r="M201" s="189" t="s">
        <v>21</v>
      </c>
      <c r="N201" s="190" t="s">
        <v>45</v>
      </c>
      <c r="O201" s="35"/>
      <c r="P201" s="191">
        <f>O201*H201</f>
        <v>0</v>
      </c>
      <c r="Q201" s="191">
        <v>0</v>
      </c>
      <c r="R201" s="191">
        <f>Q201*H201</f>
        <v>0</v>
      </c>
      <c r="S201" s="191">
        <v>0</v>
      </c>
      <c r="T201" s="192">
        <f>S201*H201</f>
        <v>0</v>
      </c>
      <c r="AR201" s="17" t="s">
        <v>153</v>
      </c>
      <c r="AT201" s="17" t="s">
        <v>148</v>
      </c>
      <c r="AU201" s="17" t="s">
        <v>82</v>
      </c>
      <c r="AY201" s="17" t="s">
        <v>145</v>
      </c>
      <c r="BE201" s="193">
        <f>IF(N201="základní",J201,0)</f>
        <v>0</v>
      </c>
      <c r="BF201" s="193">
        <f>IF(N201="snížená",J201,0)</f>
        <v>0</v>
      </c>
      <c r="BG201" s="193">
        <f>IF(N201="zákl. přenesená",J201,0)</f>
        <v>0</v>
      </c>
      <c r="BH201" s="193">
        <f>IF(N201="sníž. přenesená",J201,0)</f>
        <v>0</v>
      </c>
      <c r="BI201" s="193">
        <f>IF(N201="nulová",J201,0)</f>
        <v>0</v>
      </c>
      <c r="BJ201" s="17" t="s">
        <v>8</v>
      </c>
      <c r="BK201" s="193">
        <f>ROUND(I201*H201,0)</f>
        <v>0</v>
      </c>
      <c r="BL201" s="17" t="s">
        <v>153</v>
      </c>
      <c r="BM201" s="17" t="s">
        <v>309</v>
      </c>
    </row>
    <row r="202" spans="2:65" s="10" customFormat="1" ht="37.35" customHeight="1" x14ac:dyDescent="0.35">
      <c r="B202" s="165"/>
      <c r="C202" s="166"/>
      <c r="D202" s="167" t="s">
        <v>73</v>
      </c>
      <c r="E202" s="168" t="s">
        <v>310</v>
      </c>
      <c r="F202" s="168" t="s">
        <v>311</v>
      </c>
      <c r="G202" s="166"/>
      <c r="H202" s="166"/>
      <c r="I202" s="169"/>
      <c r="J202" s="170">
        <f>BK202</f>
        <v>83864</v>
      </c>
      <c r="K202" s="166"/>
      <c r="L202" s="171"/>
      <c r="M202" s="172"/>
      <c r="N202" s="173"/>
      <c r="O202" s="173"/>
      <c r="P202" s="174">
        <f>P203+P224+P256+P283+P326+P337+P341+P360+P363+P390+P412+P417+P446+P467</f>
        <v>0</v>
      </c>
      <c r="Q202" s="173"/>
      <c r="R202" s="174">
        <f>R203+R224+R256+R283+R326+R337+R341+R360+R363+R390+R412+R417+R446+R467</f>
        <v>5.4065777999999982</v>
      </c>
      <c r="S202" s="173"/>
      <c r="T202" s="175">
        <f>T203+T224+T256+T283+T326+T337+T341+T360+T363+T390+T412+T417+T446+T467</f>
        <v>11.953186899999999</v>
      </c>
      <c r="AR202" s="176" t="s">
        <v>82</v>
      </c>
      <c r="AT202" s="177" t="s">
        <v>73</v>
      </c>
      <c r="AU202" s="177" t="s">
        <v>74</v>
      </c>
      <c r="AY202" s="176" t="s">
        <v>145</v>
      </c>
      <c r="BK202" s="178">
        <f>BK203+BK224+BK256+BK283+BK326+BK337+BK341+BK360+BK363+BK390+BK412+BK417+BK446+BK467</f>
        <v>83864</v>
      </c>
    </row>
    <row r="203" spans="2:65" s="10" customFormat="1" ht="19.899999999999999" customHeight="1" x14ac:dyDescent="0.3">
      <c r="B203" s="165"/>
      <c r="C203" s="166"/>
      <c r="D203" s="179" t="s">
        <v>73</v>
      </c>
      <c r="E203" s="180" t="s">
        <v>312</v>
      </c>
      <c r="F203" s="180" t="s">
        <v>313</v>
      </c>
      <c r="G203" s="166"/>
      <c r="H203" s="166"/>
      <c r="I203" s="169"/>
      <c r="J203" s="181">
        <f>BK203</f>
        <v>0</v>
      </c>
      <c r="K203" s="166"/>
      <c r="L203" s="171"/>
      <c r="M203" s="172"/>
      <c r="N203" s="173"/>
      <c r="O203" s="173"/>
      <c r="P203" s="174">
        <f>SUM(P204:P223)</f>
        <v>0</v>
      </c>
      <c r="Q203" s="173"/>
      <c r="R203" s="174">
        <f>SUM(R204:R223)</f>
        <v>0.137685</v>
      </c>
      <c r="S203" s="173"/>
      <c r="T203" s="175">
        <f>SUM(T204:T223)</f>
        <v>0</v>
      </c>
      <c r="AR203" s="176" t="s">
        <v>82</v>
      </c>
      <c r="AT203" s="177" t="s">
        <v>73</v>
      </c>
      <c r="AU203" s="177" t="s">
        <v>8</v>
      </c>
      <c r="AY203" s="176" t="s">
        <v>145</v>
      </c>
      <c r="BK203" s="178">
        <f>SUM(BK204:BK223)</f>
        <v>0</v>
      </c>
    </row>
    <row r="204" spans="2:65" s="1" customFormat="1" ht="31.5" customHeight="1" x14ac:dyDescent="0.3">
      <c r="B204" s="34"/>
      <c r="C204" s="182" t="s">
        <v>338</v>
      </c>
      <c r="D204" s="182" t="s">
        <v>148</v>
      </c>
      <c r="E204" s="183" t="s">
        <v>315</v>
      </c>
      <c r="F204" s="184" t="s">
        <v>316</v>
      </c>
      <c r="G204" s="185" t="s">
        <v>167</v>
      </c>
      <c r="H204" s="186">
        <v>57.4</v>
      </c>
      <c r="I204" s="187"/>
      <c r="J204" s="188">
        <f>ROUND(I204*H204,0)</f>
        <v>0</v>
      </c>
      <c r="K204" s="184" t="s">
        <v>152</v>
      </c>
      <c r="L204" s="54"/>
      <c r="M204" s="189" t="s">
        <v>21</v>
      </c>
      <c r="N204" s="190" t="s">
        <v>45</v>
      </c>
      <c r="O204" s="35"/>
      <c r="P204" s="191">
        <f>O204*H204</f>
        <v>0</v>
      </c>
      <c r="Q204" s="191">
        <v>0</v>
      </c>
      <c r="R204" s="191">
        <f>Q204*H204</f>
        <v>0</v>
      </c>
      <c r="S204" s="191">
        <v>0</v>
      </c>
      <c r="T204" s="192">
        <f>S204*H204</f>
        <v>0</v>
      </c>
      <c r="AR204" s="17" t="s">
        <v>168</v>
      </c>
      <c r="AT204" s="17" t="s">
        <v>148</v>
      </c>
      <c r="AU204" s="17" t="s">
        <v>82</v>
      </c>
      <c r="AY204" s="17" t="s">
        <v>145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17" t="s">
        <v>8</v>
      </c>
      <c r="BK204" s="193">
        <f>ROUND(I204*H204,0)</f>
        <v>0</v>
      </c>
      <c r="BL204" s="17" t="s">
        <v>168</v>
      </c>
      <c r="BM204" s="17" t="s">
        <v>317</v>
      </c>
    </row>
    <row r="205" spans="2:65" s="11" customFormat="1" x14ac:dyDescent="0.3">
      <c r="B205" s="194"/>
      <c r="C205" s="195"/>
      <c r="D205" s="208" t="s">
        <v>155</v>
      </c>
      <c r="E205" s="218" t="s">
        <v>21</v>
      </c>
      <c r="F205" s="219" t="s">
        <v>90</v>
      </c>
      <c r="G205" s="195"/>
      <c r="H205" s="220">
        <v>57.4</v>
      </c>
      <c r="I205" s="200"/>
      <c r="J205" s="195"/>
      <c r="K205" s="195"/>
      <c r="L205" s="201"/>
      <c r="M205" s="202"/>
      <c r="N205" s="203"/>
      <c r="O205" s="203"/>
      <c r="P205" s="203"/>
      <c r="Q205" s="203"/>
      <c r="R205" s="203"/>
      <c r="S205" s="203"/>
      <c r="T205" s="204"/>
      <c r="AT205" s="205" t="s">
        <v>155</v>
      </c>
      <c r="AU205" s="205" t="s">
        <v>82</v>
      </c>
      <c r="AV205" s="11" t="s">
        <v>82</v>
      </c>
      <c r="AW205" s="11" t="s">
        <v>37</v>
      </c>
      <c r="AX205" s="11" t="s">
        <v>8</v>
      </c>
      <c r="AY205" s="205" t="s">
        <v>145</v>
      </c>
    </row>
    <row r="206" spans="2:65" s="1" customFormat="1" ht="22.5" customHeight="1" x14ac:dyDescent="0.3">
      <c r="B206" s="34"/>
      <c r="C206" s="235" t="s">
        <v>344</v>
      </c>
      <c r="D206" s="235" t="s">
        <v>319</v>
      </c>
      <c r="E206" s="236" t="s">
        <v>320</v>
      </c>
      <c r="F206" s="237" t="s">
        <v>321</v>
      </c>
      <c r="G206" s="238" t="s">
        <v>322</v>
      </c>
      <c r="H206" s="239">
        <v>86.1</v>
      </c>
      <c r="I206" s="240"/>
      <c r="J206" s="241">
        <f>ROUND(I206*H206,0)</f>
        <v>0</v>
      </c>
      <c r="K206" s="237" t="s">
        <v>152</v>
      </c>
      <c r="L206" s="242"/>
      <c r="M206" s="243" t="s">
        <v>21</v>
      </c>
      <c r="N206" s="244" t="s">
        <v>45</v>
      </c>
      <c r="O206" s="35"/>
      <c r="P206" s="191">
        <f>O206*H206</f>
        <v>0</v>
      </c>
      <c r="Q206" s="191">
        <v>1E-3</v>
      </c>
      <c r="R206" s="191">
        <f>Q206*H206</f>
        <v>8.6099999999999996E-2</v>
      </c>
      <c r="S206" s="191">
        <v>0</v>
      </c>
      <c r="T206" s="192">
        <f>S206*H206</f>
        <v>0</v>
      </c>
      <c r="AR206" s="17" t="s">
        <v>323</v>
      </c>
      <c r="AT206" s="17" t="s">
        <v>319</v>
      </c>
      <c r="AU206" s="17" t="s">
        <v>82</v>
      </c>
      <c r="AY206" s="17" t="s">
        <v>145</v>
      </c>
      <c r="BE206" s="193">
        <f>IF(N206="základní",J206,0)</f>
        <v>0</v>
      </c>
      <c r="BF206" s="193">
        <f>IF(N206="snížená",J206,0)</f>
        <v>0</v>
      </c>
      <c r="BG206" s="193">
        <f>IF(N206="zákl. přenesená",J206,0)</f>
        <v>0</v>
      </c>
      <c r="BH206" s="193">
        <f>IF(N206="sníž. přenesená",J206,0)</f>
        <v>0</v>
      </c>
      <c r="BI206" s="193">
        <f>IF(N206="nulová",J206,0)</f>
        <v>0</v>
      </c>
      <c r="BJ206" s="17" t="s">
        <v>8</v>
      </c>
      <c r="BK206" s="193">
        <f>ROUND(I206*H206,0)</f>
        <v>0</v>
      </c>
      <c r="BL206" s="17" t="s">
        <v>168</v>
      </c>
      <c r="BM206" s="17" t="s">
        <v>324</v>
      </c>
    </row>
    <row r="207" spans="2:65" s="11" customFormat="1" x14ac:dyDescent="0.3">
      <c r="B207" s="194"/>
      <c r="C207" s="195"/>
      <c r="D207" s="208" t="s">
        <v>155</v>
      </c>
      <c r="E207" s="195"/>
      <c r="F207" s="219" t="s">
        <v>325</v>
      </c>
      <c r="G207" s="195"/>
      <c r="H207" s="220">
        <v>86.1</v>
      </c>
      <c r="I207" s="200"/>
      <c r="J207" s="195"/>
      <c r="K207" s="195"/>
      <c r="L207" s="201"/>
      <c r="M207" s="202"/>
      <c r="N207" s="203"/>
      <c r="O207" s="203"/>
      <c r="P207" s="203"/>
      <c r="Q207" s="203"/>
      <c r="R207" s="203"/>
      <c r="S207" s="203"/>
      <c r="T207" s="204"/>
      <c r="AT207" s="205" t="s">
        <v>155</v>
      </c>
      <c r="AU207" s="205" t="s">
        <v>82</v>
      </c>
      <c r="AV207" s="11" t="s">
        <v>82</v>
      </c>
      <c r="AW207" s="11" t="s">
        <v>4</v>
      </c>
      <c r="AX207" s="11" t="s">
        <v>8</v>
      </c>
      <c r="AY207" s="205" t="s">
        <v>145</v>
      </c>
    </row>
    <row r="208" spans="2:65" s="1" customFormat="1" ht="31.5" customHeight="1" x14ac:dyDescent="0.3">
      <c r="B208" s="34"/>
      <c r="C208" s="182" t="s">
        <v>350</v>
      </c>
      <c r="D208" s="182" t="s">
        <v>148</v>
      </c>
      <c r="E208" s="183" t="s">
        <v>327</v>
      </c>
      <c r="F208" s="184" t="s">
        <v>328</v>
      </c>
      <c r="G208" s="185" t="s">
        <v>167</v>
      </c>
      <c r="H208" s="186">
        <v>34.39</v>
      </c>
      <c r="I208" s="187"/>
      <c r="J208" s="188">
        <f>ROUND(I208*H208,0)</f>
        <v>0</v>
      </c>
      <c r="K208" s="184" t="s">
        <v>152</v>
      </c>
      <c r="L208" s="54"/>
      <c r="M208" s="189" t="s">
        <v>21</v>
      </c>
      <c r="N208" s="190" t="s">
        <v>45</v>
      </c>
      <c r="O208" s="35"/>
      <c r="P208" s="191">
        <f>O208*H208</f>
        <v>0</v>
      </c>
      <c r="Q208" s="191">
        <v>0</v>
      </c>
      <c r="R208" s="191">
        <f>Q208*H208</f>
        <v>0</v>
      </c>
      <c r="S208" s="191">
        <v>0</v>
      </c>
      <c r="T208" s="192">
        <f>S208*H208</f>
        <v>0</v>
      </c>
      <c r="AR208" s="17" t="s">
        <v>168</v>
      </c>
      <c r="AT208" s="17" t="s">
        <v>148</v>
      </c>
      <c r="AU208" s="17" t="s">
        <v>82</v>
      </c>
      <c r="AY208" s="17" t="s">
        <v>145</v>
      </c>
      <c r="BE208" s="193">
        <f>IF(N208="základní",J208,0)</f>
        <v>0</v>
      </c>
      <c r="BF208" s="193">
        <f>IF(N208="snížená",J208,0)</f>
        <v>0</v>
      </c>
      <c r="BG208" s="193">
        <f>IF(N208="zákl. přenesená",J208,0)</f>
        <v>0</v>
      </c>
      <c r="BH208" s="193">
        <f>IF(N208="sníž. přenesená",J208,0)</f>
        <v>0</v>
      </c>
      <c r="BI208" s="193">
        <f>IF(N208="nulová",J208,0)</f>
        <v>0</v>
      </c>
      <c r="BJ208" s="17" t="s">
        <v>8</v>
      </c>
      <c r="BK208" s="193">
        <f>ROUND(I208*H208,0)</f>
        <v>0</v>
      </c>
      <c r="BL208" s="17" t="s">
        <v>168</v>
      </c>
      <c r="BM208" s="17" t="s">
        <v>329</v>
      </c>
    </row>
    <row r="209" spans="2:65" s="11" customFormat="1" x14ac:dyDescent="0.3">
      <c r="B209" s="194"/>
      <c r="C209" s="195"/>
      <c r="D209" s="196" t="s">
        <v>155</v>
      </c>
      <c r="E209" s="197" t="s">
        <v>21</v>
      </c>
      <c r="F209" s="198" t="s">
        <v>949</v>
      </c>
      <c r="G209" s="195"/>
      <c r="H209" s="199">
        <v>3.93</v>
      </c>
      <c r="I209" s="200"/>
      <c r="J209" s="195"/>
      <c r="K209" s="195"/>
      <c r="L209" s="201"/>
      <c r="M209" s="202"/>
      <c r="N209" s="203"/>
      <c r="O209" s="203"/>
      <c r="P209" s="203"/>
      <c r="Q209" s="203"/>
      <c r="R209" s="203"/>
      <c r="S209" s="203"/>
      <c r="T209" s="204"/>
      <c r="AT209" s="205" t="s">
        <v>155</v>
      </c>
      <c r="AU209" s="205" t="s">
        <v>82</v>
      </c>
      <c r="AV209" s="11" t="s">
        <v>82</v>
      </c>
      <c r="AW209" s="11" t="s">
        <v>37</v>
      </c>
      <c r="AX209" s="11" t="s">
        <v>74</v>
      </c>
      <c r="AY209" s="205" t="s">
        <v>145</v>
      </c>
    </row>
    <row r="210" spans="2:65" s="11" customFormat="1" x14ac:dyDescent="0.3">
      <c r="B210" s="194"/>
      <c r="C210" s="195"/>
      <c r="D210" s="196" t="s">
        <v>155</v>
      </c>
      <c r="E210" s="197" t="s">
        <v>21</v>
      </c>
      <c r="F210" s="198" t="s">
        <v>950</v>
      </c>
      <c r="G210" s="195"/>
      <c r="H210" s="199">
        <v>10.5</v>
      </c>
      <c r="I210" s="200"/>
      <c r="J210" s="195"/>
      <c r="K210" s="195"/>
      <c r="L210" s="201"/>
      <c r="M210" s="202"/>
      <c r="N210" s="203"/>
      <c r="O210" s="203"/>
      <c r="P210" s="203"/>
      <c r="Q210" s="203"/>
      <c r="R210" s="203"/>
      <c r="S210" s="203"/>
      <c r="T210" s="204"/>
      <c r="AT210" s="205" t="s">
        <v>155</v>
      </c>
      <c r="AU210" s="205" t="s">
        <v>82</v>
      </c>
      <c r="AV210" s="11" t="s">
        <v>82</v>
      </c>
      <c r="AW210" s="11" t="s">
        <v>37</v>
      </c>
      <c r="AX210" s="11" t="s">
        <v>74</v>
      </c>
      <c r="AY210" s="205" t="s">
        <v>145</v>
      </c>
    </row>
    <row r="211" spans="2:65" s="11" customFormat="1" x14ac:dyDescent="0.3">
      <c r="B211" s="194"/>
      <c r="C211" s="195"/>
      <c r="D211" s="196" t="s">
        <v>155</v>
      </c>
      <c r="E211" s="197" t="s">
        <v>21</v>
      </c>
      <c r="F211" s="198" t="s">
        <v>951</v>
      </c>
      <c r="G211" s="195"/>
      <c r="H211" s="199">
        <v>4.42</v>
      </c>
      <c r="I211" s="200"/>
      <c r="J211" s="195"/>
      <c r="K211" s="195"/>
      <c r="L211" s="201"/>
      <c r="M211" s="202"/>
      <c r="N211" s="203"/>
      <c r="O211" s="203"/>
      <c r="P211" s="203"/>
      <c r="Q211" s="203"/>
      <c r="R211" s="203"/>
      <c r="S211" s="203"/>
      <c r="T211" s="204"/>
      <c r="AT211" s="205" t="s">
        <v>155</v>
      </c>
      <c r="AU211" s="205" t="s">
        <v>82</v>
      </c>
      <c r="AV211" s="11" t="s">
        <v>82</v>
      </c>
      <c r="AW211" s="11" t="s">
        <v>37</v>
      </c>
      <c r="AX211" s="11" t="s">
        <v>74</v>
      </c>
      <c r="AY211" s="205" t="s">
        <v>145</v>
      </c>
    </row>
    <row r="212" spans="2:65" s="11" customFormat="1" x14ac:dyDescent="0.3">
      <c r="B212" s="194"/>
      <c r="C212" s="195"/>
      <c r="D212" s="196" t="s">
        <v>155</v>
      </c>
      <c r="E212" s="197" t="s">
        <v>21</v>
      </c>
      <c r="F212" s="198" t="s">
        <v>952</v>
      </c>
      <c r="G212" s="195"/>
      <c r="H212" s="199">
        <v>2.52</v>
      </c>
      <c r="I212" s="200"/>
      <c r="J212" s="195"/>
      <c r="K212" s="195"/>
      <c r="L212" s="201"/>
      <c r="M212" s="202"/>
      <c r="N212" s="203"/>
      <c r="O212" s="203"/>
      <c r="P212" s="203"/>
      <c r="Q212" s="203"/>
      <c r="R212" s="203"/>
      <c r="S212" s="203"/>
      <c r="T212" s="204"/>
      <c r="AT212" s="205" t="s">
        <v>155</v>
      </c>
      <c r="AU212" s="205" t="s">
        <v>82</v>
      </c>
      <c r="AV212" s="11" t="s">
        <v>82</v>
      </c>
      <c r="AW212" s="11" t="s">
        <v>37</v>
      </c>
      <c r="AX212" s="11" t="s">
        <v>74</v>
      </c>
      <c r="AY212" s="205" t="s">
        <v>145</v>
      </c>
    </row>
    <row r="213" spans="2:65" s="11" customFormat="1" x14ac:dyDescent="0.3">
      <c r="B213" s="194"/>
      <c r="C213" s="195"/>
      <c r="D213" s="196" t="s">
        <v>155</v>
      </c>
      <c r="E213" s="197" t="s">
        <v>21</v>
      </c>
      <c r="F213" s="198" t="s">
        <v>953</v>
      </c>
      <c r="G213" s="195"/>
      <c r="H213" s="199">
        <v>9.6</v>
      </c>
      <c r="I213" s="200"/>
      <c r="J213" s="195"/>
      <c r="K213" s="195"/>
      <c r="L213" s="201"/>
      <c r="M213" s="202"/>
      <c r="N213" s="203"/>
      <c r="O213" s="203"/>
      <c r="P213" s="203"/>
      <c r="Q213" s="203"/>
      <c r="R213" s="203"/>
      <c r="S213" s="203"/>
      <c r="T213" s="204"/>
      <c r="AT213" s="205" t="s">
        <v>155</v>
      </c>
      <c r="AU213" s="205" t="s">
        <v>82</v>
      </c>
      <c r="AV213" s="11" t="s">
        <v>82</v>
      </c>
      <c r="AW213" s="11" t="s">
        <v>37</v>
      </c>
      <c r="AX213" s="11" t="s">
        <v>74</v>
      </c>
      <c r="AY213" s="205" t="s">
        <v>145</v>
      </c>
    </row>
    <row r="214" spans="2:65" s="11" customFormat="1" x14ac:dyDescent="0.3">
      <c r="B214" s="194"/>
      <c r="C214" s="195"/>
      <c r="D214" s="196" t="s">
        <v>155</v>
      </c>
      <c r="E214" s="197" t="s">
        <v>21</v>
      </c>
      <c r="F214" s="198" t="s">
        <v>954</v>
      </c>
      <c r="G214" s="195"/>
      <c r="H214" s="199">
        <v>3.42</v>
      </c>
      <c r="I214" s="200"/>
      <c r="J214" s="195"/>
      <c r="K214" s="195"/>
      <c r="L214" s="201"/>
      <c r="M214" s="202"/>
      <c r="N214" s="203"/>
      <c r="O214" s="203"/>
      <c r="P214" s="203"/>
      <c r="Q214" s="203"/>
      <c r="R214" s="203"/>
      <c r="S214" s="203"/>
      <c r="T214" s="204"/>
      <c r="AT214" s="205" t="s">
        <v>155</v>
      </c>
      <c r="AU214" s="205" t="s">
        <v>82</v>
      </c>
      <c r="AV214" s="11" t="s">
        <v>82</v>
      </c>
      <c r="AW214" s="11" t="s">
        <v>37</v>
      </c>
      <c r="AX214" s="11" t="s">
        <v>74</v>
      </c>
      <c r="AY214" s="205" t="s">
        <v>145</v>
      </c>
    </row>
    <row r="215" spans="2:65" s="12" customFormat="1" x14ac:dyDescent="0.3">
      <c r="B215" s="206"/>
      <c r="C215" s="207"/>
      <c r="D215" s="208" t="s">
        <v>155</v>
      </c>
      <c r="E215" s="209" t="s">
        <v>21</v>
      </c>
      <c r="F215" s="210" t="s">
        <v>159</v>
      </c>
      <c r="G215" s="207"/>
      <c r="H215" s="211">
        <v>34.39</v>
      </c>
      <c r="I215" s="212"/>
      <c r="J215" s="207"/>
      <c r="K215" s="207"/>
      <c r="L215" s="213"/>
      <c r="M215" s="214"/>
      <c r="N215" s="215"/>
      <c r="O215" s="215"/>
      <c r="P215" s="215"/>
      <c r="Q215" s="215"/>
      <c r="R215" s="215"/>
      <c r="S215" s="215"/>
      <c r="T215" s="216"/>
      <c r="AT215" s="217" t="s">
        <v>155</v>
      </c>
      <c r="AU215" s="217" t="s">
        <v>82</v>
      </c>
      <c r="AV215" s="12" t="s">
        <v>153</v>
      </c>
      <c r="AW215" s="12" t="s">
        <v>37</v>
      </c>
      <c r="AX215" s="12" t="s">
        <v>8</v>
      </c>
      <c r="AY215" s="217" t="s">
        <v>145</v>
      </c>
    </row>
    <row r="216" spans="2:65" s="1" customFormat="1" ht="22.5" customHeight="1" x14ac:dyDescent="0.3">
      <c r="B216" s="34"/>
      <c r="C216" s="235" t="s">
        <v>356</v>
      </c>
      <c r="D216" s="235" t="s">
        <v>319</v>
      </c>
      <c r="E216" s="236" t="s">
        <v>320</v>
      </c>
      <c r="F216" s="237" t="s">
        <v>321</v>
      </c>
      <c r="G216" s="238" t="s">
        <v>322</v>
      </c>
      <c r="H216" s="239">
        <v>51.585000000000001</v>
      </c>
      <c r="I216" s="240"/>
      <c r="J216" s="241">
        <f>ROUND(I216*H216,0)</f>
        <v>0</v>
      </c>
      <c r="K216" s="237" t="s">
        <v>152</v>
      </c>
      <c r="L216" s="242"/>
      <c r="M216" s="243" t="s">
        <v>21</v>
      </c>
      <c r="N216" s="244" t="s">
        <v>45</v>
      </c>
      <c r="O216" s="35"/>
      <c r="P216" s="191">
        <f>O216*H216</f>
        <v>0</v>
      </c>
      <c r="Q216" s="191">
        <v>1E-3</v>
      </c>
      <c r="R216" s="191">
        <f>Q216*H216</f>
        <v>5.1584999999999999E-2</v>
      </c>
      <c r="S216" s="191">
        <v>0</v>
      </c>
      <c r="T216" s="192">
        <f>S216*H216</f>
        <v>0</v>
      </c>
      <c r="AR216" s="17" t="s">
        <v>323</v>
      </c>
      <c r="AT216" s="17" t="s">
        <v>319</v>
      </c>
      <c r="AU216" s="17" t="s">
        <v>82</v>
      </c>
      <c r="AY216" s="17" t="s">
        <v>145</v>
      </c>
      <c r="BE216" s="193">
        <f>IF(N216="základní",J216,0)</f>
        <v>0</v>
      </c>
      <c r="BF216" s="193">
        <f>IF(N216="snížená",J216,0)</f>
        <v>0</v>
      </c>
      <c r="BG216" s="193">
        <f>IF(N216="zákl. přenesená",J216,0)</f>
        <v>0</v>
      </c>
      <c r="BH216" s="193">
        <f>IF(N216="sníž. přenesená",J216,0)</f>
        <v>0</v>
      </c>
      <c r="BI216" s="193">
        <f>IF(N216="nulová",J216,0)</f>
        <v>0</v>
      </c>
      <c r="BJ216" s="17" t="s">
        <v>8</v>
      </c>
      <c r="BK216" s="193">
        <f>ROUND(I216*H216,0)</f>
        <v>0</v>
      </c>
      <c r="BL216" s="17" t="s">
        <v>168</v>
      </c>
      <c r="BM216" s="17" t="s">
        <v>336</v>
      </c>
    </row>
    <row r="217" spans="2:65" s="11" customFormat="1" x14ac:dyDescent="0.3">
      <c r="B217" s="194"/>
      <c r="C217" s="195"/>
      <c r="D217" s="208" t="s">
        <v>155</v>
      </c>
      <c r="E217" s="195"/>
      <c r="F217" s="219" t="s">
        <v>337</v>
      </c>
      <c r="G217" s="195"/>
      <c r="H217" s="220">
        <v>51.585000000000001</v>
      </c>
      <c r="I217" s="200"/>
      <c r="J217" s="195"/>
      <c r="K217" s="195"/>
      <c r="L217" s="201"/>
      <c r="M217" s="202"/>
      <c r="N217" s="203"/>
      <c r="O217" s="203"/>
      <c r="P217" s="203"/>
      <c r="Q217" s="203"/>
      <c r="R217" s="203"/>
      <c r="S217" s="203"/>
      <c r="T217" s="204"/>
      <c r="AT217" s="205" t="s">
        <v>155</v>
      </c>
      <c r="AU217" s="205" t="s">
        <v>82</v>
      </c>
      <c r="AV217" s="11" t="s">
        <v>82</v>
      </c>
      <c r="AW217" s="11" t="s">
        <v>4</v>
      </c>
      <c r="AX217" s="11" t="s">
        <v>8</v>
      </c>
      <c r="AY217" s="205" t="s">
        <v>145</v>
      </c>
    </row>
    <row r="218" spans="2:65" s="1" customFormat="1" ht="22.5" customHeight="1" x14ac:dyDescent="0.3">
      <c r="B218" s="34"/>
      <c r="C218" s="182" t="s">
        <v>361</v>
      </c>
      <c r="D218" s="182" t="s">
        <v>148</v>
      </c>
      <c r="E218" s="183" t="s">
        <v>339</v>
      </c>
      <c r="F218" s="184" t="s">
        <v>340</v>
      </c>
      <c r="G218" s="185" t="s">
        <v>178</v>
      </c>
      <c r="H218" s="186">
        <v>91.73</v>
      </c>
      <c r="I218" s="187"/>
      <c r="J218" s="188">
        <f>ROUND(I218*H218,0)</f>
        <v>0</v>
      </c>
      <c r="K218" s="184" t="s">
        <v>21</v>
      </c>
      <c r="L218" s="54"/>
      <c r="M218" s="189" t="s">
        <v>21</v>
      </c>
      <c r="N218" s="190" t="s">
        <v>45</v>
      </c>
      <c r="O218" s="35"/>
      <c r="P218" s="191">
        <f>O218*H218</f>
        <v>0</v>
      </c>
      <c r="Q218" s="191">
        <v>0</v>
      </c>
      <c r="R218" s="191">
        <f>Q218*H218</f>
        <v>0</v>
      </c>
      <c r="S218" s="191">
        <v>0</v>
      </c>
      <c r="T218" s="192">
        <f>S218*H218</f>
        <v>0</v>
      </c>
      <c r="AR218" s="17" t="s">
        <v>168</v>
      </c>
      <c r="AT218" s="17" t="s">
        <v>148</v>
      </c>
      <c r="AU218" s="17" t="s">
        <v>82</v>
      </c>
      <c r="AY218" s="17" t="s">
        <v>145</v>
      </c>
      <c r="BE218" s="193">
        <f>IF(N218="základní",J218,0)</f>
        <v>0</v>
      </c>
      <c r="BF218" s="193">
        <f>IF(N218="snížená",J218,0)</f>
        <v>0</v>
      </c>
      <c r="BG218" s="193">
        <f>IF(N218="zákl. přenesená",J218,0)</f>
        <v>0</v>
      </c>
      <c r="BH218" s="193">
        <f>IF(N218="sníž. přenesená",J218,0)</f>
        <v>0</v>
      </c>
      <c r="BI218" s="193">
        <f>IF(N218="nulová",J218,0)</f>
        <v>0</v>
      </c>
      <c r="BJ218" s="17" t="s">
        <v>8</v>
      </c>
      <c r="BK218" s="193">
        <f>ROUND(I218*H218,0)</f>
        <v>0</v>
      </c>
      <c r="BL218" s="17" t="s">
        <v>168</v>
      </c>
      <c r="BM218" s="17" t="s">
        <v>341</v>
      </c>
    </row>
    <row r="219" spans="2:65" s="11" customFormat="1" x14ac:dyDescent="0.3">
      <c r="B219" s="194"/>
      <c r="C219" s="195"/>
      <c r="D219" s="196" t="s">
        <v>155</v>
      </c>
      <c r="E219" s="197" t="s">
        <v>21</v>
      </c>
      <c r="F219" s="198" t="s">
        <v>955</v>
      </c>
      <c r="G219" s="195"/>
      <c r="H219" s="199">
        <v>82.6</v>
      </c>
      <c r="I219" s="200"/>
      <c r="J219" s="195"/>
      <c r="K219" s="195"/>
      <c r="L219" s="201"/>
      <c r="M219" s="202"/>
      <c r="N219" s="203"/>
      <c r="O219" s="203"/>
      <c r="P219" s="203"/>
      <c r="Q219" s="203"/>
      <c r="R219" s="203"/>
      <c r="S219" s="203"/>
      <c r="T219" s="204"/>
      <c r="AT219" s="205" t="s">
        <v>155</v>
      </c>
      <c r="AU219" s="205" t="s">
        <v>82</v>
      </c>
      <c r="AV219" s="11" t="s">
        <v>82</v>
      </c>
      <c r="AW219" s="11" t="s">
        <v>37</v>
      </c>
      <c r="AX219" s="11" t="s">
        <v>74</v>
      </c>
      <c r="AY219" s="205" t="s">
        <v>145</v>
      </c>
    </row>
    <row r="220" spans="2:65" s="11" customFormat="1" x14ac:dyDescent="0.3">
      <c r="B220" s="194"/>
      <c r="C220" s="195"/>
      <c r="D220" s="196" t="s">
        <v>155</v>
      </c>
      <c r="E220" s="197" t="s">
        <v>21</v>
      </c>
      <c r="F220" s="198" t="s">
        <v>956</v>
      </c>
      <c r="G220" s="195"/>
      <c r="H220" s="199">
        <v>5.2</v>
      </c>
      <c r="I220" s="200"/>
      <c r="J220" s="195"/>
      <c r="K220" s="195"/>
      <c r="L220" s="201"/>
      <c r="M220" s="202"/>
      <c r="N220" s="203"/>
      <c r="O220" s="203"/>
      <c r="P220" s="203"/>
      <c r="Q220" s="203"/>
      <c r="R220" s="203"/>
      <c r="S220" s="203"/>
      <c r="T220" s="204"/>
      <c r="AT220" s="205" t="s">
        <v>155</v>
      </c>
      <c r="AU220" s="205" t="s">
        <v>82</v>
      </c>
      <c r="AV220" s="11" t="s">
        <v>82</v>
      </c>
      <c r="AW220" s="11" t="s">
        <v>37</v>
      </c>
      <c r="AX220" s="11" t="s">
        <v>74</v>
      </c>
      <c r="AY220" s="205" t="s">
        <v>145</v>
      </c>
    </row>
    <row r="221" spans="2:65" s="11" customFormat="1" x14ac:dyDescent="0.3">
      <c r="B221" s="194"/>
      <c r="C221" s="195"/>
      <c r="D221" s="196" t="s">
        <v>155</v>
      </c>
      <c r="E221" s="197" t="s">
        <v>21</v>
      </c>
      <c r="F221" s="198" t="s">
        <v>949</v>
      </c>
      <c r="G221" s="195"/>
      <c r="H221" s="199">
        <v>3.93</v>
      </c>
      <c r="I221" s="200"/>
      <c r="J221" s="195"/>
      <c r="K221" s="195"/>
      <c r="L221" s="201"/>
      <c r="M221" s="202"/>
      <c r="N221" s="203"/>
      <c r="O221" s="203"/>
      <c r="P221" s="203"/>
      <c r="Q221" s="203"/>
      <c r="R221" s="203"/>
      <c r="S221" s="203"/>
      <c r="T221" s="204"/>
      <c r="AT221" s="205" t="s">
        <v>155</v>
      </c>
      <c r="AU221" s="205" t="s">
        <v>82</v>
      </c>
      <c r="AV221" s="11" t="s">
        <v>82</v>
      </c>
      <c r="AW221" s="11" t="s">
        <v>37</v>
      </c>
      <c r="AX221" s="11" t="s">
        <v>74</v>
      </c>
      <c r="AY221" s="205" t="s">
        <v>145</v>
      </c>
    </row>
    <row r="222" spans="2:65" s="12" customFormat="1" x14ac:dyDescent="0.3">
      <c r="B222" s="206"/>
      <c r="C222" s="207"/>
      <c r="D222" s="208" t="s">
        <v>155</v>
      </c>
      <c r="E222" s="209" t="s">
        <v>21</v>
      </c>
      <c r="F222" s="210" t="s">
        <v>159</v>
      </c>
      <c r="G222" s="207"/>
      <c r="H222" s="211">
        <v>91.73</v>
      </c>
      <c r="I222" s="212"/>
      <c r="J222" s="207"/>
      <c r="K222" s="207"/>
      <c r="L222" s="213"/>
      <c r="M222" s="214"/>
      <c r="N222" s="215"/>
      <c r="O222" s="215"/>
      <c r="P222" s="215"/>
      <c r="Q222" s="215"/>
      <c r="R222" s="215"/>
      <c r="S222" s="215"/>
      <c r="T222" s="216"/>
      <c r="AT222" s="217" t="s">
        <v>155</v>
      </c>
      <c r="AU222" s="217" t="s">
        <v>82</v>
      </c>
      <c r="AV222" s="12" t="s">
        <v>153</v>
      </c>
      <c r="AW222" s="12" t="s">
        <v>37</v>
      </c>
      <c r="AX222" s="12" t="s">
        <v>8</v>
      </c>
      <c r="AY222" s="217" t="s">
        <v>145</v>
      </c>
    </row>
    <row r="223" spans="2:65" s="1" customFormat="1" ht="44.25" customHeight="1" x14ac:dyDescent="0.3">
      <c r="B223" s="34"/>
      <c r="C223" s="182" t="s">
        <v>366</v>
      </c>
      <c r="D223" s="182" t="s">
        <v>148</v>
      </c>
      <c r="E223" s="183" t="s">
        <v>345</v>
      </c>
      <c r="F223" s="184" t="s">
        <v>346</v>
      </c>
      <c r="G223" s="185" t="s">
        <v>289</v>
      </c>
      <c r="H223" s="186">
        <v>0.13800000000000001</v>
      </c>
      <c r="I223" s="187"/>
      <c r="J223" s="188">
        <f>ROUND(I223*H223,0)</f>
        <v>0</v>
      </c>
      <c r="K223" s="184" t="s">
        <v>152</v>
      </c>
      <c r="L223" s="54"/>
      <c r="M223" s="189" t="s">
        <v>21</v>
      </c>
      <c r="N223" s="190" t="s">
        <v>45</v>
      </c>
      <c r="O223" s="35"/>
      <c r="P223" s="191">
        <f>O223*H223</f>
        <v>0</v>
      </c>
      <c r="Q223" s="191">
        <v>0</v>
      </c>
      <c r="R223" s="191">
        <f>Q223*H223</f>
        <v>0</v>
      </c>
      <c r="S223" s="191">
        <v>0</v>
      </c>
      <c r="T223" s="192">
        <f>S223*H223</f>
        <v>0</v>
      </c>
      <c r="AR223" s="17" t="s">
        <v>168</v>
      </c>
      <c r="AT223" s="17" t="s">
        <v>148</v>
      </c>
      <c r="AU223" s="17" t="s">
        <v>82</v>
      </c>
      <c r="AY223" s="17" t="s">
        <v>145</v>
      </c>
      <c r="BE223" s="193">
        <f>IF(N223="základní",J223,0)</f>
        <v>0</v>
      </c>
      <c r="BF223" s="193">
        <f>IF(N223="snížená",J223,0)</f>
        <v>0</v>
      </c>
      <c r="BG223" s="193">
        <f>IF(N223="zákl. přenesená",J223,0)</f>
        <v>0</v>
      </c>
      <c r="BH223" s="193">
        <f>IF(N223="sníž. přenesená",J223,0)</f>
        <v>0</v>
      </c>
      <c r="BI223" s="193">
        <f>IF(N223="nulová",J223,0)</f>
        <v>0</v>
      </c>
      <c r="BJ223" s="17" t="s">
        <v>8</v>
      </c>
      <c r="BK223" s="193">
        <f>ROUND(I223*H223,0)</f>
        <v>0</v>
      </c>
      <c r="BL223" s="17" t="s">
        <v>168</v>
      </c>
      <c r="BM223" s="17" t="s">
        <v>347</v>
      </c>
    </row>
    <row r="224" spans="2:65" s="10" customFormat="1" ht="29.85" customHeight="1" x14ac:dyDescent="0.3">
      <c r="B224" s="165"/>
      <c r="C224" s="166"/>
      <c r="D224" s="179" t="s">
        <v>73</v>
      </c>
      <c r="E224" s="180" t="s">
        <v>348</v>
      </c>
      <c r="F224" s="180" t="s">
        <v>349</v>
      </c>
      <c r="G224" s="166"/>
      <c r="H224" s="166"/>
      <c r="I224" s="169"/>
      <c r="J224" s="181">
        <f>BK224</f>
        <v>0</v>
      </c>
      <c r="K224" s="166"/>
      <c r="L224" s="171"/>
      <c r="M224" s="172"/>
      <c r="N224" s="173"/>
      <c r="O224" s="173"/>
      <c r="P224" s="174">
        <f>SUM(P225:P255)</f>
        <v>0</v>
      </c>
      <c r="Q224" s="173"/>
      <c r="R224" s="174">
        <f>SUM(R225:R255)</f>
        <v>7.5179999999999997E-2</v>
      </c>
      <c r="S224" s="173"/>
      <c r="T224" s="175">
        <f>SUM(T225:T255)</f>
        <v>0.89885999999999999</v>
      </c>
      <c r="AR224" s="176" t="s">
        <v>82</v>
      </c>
      <c r="AT224" s="177" t="s">
        <v>73</v>
      </c>
      <c r="AU224" s="177" t="s">
        <v>8</v>
      </c>
      <c r="AY224" s="176" t="s">
        <v>145</v>
      </c>
      <c r="BK224" s="178">
        <f>SUM(BK225:BK255)</f>
        <v>0</v>
      </c>
    </row>
    <row r="225" spans="2:65" s="1" customFormat="1" ht="22.5" customHeight="1" x14ac:dyDescent="0.3">
      <c r="B225" s="34"/>
      <c r="C225" s="182" t="s">
        <v>371</v>
      </c>
      <c r="D225" s="182" t="s">
        <v>148</v>
      </c>
      <c r="E225" s="183" t="s">
        <v>351</v>
      </c>
      <c r="F225" s="184" t="s">
        <v>352</v>
      </c>
      <c r="G225" s="185" t="s">
        <v>178</v>
      </c>
      <c r="H225" s="186">
        <v>28</v>
      </c>
      <c r="I225" s="187"/>
      <c r="J225" s="188">
        <f>ROUND(I225*H225,0)</f>
        <v>0</v>
      </c>
      <c r="K225" s="184" t="s">
        <v>152</v>
      </c>
      <c r="L225" s="54"/>
      <c r="M225" s="189" t="s">
        <v>21</v>
      </c>
      <c r="N225" s="190" t="s">
        <v>45</v>
      </c>
      <c r="O225" s="35"/>
      <c r="P225" s="191">
        <f>O225*H225</f>
        <v>0</v>
      </c>
      <c r="Q225" s="191">
        <v>0</v>
      </c>
      <c r="R225" s="191">
        <f>Q225*H225</f>
        <v>0</v>
      </c>
      <c r="S225" s="191">
        <v>1.4919999999999999E-2</v>
      </c>
      <c r="T225" s="192">
        <f>S225*H225</f>
        <v>0.41775999999999996</v>
      </c>
      <c r="AR225" s="17" t="s">
        <v>153</v>
      </c>
      <c r="AT225" s="17" t="s">
        <v>148</v>
      </c>
      <c r="AU225" s="17" t="s">
        <v>82</v>
      </c>
      <c r="AY225" s="17" t="s">
        <v>145</v>
      </c>
      <c r="BE225" s="193">
        <f>IF(N225="základní",J225,0)</f>
        <v>0</v>
      </c>
      <c r="BF225" s="193">
        <f>IF(N225="snížená",J225,0)</f>
        <v>0</v>
      </c>
      <c r="BG225" s="193">
        <f>IF(N225="zákl. přenesená",J225,0)</f>
        <v>0</v>
      </c>
      <c r="BH225" s="193">
        <f>IF(N225="sníž. přenesená",J225,0)</f>
        <v>0</v>
      </c>
      <c r="BI225" s="193">
        <f>IF(N225="nulová",J225,0)</f>
        <v>0</v>
      </c>
      <c r="BJ225" s="17" t="s">
        <v>8</v>
      </c>
      <c r="BK225" s="193">
        <f>ROUND(I225*H225,0)</f>
        <v>0</v>
      </c>
      <c r="BL225" s="17" t="s">
        <v>153</v>
      </c>
      <c r="BM225" s="17" t="s">
        <v>353</v>
      </c>
    </row>
    <row r="226" spans="2:65" s="11" customFormat="1" x14ac:dyDescent="0.3">
      <c r="B226" s="194"/>
      <c r="C226" s="195"/>
      <c r="D226" s="196" t="s">
        <v>155</v>
      </c>
      <c r="E226" s="197" t="s">
        <v>21</v>
      </c>
      <c r="F226" s="198" t="s">
        <v>957</v>
      </c>
      <c r="G226" s="195"/>
      <c r="H226" s="199">
        <v>8</v>
      </c>
      <c r="I226" s="200"/>
      <c r="J226" s="195"/>
      <c r="K226" s="195"/>
      <c r="L226" s="201"/>
      <c r="M226" s="202"/>
      <c r="N226" s="203"/>
      <c r="O226" s="203"/>
      <c r="P226" s="203"/>
      <c r="Q226" s="203"/>
      <c r="R226" s="203"/>
      <c r="S226" s="203"/>
      <c r="T226" s="204"/>
      <c r="AT226" s="205" t="s">
        <v>155</v>
      </c>
      <c r="AU226" s="205" t="s">
        <v>82</v>
      </c>
      <c r="AV226" s="11" t="s">
        <v>82</v>
      </c>
      <c r="AW226" s="11" t="s">
        <v>37</v>
      </c>
      <c r="AX226" s="11" t="s">
        <v>74</v>
      </c>
      <c r="AY226" s="205" t="s">
        <v>145</v>
      </c>
    </row>
    <row r="227" spans="2:65" s="11" customFormat="1" x14ac:dyDescent="0.3">
      <c r="B227" s="194"/>
      <c r="C227" s="195"/>
      <c r="D227" s="196" t="s">
        <v>155</v>
      </c>
      <c r="E227" s="197" t="s">
        <v>21</v>
      </c>
      <c r="F227" s="198" t="s">
        <v>355</v>
      </c>
      <c r="G227" s="195"/>
      <c r="H227" s="199">
        <v>20</v>
      </c>
      <c r="I227" s="200"/>
      <c r="J227" s="195"/>
      <c r="K227" s="195"/>
      <c r="L227" s="201"/>
      <c r="M227" s="202"/>
      <c r="N227" s="203"/>
      <c r="O227" s="203"/>
      <c r="P227" s="203"/>
      <c r="Q227" s="203"/>
      <c r="R227" s="203"/>
      <c r="S227" s="203"/>
      <c r="T227" s="204"/>
      <c r="AT227" s="205" t="s">
        <v>155</v>
      </c>
      <c r="AU227" s="205" t="s">
        <v>82</v>
      </c>
      <c r="AV227" s="11" t="s">
        <v>82</v>
      </c>
      <c r="AW227" s="11" t="s">
        <v>37</v>
      </c>
      <c r="AX227" s="11" t="s">
        <v>74</v>
      </c>
      <c r="AY227" s="205" t="s">
        <v>145</v>
      </c>
    </row>
    <row r="228" spans="2:65" s="12" customFormat="1" x14ac:dyDescent="0.3">
      <c r="B228" s="206"/>
      <c r="C228" s="207"/>
      <c r="D228" s="208" t="s">
        <v>155</v>
      </c>
      <c r="E228" s="209" t="s">
        <v>21</v>
      </c>
      <c r="F228" s="210" t="s">
        <v>159</v>
      </c>
      <c r="G228" s="207"/>
      <c r="H228" s="211">
        <v>28</v>
      </c>
      <c r="I228" s="212"/>
      <c r="J228" s="207"/>
      <c r="K228" s="207"/>
      <c r="L228" s="213"/>
      <c r="M228" s="214"/>
      <c r="N228" s="215"/>
      <c r="O228" s="215"/>
      <c r="P228" s="215"/>
      <c r="Q228" s="215"/>
      <c r="R228" s="215"/>
      <c r="S228" s="215"/>
      <c r="T228" s="216"/>
      <c r="AT228" s="217" t="s">
        <v>155</v>
      </c>
      <c r="AU228" s="217" t="s">
        <v>82</v>
      </c>
      <c r="AV228" s="12" t="s">
        <v>153</v>
      </c>
      <c r="AW228" s="12" t="s">
        <v>37</v>
      </c>
      <c r="AX228" s="12" t="s">
        <v>8</v>
      </c>
      <c r="AY228" s="217" t="s">
        <v>145</v>
      </c>
    </row>
    <row r="229" spans="2:65" s="1" customFormat="1" ht="22.5" customHeight="1" x14ac:dyDescent="0.3">
      <c r="B229" s="34"/>
      <c r="C229" s="182" t="s">
        <v>376</v>
      </c>
      <c r="D229" s="182" t="s">
        <v>148</v>
      </c>
      <c r="E229" s="183" t="s">
        <v>357</v>
      </c>
      <c r="F229" s="184" t="s">
        <v>358</v>
      </c>
      <c r="G229" s="185" t="s">
        <v>178</v>
      </c>
      <c r="H229" s="186">
        <v>14</v>
      </c>
      <c r="I229" s="187"/>
      <c r="J229" s="188">
        <f>ROUND(I229*H229,0)</f>
        <v>0</v>
      </c>
      <c r="K229" s="184" t="s">
        <v>152</v>
      </c>
      <c r="L229" s="54"/>
      <c r="M229" s="189" t="s">
        <v>21</v>
      </c>
      <c r="N229" s="190" t="s">
        <v>45</v>
      </c>
      <c r="O229" s="35"/>
      <c r="P229" s="191">
        <f>O229*H229</f>
        <v>0</v>
      </c>
      <c r="Q229" s="191">
        <v>0</v>
      </c>
      <c r="R229" s="191">
        <f>Q229*H229</f>
        <v>0</v>
      </c>
      <c r="S229" s="191">
        <v>3.065E-2</v>
      </c>
      <c r="T229" s="192">
        <f>S229*H229</f>
        <v>0.42909999999999998</v>
      </c>
      <c r="AR229" s="17" t="s">
        <v>168</v>
      </c>
      <c r="AT229" s="17" t="s">
        <v>148</v>
      </c>
      <c r="AU229" s="17" t="s">
        <v>82</v>
      </c>
      <c r="AY229" s="17" t="s">
        <v>145</v>
      </c>
      <c r="BE229" s="193">
        <f>IF(N229="základní",J229,0)</f>
        <v>0</v>
      </c>
      <c r="BF229" s="193">
        <f>IF(N229="snížená",J229,0)</f>
        <v>0</v>
      </c>
      <c r="BG229" s="193">
        <f>IF(N229="zákl. přenesená",J229,0)</f>
        <v>0</v>
      </c>
      <c r="BH229" s="193">
        <f>IF(N229="sníž. přenesená",J229,0)</f>
        <v>0</v>
      </c>
      <c r="BI229" s="193">
        <f>IF(N229="nulová",J229,0)</f>
        <v>0</v>
      </c>
      <c r="BJ229" s="17" t="s">
        <v>8</v>
      </c>
      <c r="BK229" s="193">
        <f>ROUND(I229*H229,0)</f>
        <v>0</v>
      </c>
      <c r="BL229" s="17" t="s">
        <v>168</v>
      </c>
      <c r="BM229" s="17" t="s">
        <v>359</v>
      </c>
    </row>
    <row r="230" spans="2:65" s="11" customFormat="1" x14ac:dyDescent="0.3">
      <c r="B230" s="194"/>
      <c r="C230" s="195"/>
      <c r="D230" s="208" t="s">
        <v>155</v>
      </c>
      <c r="E230" s="218" t="s">
        <v>21</v>
      </c>
      <c r="F230" s="219" t="s">
        <v>958</v>
      </c>
      <c r="G230" s="195"/>
      <c r="H230" s="220">
        <v>14</v>
      </c>
      <c r="I230" s="200"/>
      <c r="J230" s="195"/>
      <c r="K230" s="195"/>
      <c r="L230" s="201"/>
      <c r="M230" s="202"/>
      <c r="N230" s="203"/>
      <c r="O230" s="203"/>
      <c r="P230" s="203"/>
      <c r="Q230" s="203"/>
      <c r="R230" s="203"/>
      <c r="S230" s="203"/>
      <c r="T230" s="204"/>
      <c r="AT230" s="205" t="s">
        <v>155</v>
      </c>
      <c r="AU230" s="205" t="s">
        <v>82</v>
      </c>
      <c r="AV230" s="11" t="s">
        <v>82</v>
      </c>
      <c r="AW230" s="11" t="s">
        <v>37</v>
      </c>
      <c r="AX230" s="11" t="s">
        <v>8</v>
      </c>
      <c r="AY230" s="205" t="s">
        <v>145</v>
      </c>
    </row>
    <row r="231" spans="2:65" s="1" customFormat="1" ht="22.5" customHeight="1" x14ac:dyDescent="0.3">
      <c r="B231" s="34"/>
      <c r="C231" s="182" t="s">
        <v>381</v>
      </c>
      <c r="D231" s="182" t="s">
        <v>148</v>
      </c>
      <c r="E231" s="183" t="s">
        <v>362</v>
      </c>
      <c r="F231" s="184" t="s">
        <v>363</v>
      </c>
      <c r="G231" s="185" t="s">
        <v>151</v>
      </c>
      <c r="H231" s="186">
        <v>1</v>
      </c>
      <c r="I231" s="187"/>
      <c r="J231" s="188">
        <f>ROUND(I231*H231,0)</f>
        <v>0</v>
      </c>
      <c r="K231" s="184" t="s">
        <v>152</v>
      </c>
      <c r="L231" s="54"/>
      <c r="M231" s="189" t="s">
        <v>21</v>
      </c>
      <c r="N231" s="190" t="s">
        <v>45</v>
      </c>
      <c r="O231" s="35"/>
      <c r="P231" s="191">
        <f>O231*H231</f>
        <v>0</v>
      </c>
      <c r="Q231" s="191">
        <v>2.0200000000000001E-3</v>
      </c>
      <c r="R231" s="191">
        <f>Q231*H231</f>
        <v>2.0200000000000001E-3</v>
      </c>
      <c r="S231" s="191">
        <v>0</v>
      </c>
      <c r="T231" s="192">
        <f>S231*H231</f>
        <v>0</v>
      </c>
      <c r="AR231" s="17" t="s">
        <v>168</v>
      </c>
      <c r="AT231" s="17" t="s">
        <v>148</v>
      </c>
      <c r="AU231" s="17" t="s">
        <v>82</v>
      </c>
      <c r="AY231" s="17" t="s">
        <v>145</v>
      </c>
      <c r="BE231" s="193">
        <f>IF(N231="základní",J231,0)</f>
        <v>0</v>
      </c>
      <c r="BF231" s="193">
        <f>IF(N231="snížená",J231,0)</f>
        <v>0</v>
      </c>
      <c r="BG231" s="193">
        <f>IF(N231="zákl. přenesená",J231,0)</f>
        <v>0</v>
      </c>
      <c r="BH231" s="193">
        <f>IF(N231="sníž. přenesená",J231,0)</f>
        <v>0</v>
      </c>
      <c r="BI231" s="193">
        <f>IF(N231="nulová",J231,0)</f>
        <v>0</v>
      </c>
      <c r="BJ231" s="17" t="s">
        <v>8</v>
      </c>
      <c r="BK231" s="193">
        <f>ROUND(I231*H231,0)</f>
        <v>0</v>
      </c>
      <c r="BL231" s="17" t="s">
        <v>168</v>
      </c>
      <c r="BM231" s="17" t="s">
        <v>364</v>
      </c>
    </row>
    <row r="232" spans="2:65" s="11" customFormat="1" x14ac:dyDescent="0.3">
      <c r="B232" s="194"/>
      <c r="C232" s="195"/>
      <c r="D232" s="208" t="s">
        <v>155</v>
      </c>
      <c r="E232" s="218" t="s">
        <v>21</v>
      </c>
      <c r="F232" s="219" t="s">
        <v>365</v>
      </c>
      <c r="G232" s="195"/>
      <c r="H232" s="220">
        <v>1</v>
      </c>
      <c r="I232" s="200"/>
      <c r="J232" s="195"/>
      <c r="K232" s="195"/>
      <c r="L232" s="201"/>
      <c r="M232" s="202"/>
      <c r="N232" s="203"/>
      <c r="O232" s="203"/>
      <c r="P232" s="203"/>
      <c r="Q232" s="203"/>
      <c r="R232" s="203"/>
      <c r="S232" s="203"/>
      <c r="T232" s="204"/>
      <c r="AT232" s="205" t="s">
        <v>155</v>
      </c>
      <c r="AU232" s="205" t="s">
        <v>82</v>
      </c>
      <c r="AV232" s="11" t="s">
        <v>82</v>
      </c>
      <c r="AW232" s="11" t="s">
        <v>37</v>
      </c>
      <c r="AX232" s="11" t="s">
        <v>8</v>
      </c>
      <c r="AY232" s="205" t="s">
        <v>145</v>
      </c>
    </row>
    <row r="233" spans="2:65" s="1" customFormat="1" ht="22.5" customHeight="1" x14ac:dyDescent="0.3">
      <c r="B233" s="34"/>
      <c r="C233" s="182" t="s">
        <v>385</v>
      </c>
      <c r="D233" s="182" t="s">
        <v>148</v>
      </c>
      <c r="E233" s="183" t="s">
        <v>367</v>
      </c>
      <c r="F233" s="184" t="s">
        <v>368</v>
      </c>
      <c r="G233" s="185" t="s">
        <v>151</v>
      </c>
      <c r="H233" s="186">
        <v>1</v>
      </c>
      <c r="I233" s="187"/>
      <c r="J233" s="188">
        <f>ROUND(I233*H233,0)</f>
        <v>0</v>
      </c>
      <c r="K233" s="184" t="s">
        <v>152</v>
      </c>
      <c r="L233" s="54"/>
      <c r="M233" s="189" t="s">
        <v>21</v>
      </c>
      <c r="N233" s="190" t="s">
        <v>45</v>
      </c>
      <c r="O233" s="35"/>
      <c r="P233" s="191">
        <f>O233*H233</f>
        <v>0</v>
      </c>
      <c r="Q233" s="191">
        <v>2.48E-3</v>
      </c>
      <c r="R233" s="191">
        <f>Q233*H233</f>
        <v>2.48E-3</v>
      </c>
      <c r="S233" s="191">
        <v>0</v>
      </c>
      <c r="T233" s="192">
        <f>S233*H233</f>
        <v>0</v>
      </c>
      <c r="AR233" s="17" t="s">
        <v>168</v>
      </c>
      <c r="AT233" s="17" t="s">
        <v>148</v>
      </c>
      <c r="AU233" s="17" t="s">
        <v>82</v>
      </c>
      <c r="AY233" s="17" t="s">
        <v>145</v>
      </c>
      <c r="BE233" s="193">
        <f>IF(N233="základní",J233,0)</f>
        <v>0</v>
      </c>
      <c r="BF233" s="193">
        <f>IF(N233="snížená",J233,0)</f>
        <v>0</v>
      </c>
      <c r="BG233" s="193">
        <f>IF(N233="zákl. přenesená",J233,0)</f>
        <v>0</v>
      </c>
      <c r="BH233" s="193">
        <f>IF(N233="sníž. přenesená",J233,0)</f>
        <v>0</v>
      </c>
      <c r="BI233" s="193">
        <f>IF(N233="nulová",J233,0)</f>
        <v>0</v>
      </c>
      <c r="BJ233" s="17" t="s">
        <v>8</v>
      </c>
      <c r="BK233" s="193">
        <f>ROUND(I233*H233,0)</f>
        <v>0</v>
      </c>
      <c r="BL233" s="17" t="s">
        <v>168</v>
      </c>
      <c r="BM233" s="17" t="s">
        <v>369</v>
      </c>
    </row>
    <row r="234" spans="2:65" s="11" customFormat="1" x14ac:dyDescent="0.3">
      <c r="B234" s="194"/>
      <c r="C234" s="195"/>
      <c r="D234" s="208" t="s">
        <v>155</v>
      </c>
      <c r="E234" s="218" t="s">
        <v>21</v>
      </c>
      <c r="F234" s="219" t="s">
        <v>959</v>
      </c>
      <c r="G234" s="195"/>
      <c r="H234" s="220">
        <v>1</v>
      </c>
      <c r="I234" s="200"/>
      <c r="J234" s="195"/>
      <c r="K234" s="195"/>
      <c r="L234" s="201"/>
      <c r="M234" s="202"/>
      <c r="N234" s="203"/>
      <c r="O234" s="203"/>
      <c r="P234" s="203"/>
      <c r="Q234" s="203"/>
      <c r="R234" s="203"/>
      <c r="S234" s="203"/>
      <c r="T234" s="204"/>
      <c r="AT234" s="205" t="s">
        <v>155</v>
      </c>
      <c r="AU234" s="205" t="s">
        <v>82</v>
      </c>
      <c r="AV234" s="11" t="s">
        <v>82</v>
      </c>
      <c r="AW234" s="11" t="s">
        <v>37</v>
      </c>
      <c r="AX234" s="11" t="s">
        <v>8</v>
      </c>
      <c r="AY234" s="205" t="s">
        <v>145</v>
      </c>
    </row>
    <row r="235" spans="2:65" s="1" customFormat="1" ht="22.5" customHeight="1" x14ac:dyDescent="0.3">
      <c r="B235" s="34"/>
      <c r="C235" s="182" t="s">
        <v>389</v>
      </c>
      <c r="D235" s="182" t="s">
        <v>148</v>
      </c>
      <c r="E235" s="183" t="s">
        <v>372</v>
      </c>
      <c r="F235" s="184" t="s">
        <v>373</v>
      </c>
      <c r="G235" s="185" t="s">
        <v>178</v>
      </c>
      <c r="H235" s="186">
        <v>10</v>
      </c>
      <c r="I235" s="187"/>
      <c r="J235" s="188">
        <f>ROUND(I235*H235,0)</f>
        <v>0</v>
      </c>
      <c r="K235" s="184" t="s">
        <v>152</v>
      </c>
      <c r="L235" s="54"/>
      <c r="M235" s="189" t="s">
        <v>21</v>
      </c>
      <c r="N235" s="190" t="s">
        <v>45</v>
      </c>
      <c r="O235" s="35"/>
      <c r="P235" s="191">
        <f>O235*H235</f>
        <v>0</v>
      </c>
      <c r="Q235" s="191">
        <v>0</v>
      </c>
      <c r="R235" s="191">
        <f>Q235*H235</f>
        <v>0</v>
      </c>
      <c r="S235" s="191">
        <v>2.0999999999999999E-3</v>
      </c>
      <c r="T235" s="192">
        <f>S235*H235</f>
        <v>2.0999999999999998E-2</v>
      </c>
      <c r="AR235" s="17" t="s">
        <v>168</v>
      </c>
      <c r="AT235" s="17" t="s">
        <v>148</v>
      </c>
      <c r="AU235" s="17" t="s">
        <v>82</v>
      </c>
      <c r="AY235" s="17" t="s">
        <v>145</v>
      </c>
      <c r="BE235" s="193">
        <f>IF(N235="základní",J235,0)</f>
        <v>0</v>
      </c>
      <c r="BF235" s="193">
        <f>IF(N235="snížená",J235,0)</f>
        <v>0</v>
      </c>
      <c r="BG235" s="193">
        <f>IF(N235="zákl. přenesená",J235,0)</f>
        <v>0</v>
      </c>
      <c r="BH235" s="193">
        <f>IF(N235="sníž. přenesená",J235,0)</f>
        <v>0</v>
      </c>
      <c r="BI235" s="193">
        <f>IF(N235="nulová",J235,0)</f>
        <v>0</v>
      </c>
      <c r="BJ235" s="17" t="s">
        <v>8</v>
      </c>
      <c r="BK235" s="193">
        <f>ROUND(I235*H235,0)</f>
        <v>0</v>
      </c>
      <c r="BL235" s="17" t="s">
        <v>168</v>
      </c>
      <c r="BM235" s="17" t="s">
        <v>374</v>
      </c>
    </row>
    <row r="236" spans="2:65" s="11" customFormat="1" x14ac:dyDescent="0.3">
      <c r="B236" s="194"/>
      <c r="C236" s="195"/>
      <c r="D236" s="208" t="s">
        <v>155</v>
      </c>
      <c r="E236" s="218" t="s">
        <v>21</v>
      </c>
      <c r="F236" s="219" t="s">
        <v>960</v>
      </c>
      <c r="G236" s="195"/>
      <c r="H236" s="220">
        <v>10</v>
      </c>
      <c r="I236" s="200"/>
      <c r="J236" s="195"/>
      <c r="K236" s="195"/>
      <c r="L236" s="201"/>
      <c r="M236" s="202"/>
      <c r="N236" s="203"/>
      <c r="O236" s="203"/>
      <c r="P236" s="203"/>
      <c r="Q236" s="203"/>
      <c r="R236" s="203"/>
      <c r="S236" s="203"/>
      <c r="T236" s="204"/>
      <c r="AT236" s="205" t="s">
        <v>155</v>
      </c>
      <c r="AU236" s="205" t="s">
        <v>82</v>
      </c>
      <c r="AV236" s="11" t="s">
        <v>82</v>
      </c>
      <c r="AW236" s="11" t="s">
        <v>37</v>
      </c>
      <c r="AX236" s="11" t="s">
        <v>8</v>
      </c>
      <c r="AY236" s="205" t="s">
        <v>145</v>
      </c>
    </row>
    <row r="237" spans="2:65" s="1" customFormat="1" ht="22.5" customHeight="1" x14ac:dyDescent="0.3">
      <c r="B237" s="34"/>
      <c r="C237" s="182" t="s">
        <v>393</v>
      </c>
      <c r="D237" s="182" t="s">
        <v>148</v>
      </c>
      <c r="E237" s="183" t="s">
        <v>377</v>
      </c>
      <c r="F237" s="184" t="s">
        <v>378</v>
      </c>
      <c r="G237" s="185" t="s">
        <v>151</v>
      </c>
      <c r="H237" s="186">
        <v>1</v>
      </c>
      <c r="I237" s="187"/>
      <c r="J237" s="188">
        <f>ROUND(I237*H237,0)</f>
        <v>0</v>
      </c>
      <c r="K237" s="184" t="s">
        <v>152</v>
      </c>
      <c r="L237" s="54"/>
      <c r="M237" s="189" t="s">
        <v>21</v>
      </c>
      <c r="N237" s="190" t="s">
        <v>45</v>
      </c>
      <c r="O237" s="35"/>
      <c r="P237" s="191">
        <f>O237*H237</f>
        <v>0</v>
      </c>
      <c r="Q237" s="191">
        <v>1.34E-3</v>
      </c>
      <c r="R237" s="191">
        <f>Q237*H237</f>
        <v>1.34E-3</v>
      </c>
      <c r="S237" s="191">
        <v>0</v>
      </c>
      <c r="T237" s="192">
        <f>S237*H237</f>
        <v>0</v>
      </c>
      <c r="AR237" s="17" t="s">
        <v>168</v>
      </c>
      <c r="AT237" s="17" t="s">
        <v>148</v>
      </c>
      <c r="AU237" s="17" t="s">
        <v>82</v>
      </c>
      <c r="AY237" s="17" t="s">
        <v>145</v>
      </c>
      <c r="BE237" s="193">
        <f>IF(N237="základní",J237,0)</f>
        <v>0</v>
      </c>
      <c r="BF237" s="193">
        <f>IF(N237="snížená",J237,0)</f>
        <v>0</v>
      </c>
      <c r="BG237" s="193">
        <f>IF(N237="zákl. přenesená",J237,0)</f>
        <v>0</v>
      </c>
      <c r="BH237" s="193">
        <f>IF(N237="sníž. přenesená",J237,0)</f>
        <v>0</v>
      </c>
      <c r="BI237" s="193">
        <f>IF(N237="nulová",J237,0)</f>
        <v>0</v>
      </c>
      <c r="BJ237" s="17" t="s">
        <v>8</v>
      </c>
      <c r="BK237" s="193">
        <f>ROUND(I237*H237,0)</f>
        <v>0</v>
      </c>
      <c r="BL237" s="17" t="s">
        <v>168</v>
      </c>
      <c r="BM237" s="17" t="s">
        <v>379</v>
      </c>
    </row>
    <row r="238" spans="2:65" s="11" customFormat="1" x14ac:dyDescent="0.3">
      <c r="B238" s="194"/>
      <c r="C238" s="195"/>
      <c r="D238" s="208" t="s">
        <v>155</v>
      </c>
      <c r="E238" s="218" t="s">
        <v>21</v>
      </c>
      <c r="F238" s="219" t="s">
        <v>961</v>
      </c>
      <c r="G238" s="195"/>
      <c r="H238" s="220">
        <v>1</v>
      </c>
      <c r="I238" s="200"/>
      <c r="J238" s="195"/>
      <c r="K238" s="195"/>
      <c r="L238" s="201"/>
      <c r="M238" s="202"/>
      <c r="N238" s="203"/>
      <c r="O238" s="203"/>
      <c r="P238" s="203"/>
      <c r="Q238" s="203"/>
      <c r="R238" s="203"/>
      <c r="S238" s="203"/>
      <c r="T238" s="204"/>
      <c r="AT238" s="205" t="s">
        <v>155</v>
      </c>
      <c r="AU238" s="205" t="s">
        <v>82</v>
      </c>
      <c r="AV238" s="11" t="s">
        <v>82</v>
      </c>
      <c r="AW238" s="11" t="s">
        <v>37</v>
      </c>
      <c r="AX238" s="11" t="s">
        <v>8</v>
      </c>
      <c r="AY238" s="205" t="s">
        <v>145</v>
      </c>
    </row>
    <row r="239" spans="2:65" s="1" customFormat="1" ht="22.5" customHeight="1" x14ac:dyDescent="0.3">
      <c r="B239" s="34"/>
      <c r="C239" s="182" t="s">
        <v>397</v>
      </c>
      <c r="D239" s="182" t="s">
        <v>148</v>
      </c>
      <c r="E239" s="183" t="s">
        <v>382</v>
      </c>
      <c r="F239" s="184" t="s">
        <v>383</v>
      </c>
      <c r="G239" s="185" t="s">
        <v>178</v>
      </c>
      <c r="H239" s="186">
        <v>8</v>
      </c>
      <c r="I239" s="187"/>
      <c r="J239" s="188">
        <f>ROUND(I239*H239,0)</f>
        <v>0</v>
      </c>
      <c r="K239" s="184" t="s">
        <v>152</v>
      </c>
      <c r="L239" s="54"/>
      <c r="M239" s="189" t="s">
        <v>21</v>
      </c>
      <c r="N239" s="190" t="s">
        <v>45</v>
      </c>
      <c r="O239" s="35"/>
      <c r="P239" s="191">
        <f>O239*H239</f>
        <v>0</v>
      </c>
      <c r="Q239" s="191">
        <v>5.9000000000000003E-4</v>
      </c>
      <c r="R239" s="191">
        <f>Q239*H239</f>
        <v>4.7200000000000002E-3</v>
      </c>
      <c r="S239" s="191">
        <v>0</v>
      </c>
      <c r="T239" s="192">
        <f>S239*H239</f>
        <v>0</v>
      </c>
      <c r="AR239" s="17" t="s">
        <v>168</v>
      </c>
      <c r="AT239" s="17" t="s">
        <v>148</v>
      </c>
      <c r="AU239" s="17" t="s">
        <v>82</v>
      </c>
      <c r="AY239" s="17" t="s">
        <v>145</v>
      </c>
      <c r="BE239" s="193">
        <f>IF(N239="základní",J239,0)</f>
        <v>0</v>
      </c>
      <c r="BF239" s="193">
        <f>IF(N239="snížená",J239,0)</f>
        <v>0</v>
      </c>
      <c r="BG239" s="193">
        <f>IF(N239="zákl. přenesená",J239,0)</f>
        <v>0</v>
      </c>
      <c r="BH239" s="193">
        <f>IF(N239="sníž. přenesená",J239,0)</f>
        <v>0</v>
      </c>
      <c r="BI239" s="193">
        <f>IF(N239="nulová",J239,0)</f>
        <v>0</v>
      </c>
      <c r="BJ239" s="17" t="s">
        <v>8</v>
      </c>
      <c r="BK239" s="193">
        <f>ROUND(I239*H239,0)</f>
        <v>0</v>
      </c>
      <c r="BL239" s="17" t="s">
        <v>168</v>
      </c>
      <c r="BM239" s="17" t="s">
        <v>384</v>
      </c>
    </row>
    <row r="240" spans="2:65" s="11" customFormat="1" x14ac:dyDescent="0.3">
      <c r="B240" s="194"/>
      <c r="C240" s="195"/>
      <c r="D240" s="208" t="s">
        <v>155</v>
      </c>
      <c r="E240" s="218" t="s">
        <v>21</v>
      </c>
      <c r="F240" s="219" t="s">
        <v>957</v>
      </c>
      <c r="G240" s="195"/>
      <c r="H240" s="220">
        <v>8</v>
      </c>
      <c r="I240" s="200"/>
      <c r="J240" s="195"/>
      <c r="K240" s="195"/>
      <c r="L240" s="201"/>
      <c r="M240" s="202"/>
      <c r="N240" s="203"/>
      <c r="O240" s="203"/>
      <c r="P240" s="203"/>
      <c r="Q240" s="203"/>
      <c r="R240" s="203"/>
      <c r="S240" s="203"/>
      <c r="T240" s="204"/>
      <c r="AT240" s="205" t="s">
        <v>155</v>
      </c>
      <c r="AU240" s="205" t="s">
        <v>82</v>
      </c>
      <c r="AV240" s="11" t="s">
        <v>82</v>
      </c>
      <c r="AW240" s="11" t="s">
        <v>37</v>
      </c>
      <c r="AX240" s="11" t="s">
        <v>8</v>
      </c>
      <c r="AY240" s="205" t="s">
        <v>145</v>
      </c>
    </row>
    <row r="241" spans="2:65" s="1" customFormat="1" ht="22.5" customHeight="1" x14ac:dyDescent="0.3">
      <c r="B241" s="34"/>
      <c r="C241" s="182" t="s">
        <v>403</v>
      </c>
      <c r="D241" s="182" t="s">
        <v>148</v>
      </c>
      <c r="E241" s="183" t="s">
        <v>386</v>
      </c>
      <c r="F241" s="184" t="s">
        <v>387</v>
      </c>
      <c r="G241" s="185" t="s">
        <v>178</v>
      </c>
      <c r="H241" s="186">
        <v>14</v>
      </c>
      <c r="I241" s="187"/>
      <c r="J241" s="188">
        <f>ROUND(I241*H241,0)</f>
        <v>0</v>
      </c>
      <c r="K241" s="184" t="s">
        <v>152</v>
      </c>
      <c r="L241" s="54"/>
      <c r="M241" s="189" t="s">
        <v>21</v>
      </c>
      <c r="N241" s="190" t="s">
        <v>45</v>
      </c>
      <c r="O241" s="35"/>
      <c r="P241" s="191">
        <f>O241*H241</f>
        <v>0</v>
      </c>
      <c r="Q241" s="191">
        <v>2.3600000000000001E-3</v>
      </c>
      <c r="R241" s="191">
        <f>Q241*H241</f>
        <v>3.304E-2</v>
      </c>
      <c r="S241" s="191">
        <v>0</v>
      </c>
      <c r="T241" s="192">
        <f>S241*H241</f>
        <v>0</v>
      </c>
      <c r="AR241" s="17" t="s">
        <v>168</v>
      </c>
      <c r="AT241" s="17" t="s">
        <v>148</v>
      </c>
      <c r="AU241" s="17" t="s">
        <v>82</v>
      </c>
      <c r="AY241" s="17" t="s">
        <v>145</v>
      </c>
      <c r="BE241" s="193">
        <f>IF(N241="základní",J241,0)</f>
        <v>0</v>
      </c>
      <c r="BF241" s="193">
        <f>IF(N241="snížená",J241,0)</f>
        <v>0</v>
      </c>
      <c r="BG241" s="193">
        <f>IF(N241="zákl. přenesená",J241,0)</f>
        <v>0</v>
      </c>
      <c r="BH241" s="193">
        <f>IF(N241="sníž. přenesená",J241,0)</f>
        <v>0</v>
      </c>
      <c r="BI241" s="193">
        <f>IF(N241="nulová",J241,0)</f>
        <v>0</v>
      </c>
      <c r="BJ241" s="17" t="s">
        <v>8</v>
      </c>
      <c r="BK241" s="193">
        <f>ROUND(I241*H241,0)</f>
        <v>0</v>
      </c>
      <c r="BL241" s="17" t="s">
        <v>168</v>
      </c>
      <c r="BM241" s="17" t="s">
        <v>388</v>
      </c>
    </row>
    <row r="242" spans="2:65" s="11" customFormat="1" x14ac:dyDescent="0.3">
      <c r="B242" s="194"/>
      <c r="C242" s="195"/>
      <c r="D242" s="208" t="s">
        <v>155</v>
      </c>
      <c r="E242" s="218" t="s">
        <v>21</v>
      </c>
      <c r="F242" s="219" t="s">
        <v>958</v>
      </c>
      <c r="G242" s="195"/>
      <c r="H242" s="220">
        <v>14</v>
      </c>
      <c r="I242" s="200"/>
      <c r="J242" s="195"/>
      <c r="K242" s="195"/>
      <c r="L242" s="201"/>
      <c r="M242" s="202"/>
      <c r="N242" s="203"/>
      <c r="O242" s="203"/>
      <c r="P242" s="203"/>
      <c r="Q242" s="203"/>
      <c r="R242" s="203"/>
      <c r="S242" s="203"/>
      <c r="T242" s="204"/>
      <c r="AT242" s="205" t="s">
        <v>155</v>
      </c>
      <c r="AU242" s="205" t="s">
        <v>82</v>
      </c>
      <c r="AV242" s="11" t="s">
        <v>82</v>
      </c>
      <c r="AW242" s="11" t="s">
        <v>37</v>
      </c>
      <c r="AX242" s="11" t="s">
        <v>8</v>
      </c>
      <c r="AY242" s="205" t="s">
        <v>145</v>
      </c>
    </row>
    <row r="243" spans="2:65" s="1" customFormat="1" ht="22.5" customHeight="1" x14ac:dyDescent="0.3">
      <c r="B243" s="34"/>
      <c r="C243" s="182" t="s">
        <v>408</v>
      </c>
      <c r="D243" s="182" t="s">
        <v>148</v>
      </c>
      <c r="E243" s="183" t="s">
        <v>390</v>
      </c>
      <c r="F243" s="184" t="s">
        <v>391</v>
      </c>
      <c r="G243" s="185" t="s">
        <v>178</v>
      </c>
      <c r="H243" s="186">
        <v>10</v>
      </c>
      <c r="I243" s="187"/>
      <c r="J243" s="188">
        <f>ROUND(I243*H243,0)</f>
        <v>0</v>
      </c>
      <c r="K243" s="184" t="s">
        <v>152</v>
      </c>
      <c r="L243" s="54"/>
      <c r="M243" s="189" t="s">
        <v>21</v>
      </c>
      <c r="N243" s="190" t="s">
        <v>45</v>
      </c>
      <c r="O243" s="35"/>
      <c r="P243" s="191">
        <f>O243*H243</f>
        <v>0</v>
      </c>
      <c r="Q243" s="191">
        <v>5.6999999999999998E-4</v>
      </c>
      <c r="R243" s="191">
        <f>Q243*H243</f>
        <v>5.7000000000000002E-3</v>
      </c>
      <c r="S243" s="191">
        <v>0</v>
      </c>
      <c r="T243" s="192">
        <f>S243*H243</f>
        <v>0</v>
      </c>
      <c r="AR243" s="17" t="s">
        <v>168</v>
      </c>
      <c r="AT243" s="17" t="s">
        <v>148</v>
      </c>
      <c r="AU243" s="17" t="s">
        <v>82</v>
      </c>
      <c r="AY243" s="17" t="s">
        <v>145</v>
      </c>
      <c r="BE243" s="193">
        <f>IF(N243="základní",J243,0)</f>
        <v>0</v>
      </c>
      <c r="BF243" s="193">
        <f>IF(N243="snížená",J243,0)</f>
        <v>0</v>
      </c>
      <c r="BG243" s="193">
        <f>IF(N243="zákl. přenesená",J243,0)</f>
        <v>0</v>
      </c>
      <c r="BH243" s="193">
        <f>IF(N243="sníž. přenesená",J243,0)</f>
        <v>0</v>
      </c>
      <c r="BI243" s="193">
        <f>IF(N243="nulová",J243,0)</f>
        <v>0</v>
      </c>
      <c r="BJ243" s="17" t="s">
        <v>8</v>
      </c>
      <c r="BK243" s="193">
        <f>ROUND(I243*H243,0)</f>
        <v>0</v>
      </c>
      <c r="BL243" s="17" t="s">
        <v>168</v>
      </c>
      <c r="BM243" s="17" t="s">
        <v>392</v>
      </c>
    </row>
    <row r="244" spans="2:65" s="11" customFormat="1" x14ac:dyDescent="0.3">
      <c r="B244" s="194"/>
      <c r="C244" s="195"/>
      <c r="D244" s="208" t="s">
        <v>155</v>
      </c>
      <c r="E244" s="218" t="s">
        <v>21</v>
      </c>
      <c r="F244" s="219" t="s">
        <v>960</v>
      </c>
      <c r="G244" s="195"/>
      <c r="H244" s="220">
        <v>10</v>
      </c>
      <c r="I244" s="200"/>
      <c r="J244" s="195"/>
      <c r="K244" s="195"/>
      <c r="L244" s="201"/>
      <c r="M244" s="202"/>
      <c r="N244" s="203"/>
      <c r="O244" s="203"/>
      <c r="P244" s="203"/>
      <c r="Q244" s="203"/>
      <c r="R244" s="203"/>
      <c r="S244" s="203"/>
      <c r="T244" s="204"/>
      <c r="AT244" s="205" t="s">
        <v>155</v>
      </c>
      <c r="AU244" s="205" t="s">
        <v>82</v>
      </c>
      <c r="AV244" s="11" t="s">
        <v>82</v>
      </c>
      <c r="AW244" s="11" t="s">
        <v>37</v>
      </c>
      <c r="AX244" s="11" t="s">
        <v>8</v>
      </c>
      <c r="AY244" s="205" t="s">
        <v>145</v>
      </c>
    </row>
    <row r="245" spans="2:65" s="1" customFormat="1" ht="22.5" customHeight="1" x14ac:dyDescent="0.3">
      <c r="B245" s="34"/>
      <c r="C245" s="182" t="s">
        <v>413</v>
      </c>
      <c r="D245" s="182" t="s">
        <v>148</v>
      </c>
      <c r="E245" s="183" t="s">
        <v>394</v>
      </c>
      <c r="F245" s="184" t="s">
        <v>395</v>
      </c>
      <c r="G245" s="185" t="s">
        <v>178</v>
      </c>
      <c r="H245" s="186">
        <v>20</v>
      </c>
      <c r="I245" s="187"/>
      <c r="J245" s="188">
        <f>ROUND(I245*H245,0)</f>
        <v>0</v>
      </c>
      <c r="K245" s="184" t="s">
        <v>152</v>
      </c>
      <c r="L245" s="54"/>
      <c r="M245" s="189" t="s">
        <v>21</v>
      </c>
      <c r="N245" s="190" t="s">
        <v>45</v>
      </c>
      <c r="O245" s="35"/>
      <c r="P245" s="191">
        <f>O245*H245</f>
        <v>0</v>
      </c>
      <c r="Q245" s="191">
        <v>1.14E-3</v>
      </c>
      <c r="R245" s="191">
        <f>Q245*H245</f>
        <v>2.2800000000000001E-2</v>
      </c>
      <c r="S245" s="191">
        <v>0</v>
      </c>
      <c r="T245" s="192">
        <f>S245*H245</f>
        <v>0</v>
      </c>
      <c r="AR245" s="17" t="s">
        <v>168</v>
      </c>
      <c r="AT245" s="17" t="s">
        <v>148</v>
      </c>
      <c r="AU245" s="17" t="s">
        <v>82</v>
      </c>
      <c r="AY245" s="17" t="s">
        <v>145</v>
      </c>
      <c r="BE245" s="193">
        <f>IF(N245="základní",J245,0)</f>
        <v>0</v>
      </c>
      <c r="BF245" s="193">
        <f>IF(N245="snížená",J245,0)</f>
        <v>0</v>
      </c>
      <c r="BG245" s="193">
        <f>IF(N245="zákl. přenesená",J245,0)</f>
        <v>0</v>
      </c>
      <c r="BH245" s="193">
        <f>IF(N245="sníž. přenesená",J245,0)</f>
        <v>0</v>
      </c>
      <c r="BI245" s="193">
        <f>IF(N245="nulová",J245,0)</f>
        <v>0</v>
      </c>
      <c r="BJ245" s="17" t="s">
        <v>8</v>
      </c>
      <c r="BK245" s="193">
        <f>ROUND(I245*H245,0)</f>
        <v>0</v>
      </c>
      <c r="BL245" s="17" t="s">
        <v>168</v>
      </c>
      <c r="BM245" s="17" t="s">
        <v>396</v>
      </c>
    </row>
    <row r="246" spans="2:65" s="11" customFormat="1" x14ac:dyDescent="0.3">
      <c r="B246" s="194"/>
      <c r="C246" s="195"/>
      <c r="D246" s="208" t="s">
        <v>155</v>
      </c>
      <c r="E246" s="218" t="s">
        <v>21</v>
      </c>
      <c r="F246" s="219" t="s">
        <v>355</v>
      </c>
      <c r="G246" s="195"/>
      <c r="H246" s="220">
        <v>20</v>
      </c>
      <c r="I246" s="200"/>
      <c r="J246" s="195"/>
      <c r="K246" s="195"/>
      <c r="L246" s="201"/>
      <c r="M246" s="202"/>
      <c r="N246" s="203"/>
      <c r="O246" s="203"/>
      <c r="P246" s="203"/>
      <c r="Q246" s="203"/>
      <c r="R246" s="203"/>
      <c r="S246" s="203"/>
      <c r="T246" s="204"/>
      <c r="AT246" s="205" t="s">
        <v>155</v>
      </c>
      <c r="AU246" s="205" t="s">
        <v>82</v>
      </c>
      <c r="AV246" s="11" t="s">
        <v>82</v>
      </c>
      <c r="AW246" s="11" t="s">
        <v>37</v>
      </c>
      <c r="AX246" s="11" t="s">
        <v>8</v>
      </c>
      <c r="AY246" s="205" t="s">
        <v>145</v>
      </c>
    </row>
    <row r="247" spans="2:65" s="1" customFormat="1" ht="22.5" customHeight="1" x14ac:dyDescent="0.3">
      <c r="B247" s="34"/>
      <c r="C247" s="182" t="s">
        <v>418</v>
      </c>
      <c r="D247" s="182" t="s">
        <v>148</v>
      </c>
      <c r="E247" s="183" t="s">
        <v>398</v>
      </c>
      <c r="F247" s="184" t="s">
        <v>399</v>
      </c>
      <c r="G247" s="185" t="s">
        <v>151</v>
      </c>
      <c r="H247" s="186">
        <v>10</v>
      </c>
      <c r="I247" s="187"/>
      <c r="J247" s="188">
        <f>ROUND(I247*H247,0)</f>
        <v>0</v>
      </c>
      <c r="K247" s="184" t="s">
        <v>152</v>
      </c>
      <c r="L247" s="54"/>
      <c r="M247" s="189" t="s">
        <v>21</v>
      </c>
      <c r="N247" s="190" t="s">
        <v>45</v>
      </c>
      <c r="O247" s="35"/>
      <c r="P247" s="191">
        <f>O247*H247</f>
        <v>0</v>
      </c>
      <c r="Q247" s="191">
        <v>0</v>
      </c>
      <c r="R247" s="191">
        <f>Q247*H247</f>
        <v>0</v>
      </c>
      <c r="S247" s="191">
        <v>0</v>
      </c>
      <c r="T247" s="192">
        <f>S247*H247</f>
        <v>0</v>
      </c>
      <c r="AR247" s="17" t="s">
        <v>168</v>
      </c>
      <c r="AT247" s="17" t="s">
        <v>148</v>
      </c>
      <c r="AU247" s="17" t="s">
        <v>82</v>
      </c>
      <c r="AY247" s="17" t="s">
        <v>145</v>
      </c>
      <c r="BE247" s="193">
        <f>IF(N247="základní",J247,0)</f>
        <v>0</v>
      </c>
      <c r="BF247" s="193">
        <f>IF(N247="snížená",J247,0)</f>
        <v>0</v>
      </c>
      <c r="BG247" s="193">
        <f>IF(N247="zákl. přenesená",J247,0)</f>
        <v>0</v>
      </c>
      <c r="BH247" s="193">
        <f>IF(N247="sníž. přenesená",J247,0)</f>
        <v>0</v>
      </c>
      <c r="BI247" s="193">
        <f>IF(N247="nulová",J247,0)</f>
        <v>0</v>
      </c>
      <c r="BJ247" s="17" t="s">
        <v>8</v>
      </c>
      <c r="BK247" s="193">
        <f>ROUND(I247*H247,0)</f>
        <v>0</v>
      </c>
      <c r="BL247" s="17" t="s">
        <v>168</v>
      </c>
      <c r="BM247" s="17" t="s">
        <v>400</v>
      </c>
    </row>
    <row r="248" spans="2:65" s="11" customFormat="1" x14ac:dyDescent="0.3">
      <c r="B248" s="194"/>
      <c r="C248" s="195"/>
      <c r="D248" s="208" t="s">
        <v>155</v>
      </c>
      <c r="E248" s="218" t="s">
        <v>21</v>
      </c>
      <c r="F248" s="219" t="s">
        <v>962</v>
      </c>
      <c r="G248" s="195"/>
      <c r="H248" s="220">
        <v>10</v>
      </c>
      <c r="I248" s="200"/>
      <c r="J248" s="195"/>
      <c r="K248" s="195"/>
      <c r="L248" s="201"/>
      <c r="M248" s="202"/>
      <c r="N248" s="203"/>
      <c r="O248" s="203"/>
      <c r="P248" s="203"/>
      <c r="Q248" s="203"/>
      <c r="R248" s="203"/>
      <c r="S248" s="203"/>
      <c r="T248" s="204"/>
      <c r="AT248" s="205" t="s">
        <v>155</v>
      </c>
      <c r="AU248" s="205" t="s">
        <v>82</v>
      </c>
      <c r="AV248" s="11" t="s">
        <v>82</v>
      </c>
      <c r="AW248" s="11" t="s">
        <v>37</v>
      </c>
      <c r="AX248" s="11" t="s">
        <v>8</v>
      </c>
      <c r="AY248" s="205" t="s">
        <v>145</v>
      </c>
    </row>
    <row r="249" spans="2:65" s="1" customFormat="1" ht="22.5" customHeight="1" x14ac:dyDescent="0.3">
      <c r="B249" s="34"/>
      <c r="C249" s="182" t="s">
        <v>424</v>
      </c>
      <c r="D249" s="182" t="s">
        <v>148</v>
      </c>
      <c r="E249" s="183" t="s">
        <v>404</v>
      </c>
      <c r="F249" s="184" t="s">
        <v>405</v>
      </c>
      <c r="G249" s="185" t="s">
        <v>151</v>
      </c>
      <c r="H249" s="186">
        <v>12</v>
      </c>
      <c r="I249" s="187"/>
      <c r="J249" s="188">
        <f>ROUND(I249*H249,0)</f>
        <v>0</v>
      </c>
      <c r="K249" s="184" t="s">
        <v>152</v>
      </c>
      <c r="L249" s="54"/>
      <c r="M249" s="189" t="s">
        <v>21</v>
      </c>
      <c r="N249" s="190" t="s">
        <v>45</v>
      </c>
      <c r="O249" s="35"/>
      <c r="P249" s="191">
        <f>O249*H249</f>
        <v>0</v>
      </c>
      <c r="Q249" s="191">
        <v>0</v>
      </c>
      <c r="R249" s="191">
        <f>Q249*H249</f>
        <v>0</v>
      </c>
      <c r="S249" s="191">
        <v>0</v>
      </c>
      <c r="T249" s="192">
        <f>S249*H249</f>
        <v>0</v>
      </c>
      <c r="AR249" s="17" t="s">
        <v>168</v>
      </c>
      <c r="AT249" s="17" t="s">
        <v>148</v>
      </c>
      <c r="AU249" s="17" t="s">
        <v>82</v>
      </c>
      <c r="AY249" s="17" t="s">
        <v>145</v>
      </c>
      <c r="BE249" s="193">
        <f>IF(N249="základní",J249,0)</f>
        <v>0</v>
      </c>
      <c r="BF249" s="193">
        <f>IF(N249="snížená",J249,0)</f>
        <v>0</v>
      </c>
      <c r="BG249" s="193">
        <f>IF(N249="zákl. přenesená",J249,0)</f>
        <v>0</v>
      </c>
      <c r="BH249" s="193">
        <f>IF(N249="sníž. přenesená",J249,0)</f>
        <v>0</v>
      </c>
      <c r="BI249" s="193">
        <f>IF(N249="nulová",J249,0)</f>
        <v>0</v>
      </c>
      <c r="BJ249" s="17" t="s">
        <v>8</v>
      </c>
      <c r="BK249" s="193">
        <f>ROUND(I249*H249,0)</f>
        <v>0</v>
      </c>
      <c r="BL249" s="17" t="s">
        <v>168</v>
      </c>
      <c r="BM249" s="17" t="s">
        <v>406</v>
      </c>
    </row>
    <row r="250" spans="2:65" s="11" customFormat="1" x14ac:dyDescent="0.3">
      <c r="B250" s="194"/>
      <c r="C250" s="195"/>
      <c r="D250" s="208" t="s">
        <v>155</v>
      </c>
      <c r="E250" s="218" t="s">
        <v>21</v>
      </c>
      <c r="F250" s="219" t="s">
        <v>963</v>
      </c>
      <c r="G250" s="195"/>
      <c r="H250" s="220">
        <v>12</v>
      </c>
      <c r="I250" s="200"/>
      <c r="J250" s="195"/>
      <c r="K250" s="195"/>
      <c r="L250" s="201"/>
      <c r="M250" s="202"/>
      <c r="N250" s="203"/>
      <c r="O250" s="203"/>
      <c r="P250" s="203"/>
      <c r="Q250" s="203"/>
      <c r="R250" s="203"/>
      <c r="S250" s="203"/>
      <c r="T250" s="204"/>
      <c r="AT250" s="205" t="s">
        <v>155</v>
      </c>
      <c r="AU250" s="205" t="s">
        <v>82</v>
      </c>
      <c r="AV250" s="11" t="s">
        <v>82</v>
      </c>
      <c r="AW250" s="11" t="s">
        <v>37</v>
      </c>
      <c r="AX250" s="11" t="s">
        <v>8</v>
      </c>
      <c r="AY250" s="205" t="s">
        <v>145</v>
      </c>
    </row>
    <row r="251" spans="2:65" s="1" customFormat="1" ht="22.5" customHeight="1" x14ac:dyDescent="0.3">
      <c r="B251" s="34"/>
      <c r="C251" s="182" t="s">
        <v>430</v>
      </c>
      <c r="D251" s="182" t="s">
        <v>148</v>
      </c>
      <c r="E251" s="183" t="s">
        <v>409</v>
      </c>
      <c r="F251" s="184" t="s">
        <v>410</v>
      </c>
      <c r="G251" s="185" t="s">
        <v>151</v>
      </c>
      <c r="H251" s="186">
        <v>4</v>
      </c>
      <c r="I251" s="187"/>
      <c r="J251" s="188">
        <f>ROUND(I251*H251,0)</f>
        <v>0</v>
      </c>
      <c r="K251" s="184" t="s">
        <v>152</v>
      </c>
      <c r="L251" s="54"/>
      <c r="M251" s="189" t="s">
        <v>21</v>
      </c>
      <c r="N251" s="190" t="s">
        <v>45</v>
      </c>
      <c r="O251" s="35"/>
      <c r="P251" s="191">
        <f>O251*H251</f>
        <v>0</v>
      </c>
      <c r="Q251" s="191">
        <v>7.6999999999999996E-4</v>
      </c>
      <c r="R251" s="191">
        <f>Q251*H251</f>
        <v>3.0799999999999998E-3</v>
      </c>
      <c r="S251" s="191">
        <v>0</v>
      </c>
      <c r="T251" s="192">
        <f>S251*H251</f>
        <v>0</v>
      </c>
      <c r="AR251" s="17" t="s">
        <v>168</v>
      </c>
      <c r="AT251" s="17" t="s">
        <v>148</v>
      </c>
      <c r="AU251" s="17" t="s">
        <v>82</v>
      </c>
      <c r="AY251" s="17" t="s">
        <v>145</v>
      </c>
      <c r="BE251" s="193">
        <f>IF(N251="základní",J251,0)</f>
        <v>0</v>
      </c>
      <c r="BF251" s="193">
        <f>IF(N251="snížená",J251,0)</f>
        <v>0</v>
      </c>
      <c r="BG251" s="193">
        <f>IF(N251="zákl. přenesená",J251,0)</f>
        <v>0</v>
      </c>
      <c r="BH251" s="193">
        <f>IF(N251="sníž. přenesená",J251,0)</f>
        <v>0</v>
      </c>
      <c r="BI251" s="193">
        <f>IF(N251="nulová",J251,0)</f>
        <v>0</v>
      </c>
      <c r="BJ251" s="17" t="s">
        <v>8</v>
      </c>
      <c r="BK251" s="193">
        <f>ROUND(I251*H251,0)</f>
        <v>0</v>
      </c>
      <c r="BL251" s="17" t="s">
        <v>168</v>
      </c>
      <c r="BM251" s="17" t="s">
        <v>411</v>
      </c>
    </row>
    <row r="252" spans="2:65" s="11" customFormat="1" x14ac:dyDescent="0.3">
      <c r="B252" s="194"/>
      <c r="C252" s="195"/>
      <c r="D252" s="208" t="s">
        <v>155</v>
      </c>
      <c r="E252" s="218" t="s">
        <v>21</v>
      </c>
      <c r="F252" s="219" t="s">
        <v>964</v>
      </c>
      <c r="G252" s="195"/>
      <c r="H252" s="220">
        <v>4</v>
      </c>
      <c r="I252" s="200"/>
      <c r="J252" s="195"/>
      <c r="K252" s="195"/>
      <c r="L252" s="201"/>
      <c r="M252" s="202"/>
      <c r="N252" s="203"/>
      <c r="O252" s="203"/>
      <c r="P252" s="203"/>
      <c r="Q252" s="203"/>
      <c r="R252" s="203"/>
      <c r="S252" s="203"/>
      <c r="T252" s="204"/>
      <c r="AT252" s="205" t="s">
        <v>155</v>
      </c>
      <c r="AU252" s="205" t="s">
        <v>82</v>
      </c>
      <c r="AV252" s="11" t="s">
        <v>82</v>
      </c>
      <c r="AW252" s="11" t="s">
        <v>37</v>
      </c>
      <c r="AX252" s="11" t="s">
        <v>8</v>
      </c>
      <c r="AY252" s="205" t="s">
        <v>145</v>
      </c>
    </row>
    <row r="253" spans="2:65" s="1" customFormat="1" ht="22.5" customHeight="1" x14ac:dyDescent="0.3">
      <c r="B253" s="34"/>
      <c r="C253" s="182" t="s">
        <v>437</v>
      </c>
      <c r="D253" s="182" t="s">
        <v>148</v>
      </c>
      <c r="E253" s="183" t="s">
        <v>414</v>
      </c>
      <c r="F253" s="184" t="s">
        <v>415</v>
      </c>
      <c r="G253" s="185" t="s">
        <v>151</v>
      </c>
      <c r="H253" s="186">
        <v>10</v>
      </c>
      <c r="I253" s="187"/>
      <c r="J253" s="188">
        <f>ROUND(I253*H253,0)</f>
        <v>0</v>
      </c>
      <c r="K253" s="184" t="s">
        <v>152</v>
      </c>
      <c r="L253" s="54"/>
      <c r="M253" s="189" t="s">
        <v>21</v>
      </c>
      <c r="N253" s="190" t="s">
        <v>45</v>
      </c>
      <c r="O253" s="35"/>
      <c r="P253" s="191">
        <f>O253*H253</f>
        <v>0</v>
      </c>
      <c r="Q253" s="191">
        <v>0</v>
      </c>
      <c r="R253" s="191">
        <f>Q253*H253</f>
        <v>0</v>
      </c>
      <c r="S253" s="191">
        <v>3.0999999999999999E-3</v>
      </c>
      <c r="T253" s="192">
        <f>S253*H253</f>
        <v>3.1E-2</v>
      </c>
      <c r="AR253" s="17" t="s">
        <v>168</v>
      </c>
      <c r="AT253" s="17" t="s">
        <v>148</v>
      </c>
      <c r="AU253" s="17" t="s">
        <v>82</v>
      </c>
      <c r="AY253" s="17" t="s">
        <v>145</v>
      </c>
      <c r="BE253" s="193">
        <f>IF(N253="základní",J253,0)</f>
        <v>0</v>
      </c>
      <c r="BF253" s="193">
        <f>IF(N253="snížená",J253,0)</f>
        <v>0</v>
      </c>
      <c r="BG253" s="193">
        <f>IF(N253="zákl. přenesená",J253,0)</f>
        <v>0</v>
      </c>
      <c r="BH253" s="193">
        <f>IF(N253="sníž. přenesená",J253,0)</f>
        <v>0</v>
      </c>
      <c r="BI253" s="193">
        <f>IF(N253="nulová",J253,0)</f>
        <v>0</v>
      </c>
      <c r="BJ253" s="17" t="s">
        <v>8</v>
      </c>
      <c r="BK253" s="193">
        <f>ROUND(I253*H253,0)</f>
        <v>0</v>
      </c>
      <c r="BL253" s="17" t="s">
        <v>168</v>
      </c>
      <c r="BM253" s="17" t="s">
        <v>965</v>
      </c>
    </row>
    <row r="254" spans="2:65" s="11" customFormat="1" x14ac:dyDescent="0.3">
      <c r="B254" s="194"/>
      <c r="C254" s="195"/>
      <c r="D254" s="208" t="s">
        <v>155</v>
      </c>
      <c r="E254" s="218" t="s">
        <v>21</v>
      </c>
      <c r="F254" s="219" t="s">
        <v>966</v>
      </c>
      <c r="G254" s="195"/>
      <c r="H254" s="220">
        <v>10</v>
      </c>
      <c r="I254" s="200"/>
      <c r="J254" s="195"/>
      <c r="K254" s="195"/>
      <c r="L254" s="201"/>
      <c r="M254" s="202"/>
      <c r="N254" s="203"/>
      <c r="O254" s="203"/>
      <c r="P254" s="203"/>
      <c r="Q254" s="203"/>
      <c r="R254" s="203"/>
      <c r="S254" s="203"/>
      <c r="T254" s="204"/>
      <c r="AT254" s="205" t="s">
        <v>155</v>
      </c>
      <c r="AU254" s="205" t="s">
        <v>82</v>
      </c>
      <c r="AV254" s="11" t="s">
        <v>82</v>
      </c>
      <c r="AW254" s="11" t="s">
        <v>37</v>
      </c>
      <c r="AX254" s="11" t="s">
        <v>8</v>
      </c>
      <c r="AY254" s="205" t="s">
        <v>145</v>
      </c>
    </row>
    <row r="255" spans="2:65" s="1" customFormat="1" ht="31.5" customHeight="1" x14ac:dyDescent="0.3">
      <c r="B255" s="34"/>
      <c r="C255" s="182" t="s">
        <v>443</v>
      </c>
      <c r="D255" s="182" t="s">
        <v>148</v>
      </c>
      <c r="E255" s="183" t="s">
        <v>419</v>
      </c>
      <c r="F255" s="184" t="s">
        <v>420</v>
      </c>
      <c r="G255" s="185" t="s">
        <v>289</v>
      </c>
      <c r="H255" s="186">
        <v>7.4999999999999997E-2</v>
      </c>
      <c r="I255" s="187"/>
      <c r="J255" s="188">
        <f>ROUND(I255*H255,0)</f>
        <v>0</v>
      </c>
      <c r="K255" s="184" t="s">
        <v>152</v>
      </c>
      <c r="L255" s="54"/>
      <c r="M255" s="189" t="s">
        <v>21</v>
      </c>
      <c r="N255" s="190" t="s">
        <v>45</v>
      </c>
      <c r="O255" s="35"/>
      <c r="P255" s="191">
        <f>O255*H255</f>
        <v>0</v>
      </c>
      <c r="Q255" s="191">
        <v>0</v>
      </c>
      <c r="R255" s="191">
        <f>Q255*H255</f>
        <v>0</v>
      </c>
      <c r="S255" s="191">
        <v>0</v>
      </c>
      <c r="T255" s="192">
        <f>S255*H255</f>
        <v>0</v>
      </c>
      <c r="AR255" s="17" t="s">
        <v>168</v>
      </c>
      <c r="AT255" s="17" t="s">
        <v>148</v>
      </c>
      <c r="AU255" s="17" t="s">
        <v>82</v>
      </c>
      <c r="AY255" s="17" t="s">
        <v>145</v>
      </c>
      <c r="BE255" s="193">
        <f>IF(N255="základní",J255,0)</f>
        <v>0</v>
      </c>
      <c r="BF255" s="193">
        <f>IF(N255="snížená",J255,0)</f>
        <v>0</v>
      </c>
      <c r="BG255" s="193">
        <f>IF(N255="zákl. přenesená",J255,0)</f>
        <v>0</v>
      </c>
      <c r="BH255" s="193">
        <f>IF(N255="sníž. přenesená",J255,0)</f>
        <v>0</v>
      </c>
      <c r="BI255" s="193">
        <f>IF(N255="nulová",J255,0)</f>
        <v>0</v>
      </c>
      <c r="BJ255" s="17" t="s">
        <v>8</v>
      </c>
      <c r="BK255" s="193">
        <f>ROUND(I255*H255,0)</f>
        <v>0</v>
      </c>
      <c r="BL255" s="17" t="s">
        <v>168</v>
      </c>
      <c r="BM255" s="17" t="s">
        <v>421</v>
      </c>
    </row>
    <row r="256" spans="2:65" s="10" customFormat="1" ht="29.85" customHeight="1" x14ac:dyDescent="0.3">
      <c r="B256" s="165"/>
      <c r="C256" s="166"/>
      <c r="D256" s="179" t="s">
        <v>73</v>
      </c>
      <c r="E256" s="180" t="s">
        <v>422</v>
      </c>
      <c r="F256" s="180" t="s">
        <v>423</v>
      </c>
      <c r="G256" s="166"/>
      <c r="H256" s="166"/>
      <c r="I256" s="169"/>
      <c r="J256" s="181">
        <f>BK256</f>
        <v>0</v>
      </c>
      <c r="K256" s="166"/>
      <c r="L256" s="171"/>
      <c r="M256" s="172"/>
      <c r="N256" s="173"/>
      <c r="O256" s="173"/>
      <c r="P256" s="174">
        <f>SUM(P257:P282)</f>
        <v>0</v>
      </c>
      <c r="Q256" s="173"/>
      <c r="R256" s="174">
        <f>SUM(R257:R282)</f>
        <v>5.9679999999999997E-2</v>
      </c>
      <c r="S256" s="173"/>
      <c r="T256" s="175">
        <f>SUM(T257:T282)</f>
        <v>0.1585</v>
      </c>
      <c r="AR256" s="176" t="s">
        <v>82</v>
      </c>
      <c r="AT256" s="177" t="s">
        <v>73</v>
      </c>
      <c r="AU256" s="177" t="s">
        <v>8</v>
      </c>
      <c r="AY256" s="176" t="s">
        <v>145</v>
      </c>
      <c r="BK256" s="178">
        <f>SUM(BK257:BK282)</f>
        <v>0</v>
      </c>
    </row>
    <row r="257" spans="2:65" s="1" customFormat="1" ht="22.5" customHeight="1" x14ac:dyDescent="0.3">
      <c r="B257" s="34"/>
      <c r="C257" s="182" t="s">
        <v>447</v>
      </c>
      <c r="D257" s="182" t="s">
        <v>148</v>
      </c>
      <c r="E257" s="183" t="s">
        <v>425</v>
      </c>
      <c r="F257" s="184" t="s">
        <v>426</v>
      </c>
      <c r="G257" s="185" t="s">
        <v>178</v>
      </c>
      <c r="H257" s="186">
        <v>21.4</v>
      </c>
      <c r="I257" s="187"/>
      <c r="J257" s="188">
        <f>ROUND(I257*H257,0)</f>
        <v>0</v>
      </c>
      <c r="K257" s="184" t="s">
        <v>152</v>
      </c>
      <c r="L257" s="54"/>
      <c r="M257" s="189" t="s">
        <v>21</v>
      </c>
      <c r="N257" s="190" t="s">
        <v>45</v>
      </c>
      <c r="O257" s="35"/>
      <c r="P257" s="191">
        <f>O257*H257</f>
        <v>0</v>
      </c>
      <c r="Q257" s="191">
        <v>0</v>
      </c>
      <c r="R257" s="191">
        <f>Q257*H257</f>
        <v>0</v>
      </c>
      <c r="S257" s="191">
        <v>6.7000000000000002E-3</v>
      </c>
      <c r="T257" s="192">
        <f>S257*H257</f>
        <v>0.14338000000000001</v>
      </c>
      <c r="AR257" s="17" t="s">
        <v>168</v>
      </c>
      <c r="AT257" s="17" t="s">
        <v>148</v>
      </c>
      <c r="AU257" s="17" t="s">
        <v>82</v>
      </c>
      <c r="AY257" s="17" t="s">
        <v>145</v>
      </c>
      <c r="BE257" s="193">
        <f>IF(N257="základní",J257,0)</f>
        <v>0</v>
      </c>
      <c r="BF257" s="193">
        <f>IF(N257="snížená",J257,0)</f>
        <v>0</v>
      </c>
      <c r="BG257" s="193">
        <f>IF(N257="zákl. přenesená",J257,0)</f>
        <v>0</v>
      </c>
      <c r="BH257" s="193">
        <f>IF(N257="sníž. přenesená",J257,0)</f>
        <v>0</v>
      </c>
      <c r="BI257" s="193">
        <f>IF(N257="nulová",J257,0)</f>
        <v>0</v>
      </c>
      <c r="BJ257" s="17" t="s">
        <v>8</v>
      </c>
      <c r="BK257" s="193">
        <f>ROUND(I257*H257,0)</f>
        <v>0</v>
      </c>
      <c r="BL257" s="17" t="s">
        <v>168</v>
      </c>
      <c r="BM257" s="17" t="s">
        <v>427</v>
      </c>
    </row>
    <row r="258" spans="2:65" s="11" customFormat="1" x14ac:dyDescent="0.3">
      <c r="B258" s="194"/>
      <c r="C258" s="195"/>
      <c r="D258" s="196" t="s">
        <v>155</v>
      </c>
      <c r="E258" s="197" t="s">
        <v>21</v>
      </c>
      <c r="F258" s="198" t="s">
        <v>428</v>
      </c>
      <c r="G258" s="195"/>
      <c r="H258" s="199">
        <v>7</v>
      </c>
      <c r="I258" s="200"/>
      <c r="J258" s="195"/>
      <c r="K258" s="195"/>
      <c r="L258" s="201"/>
      <c r="M258" s="202"/>
      <c r="N258" s="203"/>
      <c r="O258" s="203"/>
      <c r="P258" s="203"/>
      <c r="Q258" s="203"/>
      <c r="R258" s="203"/>
      <c r="S258" s="203"/>
      <c r="T258" s="204"/>
      <c r="AT258" s="205" t="s">
        <v>155</v>
      </c>
      <c r="AU258" s="205" t="s">
        <v>82</v>
      </c>
      <c r="AV258" s="11" t="s">
        <v>82</v>
      </c>
      <c r="AW258" s="11" t="s">
        <v>37</v>
      </c>
      <c r="AX258" s="11" t="s">
        <v>74</v>
      </c>
      <c r="AY258" s="205" t="s">
        <v>145</v>
      </c>
    </row>
    <row r="259" spans="2:65" s="11" customFormat="1" x14ac:dyDescent="0.3">
      <c r="B259" s="194"/>
      <c r="C259" s="195"/>
      <c r="D259" s="196" t="s">
        <v>155</v>
      </c>
      <c r="E259" s="197" t="s">
        <v>21</v>
      </c>
      <c r="F259" s="198" t="s">
        <v>967</v>
      </c>
      <c r="G259" s="195"/>
      <c r="H259" s="199">
        <v>14.4</v>
      </c>
      <c r="I259" s="200"/>
      <c r="J259" s="195"/>
      <c r="K259" s="195"/>
      <c r="L259" s="201"/>
      <c r="M259" s="202"/>
      <c r="N259" s="203"/>
      <c r="O259" s="203"/>
      <c r="P259" s="203"/>
      <c r="Q259" s="203"/>
      <c r="R259" s="203"/>
      <c r="S259" s="203"/>
      <c r="T259" s="204"/>
      <c r="AT259" s="205" t="s">
        <v>155</v>
      </c>
      <c r="AU259" s="205" t="s">
        <v>82</v>
      </c>
      <c r="AV259" s="11" t="s">
        <v>82</v>
      </c>
      <c r="AW259" s="11" t="s">
        <v>37</v>
      </c>
      <c r="AX259" s="11" t="s">
        <v>74</v>
      </c>
      <c r="AY259" s="205" t="s">
        <v>145</v>
      </c>
    </row>
    <row r="260" spans="2:65" s="12" customFormat="1" x14ac:dyDescent="0.3">
      <c r="B260" s="206"/>
      <c r="C260" s="207"/>
      <c r="D260" s="208" t="s">
        <v>155</v>
      </c>
      <c r="E260" s="209" t="s">
        <v>21</v>
      </c>
      <c r="F260" s="210" t="s">
        <v>159</v>
      </c>
      <c r="G260" s="207"/>
      <c r="H260" s="211">
        <v>21.4</v>
      </c>
      <c r="I260" s="212"/>
      <c r="J260" s="207"/>
      <c r="K260" s="207"/>
      <c r="L260" s="213"/>
      <c r="M260" s="214"/>
      <c r="N260" s="215"/>
      <c r="O260" s="215"/>
      <c r="P260" s="215"/>
      <c r="Q260" s="215"/>
      <c r="R260" s="215"/>
      <c r="S260" s="215"/>
      <c r="T260" s="216"/>
      <c r="AT260" s="217" t="s">
        <v>155</v>
      </c>
      <c r="AU260" s="217" t="s">
        <v>82</v>
      </c>
      <c r="AV260" s="12" t="s">
        <v>153</v>
      </c>
      <c r="AW260" s="12" t="s">
        <v>37</v>
      </c>
      <c r="AX260" s="12" t="s">
        <v>8</v>
      </c>
      <c r="AY260" s="217" t="s">
        <v>145</v>
      </c>
    </row>
    <row r="261" spans="2:65" s="1" customFormat="1" ht="22.5" customHeight="1" x14ac:dyDescent="0.3">
      <c r="B261" s="34"/>
      <c r="C261" s="182" t="s">
        <v>451</v>
      </c>
      <c r="D261" s="182" t="s">
        <v>148</v>
      </c>
      <c r="E261" s="183" t="s">
        <v>431</v>
      </c>
      <c r="F261" s="184" t="s">
        <v>432</v>
      </c>
      <c r="G261" s="185" t="s">
        <v>178</v>
      </c>
      <c r="H261" s="186">
        <v>54</v>
      </c>
      <c r="I261" s="187"/>
      <c r="J261" s="188">
        <f>ROUND(I261*H261,0)</f>
        <v>0</v>
      </c>
      <c r="K261" s="184" t="s">
        <v>152</v>
      </c>
      <c r="L261" s="54"/>
      <c r="M261" s="189" t="s">
        <v>21</v>
      </c>
      <c r="N261" s="190" t="s">
        <v>45</v>
      </c>
      <c r="O261" s="35"/>
      <c r="P261" s="191">
        <f>O261*H261</f>
        <v>0</v>
      </c>
      <c r="Q261" s="191">
        <v>0</v>
      </c>
      <c r="R261" s="191">
        <f>Q261*H261</f>
        <v>0</v>
      </c>
      <c r="S261" s="191">
        <v>2.7999999999999998E-4</v>
      </c>
      <c r="T261" s="192">
        <f>S261*H261</f>
        <v>1.5119999999999998E-2</v>
      </c>
      <c r="AR261" s="17" t="s">
        <v>168</v>
      </c>
      <c r="AT261" s="17" t="s">
        <v>148</v>
      </c>
      <c r="AU261" s="17" t="s">
        <v>82</v>
      </c>
      <c r="AY261" s="17" t="s">
        <v>145</v>
      </c>
      <c r="BE261" s="193">
        <f>IF(N261="základní",J261,0)</f>
        <v>0</v>
      </c>
      <c r="BF261" s="193">
        <f>IF(N261="snížená",J261,0)</f>
        <v>0</v>
      </c>
      <c r="BG261" s="193">
        <f>IF(N261="zákl. přenesená",J261,0)</f>
        <v>0</v>
      </c>
      <c r="BH261" s="193">
        <f>IF(N261="sníž. přenesená",J261,0)</f>
        <v>0</v>
      </c>
      <c r="BI261" s="193">
        <f>IF(N261="nulová",J261,0)</f>
        <v>0</v>
      </c>
      <c r="BJ261" s="17" t="s">
        <v>8</v>
      </c>
      <c r="BK261" s="193">
        <f>ROUND(I261*H261,0)</f>
        <v>0</v>
      </c>
      <c r="BL261" s="17" t="s">
        <v>168</v>
      </c>
      <c r="BM261" s="17" t="s">
        <v>433</v>
      </c>
    </row>
    <row r="262" spans="2:65" s="11" customFormat="1" x14ac:dyDescent="0.3">
      <c r="B262" s="194"/>
      <c r="C262" s="195"/>
      <c r="D262" s="196" t="s">
        <v>155</v>
      </c>
      <c r="E262" s="197" t="s">
        <v>21</v>
      </c>
      <c r="F262" s="198" t="s">
        <v>968</v>
      </c>
      <c r="G262" s="195"/>
      <c r="H262" s="199">
        <v>24</v>
      </c>
      <c r="I262" s="200"/>
      <c r="J262" s="195"/>
      <c r="K262" s="195"/>
      <c r="L262" s="201"/>
      <c r="M262" s="202"/>
      <c r="N262" s="203"/>
      <c r="O262" s="203"/>
      <c r="P262" s="203"/>
      <c r="Q262" s="203"/>
      <c r="R262" s="203"/>
      <c r="S262" s="203"/>
      <c r="T262" s="204"/>
      <c r="AT262" s="205" t="s">
        <v>155</v>
      </c>
      <c r="AU262" s="205" t="s">
        <v>82</v>
      </c>
      <c r="AV262" s="11" t="s">
        <v>82</v>
      </c>
      <c r="AW262" s="11" t="s">
        <v>37</v>
      </c>
      <c r="AX262" s="11" t="s">
        <v>74</v>
      </c>
      <c r="AY262" s="205" t="s">
        <v>145</v>
      </c>
    </row>
    <row r="263" spans="2:65" s="11" customFormat="1" x14ac:dyDescent="0.3">
      <c r="B263" s="194"/>
      <c r="C263" s="195"/>
      <c r="D263" s="196" t="s">
        <v>155</v>
      </c>
      <c r="E263" s="197" t="s">
        <v>21</v>
      </c>
      <c r="F263" s="198" t="s">
        <v>969</v>
      </c>
      <c r="G263" s="195"/>
      <c r="H263" s="199">
        <v>24</v>
      </c>
      <c r="I263" s="200"/>
      <c r="J263" s="195"/>
      <c r="K263" s="195"/>
      <c r="L263" s="201"/>
      <c r="M263" s="202"/>
      <c r="N263" s="203"/>
      <c r="O263" s="203"/>
      <c r="P263" s="203"/>
      <c r="Q263" s="203"/>
      <c r="R263" s="203"/>
      <c r="S263" s="203"/>
      <c r="T263" s="204"/>
      <c r="AT263" s="205" t="s">
        <v>155</v>
      </c>
      <c r="AU263" s="205" t="s">
        <v>82</v>
      </c>
      <c r="AV263" s="11" t="s">
        <v>82</v>
      </c>
      <c r="AW263" s="11" t="s">
        <v>37</v>
      </c>
      <c r="AX263" s="11" t="s">
        <v>74</v>
      </c>
      <c r="AY263" s="205" t="s">
        <v>145</v>
      </c>
    </row>
    <row r="264" spans="2:65" s="11" customFormat="1" x14ac:dyDescent="0.3">
      <c r="B264" s="194"/>
      <c r="C264" s="195"/>
      <c r="D264" s="196" t="s">
        <v>155</v>
      </c>
      <c r="E264" s="197" t="s">
        <v>21</v>
      </c>
      <c r="F264" s="198" t="s">
        <v>436</v>
      </c>
      <c r="G264" s="195"/>
      <c r="H264" s="199">
        <v>6</v>
      </c>
      <c r="I264" s="200"/>
      <c r="J264" s="195"/>
      <c r="K264" s="195"/>
      <c r="L264" s="201"/>
      <c r="M264" s="202"/>
      <c r="N264" s="203"/>
      <c r="O264" s="203"/>
      <c r="P264" s="203"/>
      <c r="Q264" s="203"/>
      <c r="R264" s="203"/>
      <c r="S264" s="203"/>
      <c r="T264" s="204"/>
      <c r="AT264" s="205" t="s">
        <v>155</v>
      </c>
      <c r="AU264" s="205" t="s">
        <v>82</v>
      </c>
      <c r="AV264" s="11" t="s">
        <v>82</v>
      </c>
      <c r="AW264" s="11" t="s">
        <v>37</v>
      </c>
      <c r="AX264" s="11" t="s">
        <v>74</v>
      </c>
      <c r="AY264" s="205" t="s">
        <v>145</v>
      </c>
    </row>
    <row r="265" spans="2:65" s="12" customFormat="1" x14ac:dyDescent="0.3">
      <c r="B265" s="206"/>
      <c r="C265" s="207"/>
      <c r="D265" s="208" t="s">
        <v>155</v>
      </c>
      <c r="E265" s="209" t="s">
        <v>21</v>
      </c>
      <c r="F265" s="210" t="s">
        <v>159</v>
      </c>
      <c r="G265" s="207"/>
      <c r="H265" s="211">
        <v>54</v>
      </c>
      <c r="I265" s="212"/>
      <c r="J265" s="207"/>
      <c r="K265" s="207"/>
      <c r="L265" s="213"/>
      <c r="M265" s="214"/>
      <c r="N265" s="215"/>
      <c r="O265" s="215"/>
      <c r="P265" s="215"/>
      <c r="Q265" s="215"/>
      <c r="R265" s="215"/>
      <c r="S265" s="215"/>
      <c r="T265" s="216"/>
      <c r="AT265" s="217" t="s">
        <v>155</v>
      </c>
      <c r="AU265" s="217" t="s">
        <v>82</v>
      </c>
      <c r="AV265" s="12" t="s">
        <v>153</v>
      </c>
      <c r="AW265" s="12" t="s">
        <v>37</v>
      </c>
      <c r="AX265" s="12" t="s">
        <v>8</v>
      </c>
      <c r="AY265" s="217" t="s">
        <v>145</v>
      </c>
    </row>
    <row r="266" spans="2:65" s="1" customFormat="1" ht="22.5" customHeight="1" x14ac:dyDescent="0.3">
      <c r="B266" s="34"/>
      <c r="C266" s="182" t="s">
        <v>458</v>
      </c>
      <c r="D266" s="182" t="s">
        <v>148</v>
      </c>
      <c r="E266" s="183" t="s">
        <v>438</v>
      </c>
      <c r="F266" s="184" t="s">
        <v>439</v>
      </c>
      <c r="G266" s="185" t="s">
        <v>178</v>
      </c>
      <c r="H266" s="186">
        <v>65</v>
      </c>
      <c r="I266" s="187"/>
      <c r="J266" s="188">
        <f>ROUND(I266*H266,0)</f>
        <v>0</v>
      </c>
      <c r="K266" s="184" t="s">
        <v>152</v>
      </c>
      <c r="L266" s="54"/>
      <c r="M266" s="189" t="s">
        <v>21</v>
      </c>
      <c r="N266" s="190" t="s">
        <v>45</v>
      </c>
      <c r="O266" s="35"/>
      <c r="P266" s="191">
        <f>O266*H266</f>
        <v>0</v>
      </c>
      <c r="Q266" s="191">
        <v>4.2000000000000002E-4</v>
      </c>
      <c r="R266" s="191">
        <f>Q266*H266</f>
        <v>2.7300000000000001E-2</v>
      </c>
      <c r="S266" s="191">
        <v>0</v>
      </c>
      <c r="T266" s="192">
        <f>S266*H266</f>
        <v>0</v>
      </c>
      <c r="AR266" s="17" t="s">
        <v>168</v>
      </c>
      <c r="AT266" s="17" t="s">
        <v>148</v>
      </c>
      <c r="AU266" s="17" t="s">
        <v>82</v>
      </c>
      <c r="AY266" s="17" t="s">
        <v>145</v>
      </c>
      <c r="BE266" s="193">
        <f>IF(N266="základní",J266,0)</f>
        <v>0</v>
      </c>
      <c r="BF266" s="193">
        <f>IF(N266="snížená",J266,0)</f>
        <v>0</v>
      </c>
      <c r="BG266" s="193">
        <f>IF(N266="zákl. přenesená",J266,0)</f>
        <v>0</v>
      </c>
      <c r="BH266" s="193">
        <f>IF(N266="sníž. přenesená",J266,0)</f>
        <v>0</v>
      </c>
      <c r="BI266" s="193">
        <f>IF(N266="nulová",J266,0)</f>
        <v>0</v>
      </c>
      <c r="BJ266" s="17" t="s">
        <v>8</v>
      </c>
      <c r="BK266" s="193">
        <f>ROUND(I266*H266,0)</f>
        <v>0</v>
      </c>
      <c r="BL266" s="17" t="s">
        <v>168</v>
      </c>
      <c r="BM266" s="17" t="s">
        <v>440</v>
      </c>
    </row>
    <row r="267" spans="2:65" s="11" customFormat="1" x14ac:dyDescent="0.3">
      <c r="B267" s="194"/>
      <c r="C267" s="195"/>
      <c r="D267" s="196" t="s">
        <v>155</v>
      </c>
      <c r="E267" s="197" t="s">
        <v>21</v>
      </c>
      <c r="F267" s="198" t="s">
        <v>968</v>
      </c>
      <c r="G267" s="195"/>
      <c r="H267" s="199">
        <v>24</v>
      </c>
      <c r="I267" s="200"/>
      <c r="J267" s="195"/>
      <c r="K267" s="195"/>
      <c r="L267" s="201"/>
      <c r="M267" s="202"/>
      <c r="N267" s="203"/>
      <c r="O267" s="203"/>
      <c r="P267" s="203"/>
      <c r="Q267" s="203"/>
      <c r="R267" s="203"/>
      <c r="S267" s="203"/>
      <c r="T267" s="204"/>
      <c r="AT267" s="205" t="s">
        <v>155</v>
      </c>
      <c r="AU267" s="205" t="s">
        <v>82</v>
      </c>
      <c r="AV267" s="11" t="s">
        <v>82</v>
      </c>
      <c r="AW267" s="11" t="s">
        <v>37</v>
      </c>
      <c r="AX267" s="11" t="s">
        <v>74</v>
      </c>
      <c r="AY267" s="205" t="s">
        <v>145</v>
      </c>
    </row>
    <row r="268" spans="2:65" s="11" customFormat="1" x14ac:dyDescent="0.3">
      <c r="B268" s="194"/>
      <c r="C268" s="195"/>
      <c r="D268" s="196" t="s">
        <v>155</v>
      </c>
      <c r="E268" s="197" t="s">
        <v>21</v>
      </c>
      <c r="F268" s="198" t="s">
        <v>969</v>
      </c>
      <c r="G268" s="195"/>
      <c r="H268" s="199">
        <v>24</v>
      </c>
      <c r="I268" s="200"/>
      <c r="J268" s="195"/>
      <c r="K268" s="195"/>
      <c r="L268" s="201"/>
      <c r="M268" s="202"/>
      <c r="N268" s="203"/>
      <c r="O268" s="203"/>
      <c r="P268" s="203"/>
      <c r="Q268" s="203"/>
      <c r="R268" s="203"/>
      <c r="S268" s="203"/>
      <c r="T268" s="204"/>
      <c r="AT268" s="205" t="s">
        <v>155</v>
      </c>
      <c r="AU268" s="205" t="s">
        <v>82</v>
      </c>
      <c r="AV268" s="11" t="s">
        <v>82</v>
      </c>
      <c r="AW268" s="11" t="s">
        <v>37</v>
      </c>
      <c r="AX268" s="11" t="s">
        <v>74</v>
      </c>
      <c r="AY268" s="205" t="s">
        <v>145</v>
      </c>
    </row>
    <row r="269" spans="2:65" s="11" customFormat="1" x14ac:dyDescent="0.3">
      <c r="B269" s="194"/>
      <c r="C269" s="195"/>
      <c r="D269" s="196" t="s">
        <v>155</v>
      </c>
      <c r="E269" s="197" t="s">
        <v>21</v>
      </c>
      <c r="F269" s="198" t="s">
        <v>436</v>
      </c>
      <c r="G269" s="195"/>
      <c r="H269" s="199">
        <v>6</v>
      </c>
      <c r="I269" s="200"/>
      <c r="J269" s="195"/>
      <c r="K269" s="195"/>
      <c r="L269" s="201"/>
      <c r="M269" s="202"/>
      <c r="N269" s="203"/>
      <c r="O269" s="203"/>
      <c r="P269" s="203"/>
      <c r="Q269" s="203"/>
      <c r="R269" s="203"/>
      <c r="S269" s="203"/>
      <c r="T269" s="204"/>
      <c r="AT269" s="205" t="s">
        <v>155</v>
      </c>
      <c r="AU269" s="205" t="s">
        <v>82</v>
      </c>
      <c r="AV269" s="11" t="s">
        <v>82</v>
      </c>
      <c r="AW269" s="11" t="s">
        <v>37</v>
      </c>
      <c r="AX269" s="11" t="s">
        <v>74</v>
      </c>
      <c r="AY269" s="205" t="s">
        <v>145</v>
      </c>
    </row>
    <row r="270" spans="2:65" s="11" customFormat="1" x14ac:dyDescent="0.3">
      <c r="B270" s="194"/>
      <c r="C270" s="195"/>
      <c r="D270" s="196" t="s">
        <v>155</v>
      </c>
      <c r="E270" s="197" t="s">
        <v>21</v>
      </c>
      <c r="F270" s="198" t="s">
        <v>441</v>
      </c>
      <c r="G270" s="195"/>
      <c r="H270" s="199">
        <v>11</v>
      </c>
      <c r="I270" s="200"/>
      <c r="J270" s="195"/>
      <c r="K270" s="195"/>
      <c r="L270" s="201"/>
      <c r="M270" s="202"/>
      <c r="N270" s="203"/>
      <c r="O270" s="203"/>
      <c r="P270" s="203"/>
      <c r="Q270" s="203"/>
      <c r="R270" s="203"/>
      <c r="S270" s="203"/>
      <c r="T270" s="204"/>
      <c r="AT270" s="205" t="s">
        <v>155</v>
      </c>
      <c r="AU270" s="205" t="s">
        <v>82</v>
      </c>
      <c r="AV270" s="11" t="s">
        <v>82</v>
      </c>
      <c r="AW270" s="11" t="s">
        <v>37</v>
      </c>
      <c r="AX270" s="11" t="s">
        <v>74</v>
      </c>
      <c r="AY270" s="205" t="s">
        <v>145</v>
      </c>
    </row>
    <row r="271" spans="2:65" s="12" customFormat="1" x14ac:dyDescent="0.3">
      <c r="B271" s="206"/>
      <c r="C271" s="207"/>
      <c r="D271" s="208" t="s">
        <v>155</v>
      </c>
      <c r="E271" s="209" t="s">
        <v>21</v>
      </c>
      <c r="F271" s="210" t="s">
        <v>159</v>
      </c>
      <c r="G271" s="207"/>
      <c r="H271" s="211">
        <v>65</v>
      </c>
      <c r="I271" s="212"/>
      <c r="J271" s="207"/>
      <c r="K271" s="207"/>
      <c r="L271" s="213"/>
      <c r="M271" s="214"/>
      <c r="N271" s="215"/>
      <c r="O271" s="215"/>
      <c r="P271" s="215"/>
      <c r="Q271" s="215"/>
      <c r="R271" s="215"/>
      <c r="S271" s="215"/>
      <c r="T271" s="216"/>
      <c r="AT271" s="217" t="s">
        <v>155</v>
      </c>
      <c r="AU271" s="217" t="s">
        <v>82</v>
      </c>
      <c r="AV271" s="12" t="s">
        <v>153</v>
      </c>
      <c r="AW271" s="12" t="s">
        <v>37</v>
      </c>
      <c r="AX271" s="12" t="s">
        <v>8</v>
      </c>
      <c r="AY271" s="217" t="s">
        <v>145</v>
      </c>
    </row>
    <row r="272" spans="2:65" s="1" customFormat="1" ht="22.5" customHeight="1" x14ac:dyDescent="0.3">
      <c r="B272" s="34"/>
      <c r="C272" s="235" t="s">
        <v>463</v>
      </c>
      <c r="D272" s="235" t="s">
        <v>319</v>
      </c>
      <c r="E272" s="236" t="s">
        <v>444</v>
      </c>
      <c r="F272" s="237" t="s">
        <v>445</v>
      </c>
      <c r="G272" s="238" t="s">
        <v>178</v>
      </c>
      <c r="H272" s="239">
        <v>65</v>
      </c>
      <c r="I272" s="240"/>
      <c r="J272" s="241">
        <f>ROUND(I272*H272,0)</f>
        <v>0</v>
      </c>
      <c r="K272" s="237" t="s">
        <v>152</v>
      </c>
      <c r="L272" s="242"/>
      <c r="M272" s="243" t="s">
        <v>21</v>
      </c>
      <c r="N272" s="244" t="s">
        <v>45</v>
      </c>
      <c r="O272" s="35"/>
      <c r="P272" s="191">
        <f>O272*H272</f>
        <v>0</v>
      </c>
      <c r="Q272" s="191">
        <v>1.8000000000000001E-4</v>
      </c>
      <c r="R272" s="191">
        <f>Q272*H272</f>
        <v>1.17E-2</v>
      </c>
      <c r="S272" s="191">
        <v>0</v>
      </c>
      <c r="T272" s="192">
        <f>S272*H272</f>
        <v>0</v>
      </c>
      <c r="AR272" s="17" t="s">
        <v>323</v>
      </c>
      <c r="AT272" s="17" t="s">
        <v>319</v>
      </c>
      <c r="AU272" s="17" t="s">
        <v>82</v>
      </c>
      <c r="AY272" s="17" t="s">
        <v>145</v>
      </c>
      <c r="BE272" s="193">
        <f>IF(N272="základní",J272,0)</f>
        <v>0</v>
      </c>
      <c r="BF272" s="193">
        <f>IF(N272="snížená",J272,0)</f>
        <v>0</v>
      </c>
      <c r="BG272" s="193">
        <f>IF(N272="zákl. přenesená",J272,0)</f>
        <v>0</v>
      </c>
      <c r="BH272" s="193">
        <f>IF(N272="sníž. přenesená",J272,0)</f>
        <v>0</v>
      </c>
      <c r="BI272" s="193">
        <f>IF(N272="nulová",J272,0)</f>
        <v>0</v>
      </c>
      <c r="BJ272" s="17" t="s">
        <v>8</v>
      </c>
      <c r="BK272" s="193">
        <f>ROUND(I272*H272,0)</f>
        <v>0</v>
      </c>
      <c r="BL272" s="17" t="s">
        <v>168</v>
      </c>
      <c r="BM272" s="17" t="s">
        <v>446</v>
      </c>
    </row>
    <row r="273" spans="2:65" s="1" customFormat="1" ht="44.25" customHeight="1" x14ac:dyDescent="0.3">
      <c r="B273" s="34"/>
      <c r="C273" s="182" t="s">
        <v>467</v>
      </c>
      <c r="D273" s="182" t="s">
        <v>148</v>
      </c>
      <c r="E273" s="183" t="s">
        <v>448</v>
      </c>
      <c r="F273" s="184" t="s">
        <v>449</v>
      </c>
      <c r="G273" s="185" t="s">
        <v>178</v>
      </c>
      <c r="H273" s="186">
        <v>65</v>
      </c>
      <c r="I273" s="187"/>
      <c r="J273" s="188">
        <f>ROUND(I273*H273,0)</f>
        <v>0</v>
      </c>
      <c r="K273" s="184" t="s">
        <v>152</v>
      </c>
      <c r="L273" s="54"/>
      <c r="M273" s="189" t="s">
        <v>21</v>
      </c>
      <c r="N273" s="190" t="s">
        <v>45</v>
      </c>
      <c r="O273" s="35"/>
      <c r="P273" s="191">
        <f>O273*H273</f>
        <v>0</v>
      </c>
      <c r="Q273" s="191">
        <v>4.0000000000000003E-5</v>
      </c>
      <c r="R273" s="191">
        <f>Q273*H273</f>
        <v>2.6000000000000003E-3</v>
      </c>
      <c r="S273" s="191">
        <v>0</v>
      </c>
      <c r="T273" s="192">
        <f>S273*H273</f>
        <v>0</v>
      </c>
      <c r="AR273" s="17" t="s">
        <v>168</v>
      </c>
      <c r="AT273" s="17" t="s">
        <v>148</v>
      </c>
      <c r="AU273" s="17" t="s">
        <v>82</v>
      </c>
      <c r="AY273" s="17" t="s">
        <v>145</v>
      </c>
      <c r="BE273" s="193">
        <f>IF(N273="základní",J273,0)</f>
        <v>0</v>
      </c>
      <c r="BF273" s="193">
        <f>IF(N273="snížená",J273,0)</f>
        <v>0</v>
      </c>
      <c r="BG273" s="193">
        <f>IF(N273="zákl. přenesená",J273,0)</f>
        <v>0</v>
      </c>
      <c r="BH273" s="193">
        <f>IF(N273="sníž. přenesená",J273,0)</f>
        <v>0</v>
      </c>
      <c r="BI273" s="193">
        <f>IF(N273="nulová",J273,0)</f>
        <v>0</v>
      </c>
      <c r="BJ273" s="17" t="s">
        <v>8</v>
      </c>
      <c r="BK273" s="193">
        <f>ROUND(I273*H273,0)</f>
        <v>0</v>
      </c>
      <c r="BL273" s="17" t="s">
        <v>168</v>
      </c>
      <c r="BM273" s="17" t="s">
        <v>450</v>
      </c>
    </row>
    <row r="274" spans="2:65" s="1" customFormat="1" ht="22.5" customHeight="1" x14ac:dyDescent="0.3">
      <c r="B274" s="34"/>
      <c r="C274" s="182" t="s">
        <v>471</v>
      </c>
      <c r="D274" s="182" t="s">
        <v>148</v>
      </c>
      <c r="E274" s="183" t="s">
        <v>452</v>
      </c>
      <c r="F274" s="184" t="s">
        <v>453</v>
      </c>
      <c r="G274" s="185" t="s">
        <v>151</v>
      </c>
      <c r="H274" s="186">
        <v>30</v>
      </c>
      <c r="I274" s="187"/>
      <c r="J274" s="188">
        <f>ROUND(I274*H274,0)</f>
        <v>0</v>
      </c>
      <c r="K274" s="184" t="s">
        <v>152</v>
      </c>
      <c r="L274" s="54"/>
      <c r="M274" s="189" t="s">
        <v>21</v>
      </c>
      <c r="N274" s="190" t="s">
        <v>45</v>
      </c>
      <c r="O274" s="35"/>
      <c r="P274" s="191">
        <f>O274*H274</f>
        <v>0</v>
      </c>
      <c r="Q274" s="191">
        <v>1.2999999999999999E-4</v>
      </c>
      <c r="R274" s="191">
        <f>Q274*H274</f>
        <v>3.8999999999999998E-3</v>
      </c>
      <c r="S274" s="191">
        <v>0</v>
      </c>
      <c r="T274" s="192">
        <f>S274*H274</f>
        <v>0</v>
      </c>
      <c r="AR274" s="17" t="s">
        <v>168</v>
      </c>
      <c r="AT274" s="17" t="s">
        <v>148</v>
      </c>
      <c r="AU274" s="17" t="s">
        <v>82</v>
      </c>
      <c r="AY274" s="17" t="s">
        <v>145</v>
      </c>
      <c r="BE274" s="193">
        <f>IF(N274="základní",J274,0)</f>
        <v>0</v>
      </c>
      <c r="BF274" s="193">
        <f>IF(N274="snížená",J274,0)</f>
        <v>0</v>
      </c>
      <c r="BG274" s="193">
        <f>IF(N274="zákl. přenesená",J274,0)</f>
        <v>0</v>
      </c>
      <c r="BH274" s="193">
        <f>IF(N274="sníž. přenesená",J274,0)</f>
        <v>0</v>
      </c>
      <c r="BI274" s="193">
        <f>IF(N274="nulová",J274,0)</f>
        <v>0</v>
      </c>
      <c r="BJ274" s="17" t="s">
        <v>8</v>
      </c>
      <c r="BK274" s="193">
        <f>ROUND(I274*H274,0)</f>
        <v>0</v>
      </c>
      <c r="BL274" s="17" t="s">
        <v>168</v>
      </c>
      <c r="BM274" s="17" t="s">
        <v>454</v>
      </c>
    </row>
    <row r="275" spans="2:65" s="11" customFormat="1" x14ac:dyDescent="0.3">
      <c r="B275" s="194"/>
      <c r="C275" s="195"/>
      <c r="D275" s="196" t="s">
        <v>155</v>
      </c>
      <c r="E275" s="197" t="s">
        <v>21</v>
      </c>
      <c r="F275" s="198" t="s">
        <v>970</v>
      </c>
      <c r="G275" s="195"/>
      <c r="H275" s="199">
        <v>10</v>
      </c>
      <c r="I275" s="200"/>
      <c r="J275" s="195"/>
      <c r="K275" s="195"/>
      <c r="L275" s="201"/>
      <c r="M275" s="202"/>
      <c r="N275" s="203"/>
      <c r="O275" s="203"/>
      <c r="P275" s="203"/>
      <c r="Q275" s="203"/>
      <c r="R275" s="203"/>
      <c r="S275" s="203"/>
      <c r="T275" s="204"/>
      <c r="AT275" s="205" t="s">
        <v>155</v>
      </c>
      <c r="AU275" s="205" t="s">
        <v>82</v>
      </c>
      <c r="AV275" s="11" t="s">
        <v>82</v>
      </c>
      <c r="AW275" s="11" t="s">
        <v>37</v>
      </c>
      <c r="AX275" s="11" t="s">
        <v>74</v>
      </c>
      <c r="AY275" s="205" t="s">
        <v>145</v>
      </c>
    </row>
    <row r="276" spans="2:65" s="11" customFormat="1" x14ac:dyDescent="0.3">
      <c r="B276" s="194"/>
      <c r="C276" s="195"/>
      <c r="D276" s="196" t="s">
        <v>155</v>
      </c>
      <c r="E276" s="197" t="s">
        <v>21</v>
      </c>
      <c r="F276" s="198" t="s">
        <v>971</v>
      </c>
      <c r="G276" s="195"/>
      <c r="H276" s="199">
        <v>20</v>
      </c>
      <c r="I276" s="200"/>
      <c r="J276" s="195"/>
      <c r="K276" s="195"/>
      <c r="L276" s="201"/>
      <c r="M276" s="202"/>
      <c r="N276" s="203"/>
      <c r="O276" s="203"/>
      <c r="P276" s="203"/>
      <c r="Q276" s="203"/>
      <c r="R276" s="203"/>
      <c r="S276" s="203"/>
      <c r="T276" s="204"/>
      <c r="AT276" s="205" t="s">
        <v>155</v>
      </c>
      <c r="AU276" s="205" t="s">
        <v>82</v>
      </c>
      <c r="AV276" s="11" t="s">
        <v>82</v>
      </c>
      <c r="AW276" s="11" t="s">
        <v>37</v>
      </c>
      <c r="AX276" s="11" t="s">
        <v>74</v>
      </c>
      <c r="AY276" s="205" t="s">
        <v>145</v>
      </c>
    </row>
    <row r="277" spans="2:65" s="12" customFormat="1" x14ac:dyDescent="0.3">
      <c r="B277" s="206"/>
      <c r="C277" s="207"/>
      <c r="D277" s="208" t="s">
        <v>155</v>
      </c>
      <c r="E277" s="209" t="s">
        <v>21</v>
      </c>
      <c r="F277" s="210" t="s">
        <v>159</v>
      </c>
      <c r="G277" s="207"/>
      <c r="H277" s="211">
        <v>30</v>
      </c>
      <c r="I277" s="212"/>
      <c r="J277" s="207"/>
      <c r="K277" s="207"/>
      <c r="L277" s="213"/>
      <c r="M277" s="214"/>
      <c r="N277" s="215"/>
      <c r="O277" s="215"/>
      <c r="P277" s="215"/>
      <c r="Q277" s="215"/>
      <c r="R277" s="215"/>
      <c r="S277" s="215"/>
      <c r="T277" s="216"/>
      <c r="AT277" s="217" t="s">
        <v>155</v>
      </c>
      <c r="AU277" s="217" t="s">
        <v>82</v>
      </c>
      <c r="AV277" s="12" t="s">
        <v>153</v>
      </c>
      <c r="AW277" s="12" t="s">
        <v>37</v>
      </c>
      <c r="AX277" s="12" t="s">
        <v>8</v>
      </c>
      <c r="AY277" s="217" t="s">
        <v>145</v>
      </c>
    </row>
    <row r="278" spans="2:65" s="1" customFormat="1" ht="22.5" customHeight="1" x14ac:dyDescent="0.3">
      <c r="B278" s="34"/>
      <c r="C278" s="182" t="s">
        <v>475</v>
      </c>
      <c r="D278" s="182" t="s">
        <v>148</v>
      </c>
      <c r="E278" s="183" t="s">
        <v>459</v>
      </c>
      <c r="F278" s="184" t="s">
        <v>460</v>
      </c>
      <c r="G278" s="185" t="s">
        <v>461</v>
      </c>
      <c r="H278" s="186">
        <v>2</v>
      </c>
      <c r="I278" s="187"/>
      <c r="J278" s="188">
        <f>ROUND(I278*H278,0)</f>
        <v>0</v>
      </c>
      <c r="K278" s="184" t="s">
        <v>152</v>
      </c>
      <c r="L278" s="54"/>
      <c r="M278" s="189" t="s">
        <v>21</v>
      </c>
      <c r="N278" s="190" t="s">
        <v>45</v>
      </c>
      <c r="O278" s="35"/>
      <c r="P278" s="191">
        <f>O278*H278</f>
        <v>0</v>
      </c>
      <c r="Q278" s="191">
        <v>2.5000000000000001E-4</v>
      </c>
      <c r="R278" s="191">
        <f>Q278*H278</f>
        <v>5.0000000000000001E-4</v>
      </c>
      <c r="S278" s="191">
        <v>0</v>
      </c>
      <c r="T278" s="192">
        <f>S278*H278</f>
        <v>0</v>
      </c>
      <c r="AR278" s="17" t="s">
        <v>168</v>
      </c>
      <c r="AT278" s="17" t="s">
        <v>148</v>
      </c>
      <c r="AU278" s="17" t="s">
        <v>82</v>
      </c>
      <c r="AY278" s="17" t="s">
        <v>145</v>
      </c>
      <c r="BE278" s="193">
        <f>IF(N278="základní",J278,0)</f>
        <v>0</v>
      </c>
      <c r="BF278" s="193">
        <f>IF(N278="snížená",J278,0)</f>
        <v>0</v>
      </c>
      <c r="BG278" s="193">
        <f>IF(N278="zákl. přenesená",J278,0)</f>
        <v>0</v>
      </c>
      <c r="BH278" s="193">
        <f>IF(N278="sníž. přenesená",J278,0)</f>
        <v>0</v>
      </c>
      <c r="BI278" s="193">
        <f>IF(N278="nulová",J278,0)</f>
        <v>0</v>
      </c>
      <c r="BJ278" s="17" t="s">
        <v>8</v>
      </c>
      <c r="BK278" s="193">
        <f>ROUND(I278*H278,0)</f>
        <v>0</v>
      </c>
      <c r="BL278" s="17" t="s">
        <v>168</v>
      </c>
      <c r="BM278" s="17" t="s">
        <v>462</v>
      </c>
    </row>
    <row r="279" spans="2:65" s="1" customFormat="1" ht="22.5" customHeight="1" x14ac:dyDescent="0.3">
      <c r="B279" s="34"/>
      <c r="C279" s="182" t="s">
        <v>481</v>
      </c>
      <c r="D279" s="182" t="s">
        <v>148</v>
      </c>
      <c r="E279" s="183" t="s">
        <v>464</v>
      </c>
      <c r="F279" s="184" t="s">
        <v>465</v>
      </c>
      <c r="G279" s="185" t="s">
        <v>151</v>
      </c>
      <c r="H279" s="186">
        <v>2</v>
      </c>
      <c r="I279" s="187"/>
      <c r="J279" s="188">
        <f>ROUND(I279*H279,0)</f>
        <v>0</v>
      </c>
      <c r="K279" s="184" t="s">
        <v>152</v>
      </c>
      <c r="L279" s="54"/>
      <c r="M279" s="189" t="s">
        <v>21</v>
      </c>
      <c r="N279" s="190" t="s">
        <v>45</v>
      </c>
      <c r="O279" s="35"/>
      <c r="P279" s="191">
        <f>O279*H279</f>
        <v>0</v>
      </c>
      <c r="Q279" s="191">
        <v>3.4000000000000002E-4</v>
      </c>
      <c r="R279" s="191">
        <f>Q279*H279</f>
        <v>6.8000000000000005E-4</v>
      </c>
      <c r="S279" s="191">
        <v>0</v>
      </c>
      <c r="T279" s="192">
        <f>S279*H279</f>
        <v>0</v>
      </c>
      <c r="AR279" s="17" t="s">
        <v>168</v>
      </c>
      <c r="AT279" s="17" t="s">
        <v>148</v>
      </c>
      <c r="AU279" s="17" t="s">
        <v>82</v>
      </c>
      <c r="AY279" s="17" t="s">
        <v>145</v>
      </c>
      <c r="BE279" s="193">
        <f>IF(N279="základní",J279,0)</f>
        <v>0</v>
      </c>
      <c r="BF279" s="193">
        <f>IF(N279="snížená",J279,0)</f>
        <v>0</v>
      </c>
      <c r="BG279" s="193">
        <f>IF(N279="zákl. přenesená",J279,0)</f>
        <v>0</v>
      </c>
      <c r="BH279" s="193">
        <f>IF(N279="sníž. přenesená",J279,0)</f>
        <v>0</v>
      </c>
      <c r="BI279" s="193">
        <f>IF(N279="nulová",J279,0)</f>
        <v>0</v>
      </c>
      <c r="BJ279" s="17" t="s">
        <v>8</v>
      </c>
      <c r="BK279" s="193">
        <f>ROUND(I279*H279,0)</f>
        <v>0</v>
      </c>
      <c r="BL279" s="17" t="s">
        <v>168</v>
      </c>
      <c r="BM279" s="17" t="s">
        <v>466</v>
      </c>
    </row>
    <row r="280" spans="2:65" s="1" customFormat="1" ht="31.5" customHeight="1" x14ac:dyDescent="0.3">
      <c r="B280" s="34"/>
      <c r="C280" s="182" t="s">
        <v>486</v>
      </c>
      <c r="D280" s="182" t="s">
        <v>148</v>
      </c>
      <c r="E280" s="183" t="s">
        <v>468</v>
      </c>
      <c r="F280" s="184" t="s">
        <v>469</v>
      </c>
      <c r="G280" s="185" t="s">
        <v>178</v>
      </c>
      <c r="H280" s="186">
        <v>65</v>
      </c>
      <c r="I280" s="187"/>
      <c r="J280" s="188">
        <f>ROUND(I280*H280,0)</f>
        <v>0</v>
      </c>
      <c r="K280" s="184" t="s">
        <v>152</v>
      </c>
      <c r="L280" s="54"/>
      <c r="M280" s="189" t="s">
        <v>21</v>
      </c>
      <c r="N280" s="190" t="s">
        <v>45</v>
      </c>
      <c r="O280" s="35"/>
      <c r="P280" s="191">
        <f>O280*H280</f>
        <v>0</v>
      </c>
      <c r="Q280" s="191">
        <v>1.9000000000000001E-4</v>
      </c>
      <c r="R280" s="191">
        <f>Q280*H280</f>
        <v>1.235E-2</v>
      </c>
      <c r="S280" s="191">
        <v>0</v>
      </c>
      <c r="T280" s="192">
        <f>S280*H280</f>
        <v>0</v>
      </c>
      <c r="AR280" s="17" t="s">
        <v>168</v>
      </c>
      <c r="AT280" s="17" t="s">
        <v>148</v>
      </c>
      <c r="AU280" s="17" t="s">
        <v>82</v>
      </c>
      <c r="AY280" s="17" t="s">
        <v>145</v>
      </c>
      <c r="BE280" s="193">
        <f>IF(N280="základní",J280,0)</f>
        <v>0</v>
      </c>
      <c r="BF280" s="193">
        <f>IF(N280="snížená",J280,0)</f>
        <v>0</v>
      </c>
      <c r="BG280" s="193">
        <f>IF(N280="zákl. přenesená",J280,0)</f>
        <v>0</v>
      </c>
      <c r="BH280" s="193">
        <f>IF(N280="sníž. přenesená",J280,0)</f>
        <v>0</v>
      </c>
      <c r="BI280" s="193">
        <f>IF(N280="nulová",J280,0)</f>
        <v>0</v>
      </c>
      <c r="BJ280" s="17" t="s">
        <v>8</v>
      </c>
      <c r="BK280" s="193">
        <f>ROUND(I280*H280,0)</f>
        <v>0</v>
      </c>
      <c r="BL280" s="17" t="s">
        <v>168</v>
      </c>
      <c r="BM280" s="17" t="s">
        <v>470</v>
      </c>
    </row>
    <row r="281" spans="2:65" s="1" customFormat="1" ht="31.5" customHeight="1" x14ac:dyDescent="0.3">
      <c r="B281" s="34"/>
      <c r="C281" s="182" t="s">
        <v>491</v>
      </c>
      <c r="D281" s="182" t="s">
        <v>148</v>
      </c>
      <c r="E281" s="183" t="s">
        <v>472</v>
      </c>
      <c r="F281" s="184" t="s">
        <v>473</v>
      </c>
      <c r="G281" s="185" t="s">
        <v>178</v>
      </c>
      <c r="H281" s="186">
        <v>65</v>
      </c>
      <c r="I281" s="187"/>
      <c r="J281" s="188">
        <f>ROUND(I281*H281,0)</f>
        <v>0</v>
      </c>
      <c r="K281" s="184" t="s">
        <v>152</v>
      </c>
      <c r="L281" s="54"/>
      <c r="M281" s="189" t="s">
        <v>21</v>
      </c>
      <c r="N281" s="190" t="s">
        <v>45</v>
      </c>
      <c r="O281" s="35"/>
      <c r="P281" s="191">
        <f>O281*H281</f>
        <v>0</v>
      </c>
      <c r="Q281" s="191">
        <v>1.0000000000000001E-5</v>
      </c>
      <c r="R281" s="191">
        <f>Q281*H281</f>
        <v>6.5000000000000008E-4</v>
      </c>
      <c r="S281" s="191">
        <v>0</v>
      </c>
      <c r="T281" s="192">
        <f>S281*H281</f>
        <v>0</v>
      </c>
      <c r="AR281" s="17" t="s">
        <v>168</v>
      </c>
      <c r="AT281" s="17" t="s">
        <v>148</v>
      </c>
      <c r="AU281" s="17" t="s">
        <v>82</v>
      </c>
      <c r="AY281" s="17" t="s">
        <v>145</v>
      </c>
      <c r="BE281" s="193">
        <f>IF(N281="základní",J281,0)</f>
        <v>0</v>
      </c>
      <c r="BF281" s="193">
        <f>IF(N281="snížená",J281,0)</f>
        <v>0</v>
      </c>
      <c r="BG281" s="193">
        <f>IF(N281="zákl. přenesená",J281,0)</f>
        <v>0</v>
      </c>
      <c r="BH281" s="193">
        <f>IF(N281="sníž. přenesená",J281,0)</f>
        <v>0</v>
      </c>
      <c r="BI281" s="193">
        <f>IF(N281="nulová",J281,0)</f>
        <v>0</v>
      </c>
      <c r="BJ281" s="17" t="s">
        <v>8</v>
      </c>
      <c r="BK281" s="193">
        <f>ROUND(I281*H281,0)</f>
        <v>0</v>
      </c>
      <c r="BL281" s="17" t="s">
        <v>168</v>
      </c>
      <c r="BM281" s="17" t="s">
        <v>474</v>
      </c>
    </row>
    <row r="282" spans="2:65" s="1" customFormat="1" ht="31.5" customHeight="1" x14ac:dyDescent="0.3">
      <c r="B282" s="34"/>
      <c r="C282" s="182" t="s">
        <v>496</v>
      </c>
      <c r="D282" s="182" t="s">
        <v>148</v>
      </c>
      <c r="E282" s="183" t="s">
        <v>476</v>
      </c>
      <c r="F282" s="184" t="s">
        <v>477</v>
      </c>
      <c r="G282" s="185" t="s">
        <v>289</v>
      </c>
      <c r="H282" s="186">
        <v>0.06</v>
      </c>
      <c r="I282" s="187"/>
      <c r="J282" s="188">
        <f>ROUND(I282*H282,0)</f>
        <v>0</v>
      </c>
      <c r="K282" s="184" t="s">
        <v>152</v>
      </c>
      <c r="L282" s="54"/>
      <c r="M282" s="189" t="s">
        <v>21</v>
      </c>
      <c r="N282" s="190" t="s">
        <v>45</v>
      </c>
      <c r="O282" s="35"/>
      <c r="P282" s="191">
        <f>O282*H282</f>
        <v>0</v>
      </c>
      <c r="Q282" s="191">
        <v>0</v>
      </c>
      <c r="R282" s="191">
        <f>Q282*H282</f>
        <v>0</v>
      </c>
      <c r="S282" s="191">
        <v>0</v>
      </c>
      <c r="T282" s="192">
        <f>S282*H282</f>
        <v>0</v>
      </c>
      <c r="AR282" s="17" t="s">
        <v>168</v>
      </c>
      <c r="AT282" s="17" t="s">
        <v>148</v>
      </c>
      <c r="AU282" s="17" t="s">
        <v>82</v>
      </c>
      <c r="AY282" s="17" t="s">
        <v>145</v>
      </c>
      <c r="BE282" s="193">
        <f>IF(N282="základní",J282,0)</f>
        <v>0</v>
      </c>
      <c r="BF282" s="193">
        <f>IF(N282="snížená",J282,0)</f>
        <v>0</v>
      </c>
      <c r="BG282" s="193">
        <f>IF(N282="zákl. přenesená",J282,0)</f>
        <v>0</v>
      </c>
      <c r="BH282" s="193">
        <f>IF(N282="sníž. přenesená",J282,0)</f>
        <v>0</v>
      </c>
      <c r="BI282" s="193">
        <f>IF(N282="nulová",J282,0)</f>
        <v>0</v>
      </c>
      <c r="BJ282" s="17" t="s">
        <v>8</v>
      </c>
      <c r="BK282" s="193">
        <f>ROUND(I282*H282,0)</f>
        <v>0</v>
      </c>
      <c r="BL282" s="17" t="s">
        <v>168</v>
      </c>
      <c r="BM282" s="17" t="s">
        <v>478</v>
      </c>
    </row>
    <row r="283" spans="2:65" s="10" customFormat="1" ht="29.85" customHeight="1" x14ac:dyDescent="0.3">
      <c r="B283" s="165"/>
      <c r="C283" s="166"/>
      <c r="D283" s="179" t="s">
        <v>73</v>
      </c>
      <c r="E283" s="180" t="s">
        <v>479</v>
      </c>
      <c r="F283" s="180" t="s">
        <v>480</v>
      </c>
      <c r="G283" s="166"/>
      <c r="H283" s="166"/>
      <c r="I283" s="169"/>
      <c r="J283" s="181">
        <f>BK283</f>
        <v>0</v>
      </c>
      <c r="K283" s="166"/>
      <c r="L283" s="171"/>
      <c r="M283" s="172"/>
      <c r="N283" s="173"/>
      <c r="O283" s="173"/>
      <c r="P283" s="174">
        <f>SUM(P284:P325)</f>
        <v>0</v>
      </c>
      <c r="Q283" s="173"/>
      <c r="R283" s="174">
        <f>SUM(R284:R325)</f>
        <v>0.41055000000000008</v>
      </c>
      <c r="S283" s="173"/>
      <c r="T283" s="175">
        <f>SUM(T284:T325)</f>
        <v>0.36234</v>
      </c>
      <c r="AR283" s="176" t="s">
        <v>82</v>
      </c>
      <c r="AT283" s="177" t="s">
        <v>73</v>
      </c>
      <c r="AU283" s="177" t="s">
        <v>8</v>
      </c>
      <c r="AY283" s="176" t="s">
        <v>145</v>
      </c>
      <c r="BK283" s="178">
        <f>SUM(BK284:BK325)</f>
        <v>0</v>
      </c>
    </row>
    <row r="284" spans="2:65" s="1" customFormat="1" ht="22.5" customHeight="1" x14ac:dyDescent="0.3">
      <c r="B284" s="34"/>
      <c r="C284" s="182" t="s">
        <v>500</v>
      </c>
      <c r="D284" s="182" t="s">
        <v>148</v>
      </c>
      <c r="E284" s="183" t="s">
        <v>482</v>
      </c>
      <c r="F284" s="184" t="s">
        <v>483</v>
      </c>
      <c r="G284" s="185" t="s">
        <v>484</v>
      </c>
      <c r="H284" s="186">
        <v>1</v>
      </c>
      <c r="I284" s="187"/>
      <c r="J284" s="188">
        <f>ROUND(I284*H284,0)</f>
        <v>0</v>
      </c>
      <c r="K284" s="184" t="s">
        <v>21</v>
      </c>
      <c r="L284" s="54"/>
      <c r="M284" s="189" t="s">
        <v>21</v>
      </c>
      <c r="N284" s="190" t="s">
        <v>45</v>
      </c>
      <c r="O284" s="35"/>
      <c r="P284" s="191">
        <f>O284*H284</f>
        <v>0</v>
      </c>
      <c r="Q284" s="191">
        <v>9.0000000000000006E-5</v>
      </c>
      <c r="R284" s="191">
        <f>Q284*H284</f>
        <v>9.0000000000000006E-5</v>
      </c>
      <c r="S284" s="191">
        <v>0</v>
      </c>
      <c r="T284" s="192">
        <f>S284*H284</f>
        <v>0</v>
      </c>
      <c r="AR284" s="17" t="s">
        <v>153</v>
      </c>
      <c r="AT284" s="17" t="s">
        <v>148</v>
      </c>
      <c r="AU284" s="17" t="s">
        <v>82</v>
      </c>
      <c r="AY284" s="17" t="s">
        <v>145</v>
      </c>
      <c r="BE284" s="193">
        <f>IF(N284="základní",J284,0)</f>
        <v>0</v>
      </c>
      <c r="BF284" s="193">
        <f>IF(N284="snížená",J284,0)</f>
        <v>0</v>
      </c>
      <c r="BG284" s="193">
        <f>IF(N284="zákl. přenesená",J284,0)</f>
        <v>0</v>
      </c>
      <c r="BH284" s="193">
        <f>IF(N284="sníž. přenesená",J284,0)</f>
        <v>0</v>
      </c>
      <c r="BI284" s="193">
        <f>IF(N284="nulová",J284,0)</f>
        <v>0</v>
      </c>
      <c r="BJ284" s="17" t="s">
        <v>8</v>
      </c>
      <c r="BK284" s="193">
        <f>ROUND(I284*H284,0)</f>
        <v>0</v>
      </c>
      <c r="BL284" s="17" t="s">
        <v>153</v>
      </c>
      <c r="BM284" s="17" t="s">
        <v>485</v>
      </c>
    </row>
    <row r="285" spans="2:65" s="1" customFormat="1" ht="22.5" customHeight="1" x14ac:dyDescent="0.3">
      <c r="B285" s="34"/>
      <c r="C285" s="182" t="s">
        <v>504</v>
      </c>
      <c r="D285" s="182" t="s">
        <v>148</v>
      </c>
      <c r="E285" s="183" t="s">
        <v>487</v>
      </c>
      <c r="F285" s="184" t="s">
        <v>488</v>
      </c>
      <c r="G285" s="185" t="s">
        <v>484</v>
      </c>
      <c r="H285" s="186">
        <v>8</v>
      </c>
      <c r="I285" s="187"/>
      <c r="J285" s="188">
        <f>ROUND(I285*H285,0)</f>
        <v>0</v>
      </c>
      <c r="K285" s="184" t="s">
        <v>152</v>
      </c>
      <c r="L285" s="54"/>
      <c r="M285" s="189" t="s">
        <v>21</v>
      </c>
      <c r="N285" s="190" t="s">
        <v>45</v>
      </c>
      <c r="O285" s="35"/>
      <c r="P285" s="191">
        <f>O285*H285</f>
        <v>0</v>
      </c>
      <c r="Q285" s="191">
        <v>0</v>
      </c>
      <c r="R285" s="191">
        <f>Q285*H285</f>
        <v>0</v>
      </c>
      <c r="S285" s="191">
        <v>1.933E-2</v>
      </c>
      <c r="T285" s="192">
        <f>S285*H285</f>
        <v>0.15464</v>
      </c>
      <c r="AR285" s="17" t="s">
        <v>168</v>
      </c>
      <c r="AT285" s="17" t="s">
        <v>148</v>
      </c>
      <c r="AU285" s="17" t="s">
        <v>82</v>
      </c>
      <c r="AY285" s="17" t="s">
        <v>145</v>
      </c>
      <c r="BE285" s="193">
        <f>IF(N285="základní",J285,0)</f>
        <v>0</v>
      </c>
      <c r="BF285" s="193">
        <f>IF(N285="snížená",J285,0)</f>
        <v>0</v>
      </c>
      <c r="BG285" s="193">
        <f>IF(N285="zákl. přenesená",J285,0)</f>
        <v>0</v>
      </c>
      <c r="BH285" s="193">
        <f>IF(N285="sníž. přenesená",J285,0)</f>
        <v>0</v>
      </c>
      <c r="BI285" s="193">
        <f>IF(N285="nulová",J285,0)</f>
        <v>0</v>
      </c>
      <c r="BJ285" s="17" t="s">
        <v>8</v>
      </c>
      <c r="BK285" s="193">
        <f>ROUND(I285*H285,0)</f>
        <v>0</v>
      </c>
      <c r="BL285" s="17" t="s">
        <v>168</v>
      </c>
      <c r="BM285" s="17" t="s">
        <v>489</v>
      </c>
    </row>
    <row r="286" spans="2:65" s="11" customFormat="1" x14ac:dyDescent="0.3">
      <c r="B286" s="194"/>
      <c r="C286" s="195"/>
      <c r="D286" s="208" t="s">
        <v>155</v>
      </c>
      <c r="E286" s="218" t="s">
        <v>21</v>
      </c>
      <c r="F286" s="219" t="s">
        <v>972</v>
      </c>
      <c r="G286" s="195"/>
      <c r="H286" s="220">
        <v>8</v>
      </c>
      <c r="I286" s="200"/>
      <c r="J286" s="195"/>
      <c r="K286" s="195"/>
      <c r="L286" s="201"/>
      <c r="M286" s="202"/>
      <c r="N286" s="203"/>
      <c r="O286" s="203"/>
      <c r="P286" s="203"/>
      <c r="Q286" s="203"/>
      <c r="R286" s="203"/>
      <c r="S286" s="203"/>
      <c r="T286" s="204"/>
      <c r="AT286" s="205" t="s">
        <v>155</v>
      </c>
      <c r="AU286" s="205" t="s">
        <v>82</v>
      </c>
      <c r="AV286" s="11" t="s">
        <v>82</v>
      </c>
      <c r="AW286" s="11" t="s">
        <v>37</v>
      </c>
      <c r="AX286" s="11" t="s">
        <v>8</v>
      </c>
      <c r="AY286" s="205" t="s">
        <v>145</v>
      </c>
    </row>
    <row r="287" spans="2:65" s="1" customFormat="1" ht="31.5" customHeight="1" x14ac:dyDescent="0.3">
      <c r="B287" s="34"/>
      <c r="C287" s="182" t="s">
        <v>508</v>
      </c>
      <c r="D287" s="182" t="s">
        <v>148</v>
      </c>
      <c r="E287" s="183" t="s">
        <v>492</v>
      </c>
      <c r="F287" s="184" t="s">
        <v>493</v>
      </c>
      <c r="G287" s="185" t="s">
        <v>151</v>
      </c>
      <c r="H287" s="186">
        <v>8</v>
      </c>
      <c r="I287" s="187"/>
      <c r="J287" s="188">
        <f>ROUND(I287*H287,0)</f>
        <v>0</v>
      </c>
      <c r="K287" s="184" t="s">
        <v>152</v>
      </c>
      <c r="L287" s="54"/>
      <c r="M287" s="189" t="s">
        <v>21</v>
      </c>
      <c r="N287" s="190" t="s">
        <v>45</v>
      </c>
      <c r="O287" s="35"/>
      <c r="P287" s="191">
        <f>O287*H287</f>
        <v>0</v>
      </c>
      <c r="Q287" s="191">
        <v>4.8999999999999998E-4</v>
      </c>
      <c r="R287" s="191">
        <f>Q287*H287</f>
        <v>3.9199999999999999E-3</v>
      </c>
      <c r="S287" s="191">
        <v>0</v>
      </c>
      <c r="T287" s="192">
        <f>S287*H287</f>
        <v>0</v>
      </c>
      <c r="AR287" s="17" t="s">
        <v>168</v>
      </c>
      <c r="AT287" s="17" t="s">
        <v>148</v>
      </c>
      <c r="AU287" s="17" t="s">
        <v>82</v>
      </c>
      <c r="AY287" s="17" t="s">
        <v>145</v>
      </c>
      <c r="BE287" s="193">
        <f>IF(N287="základní",J287,0)</f>
        <v>0</v>
      </c>
      <c r="BF287" s="193">
        <f>IF(N287="snížená",J287,0)</f>
        <v>0</v>
      </c>
      <c r="BG287" s="193">
        <f>IF(N287="zákl. přenesená",J287,0)</f>
        <v>0</v>
      </c>
      <c r="BH287" s="193">
        <f>IF(N287="sníž. přenesená",J287,0)</f>
        <v>0</v>
      </c>
      <c r="BI287" s="193">
        <f>IF(N287="nulová",J287,0)</f>
        <v>0</v>
      </c>
      <c r="BJ287" s="17" t="s">
        <v>8</v>
      </c>
      <c r="BK287" s="193">
        <f>ROUND(I287*H287,0)</f>
        <v>0</v>
      </c>
      <c r="BL287" s="17" t="s">
        <v>168</v>
      </c>
      <c r="BM287" s="17" t="s">
        <v>494</v>
      </c>
    </row>
    <row r="288" spans="2:65" s="11" customFormat="1" x14ac:dyDescent="0.3">
      <c r="B288" s="194"/>
      <c r="C288" s="195"/>
      <c r="D288" s="208" t="s">
        <v>155</v>
      </c>
      <c r="E288" s="218" t="s">
        <v>21</v>
      </c>
      <c r="F288" s="219" t="s">
        <v>973</v>
      </c>
      <c r="G288" s="195"/>
      <c r="H288" s="220">
        <v>8</v>
      </c>
      <c r="I288" s="200"/>
      <c r="J288" s="195"/>
      <c r="K288" s="195"/>
      <c r="L288" s="201"/>
      <c r="M288" s="202"/>
      <c r="N288" s="203"/>
      <c r="O288" s="203"/>
      <c r="P288" s="203"/>
      <c r="Q288" s="203"/>
      <c r="R288" s="203"/>
      <c r="S288" s="203"/>
      <c r="T288" s="204"/>
      <c r="AT288" s="205" t="s">
        <v>155</v>
      </c>
      <c r="AU288" s="205" t="s">
        <v>82</v>
      </c>
      <c r="AV288" s="11" t="s">
        <v>82</v>
      </c>
      <c r="AW288" s="11" t="s">
        <v>37</v>
      </c>
      <c r="AX288" s="11" t="s">
        <v>8</v>
      </c>
      <c r="AY288" s="205" t="s">
        <v>145</v>
      </c>
    </row>
    <row r="289" spans="2:65" s="1" customFormat="1" ht="44.25" customHeight="1" x14ac:dyDescent="0.3">
      <c r="B289" s="34"/>
      <c r="C289" s="235" t="s">
        <v>512</v>
      </c>
      <c r="D289" s="235" t="s">
        <v>319</v>
      </c>
      <c r="E289" s="236" t="s">
        <v>497</v>
      </c>
      <c r="F289" s="237" t="s">
        <v>498</v>
      </c>
      <c r="G289" s="238" t="s">
        <v>151</v>
      </c>
      <c r="H289" s="239">
        <v>8</v>
      </c>
      <c r="I289" s="240"/>
      <c r="J289" s="241">
        <f>ROUND(I289*H289,0)</f>
        <v>0</v>
      </c>
      <c r="K289" s="237" t="s">
        <v>21</v>
      </c>
      <c r="L289" s="242"/>
      <c r="M289" s="243" t="s">
        <v>21</v>
      </c>
      <c r="N289" s="244" t="s">
        <v>45</v>
      </c>
      <c r="O289" s="35"/>
      <c r="P289" s="191">
        <f>O289*H289</f>
        <v>0</v>
      </c>
      <c r="Q289" s="191">
        <v>2.8E-3</v>
      </c>
      <c r="R289" s="191">
        <f>Q289*H289</f>
        <v>2.24E-2</v>
      </c>
      <c r="S289" s="191">
        <v>0</v>
      </c>
      <c r="T289" s="192">
        <f>S289*H289</f>
        <v>0</v>
      </c>
      <c r="AR289" s="17" t="s">
        <v>323</v>
      </c>
      <c r="AT289" s="17" t="s">
        <v>319</v>
      </c>
      <c r="AU289" s="17" t="s">
        <v>82</v>
      </c>
      <c r="AY289" s="17" t="s">
        <v>145</v>
      </c>
      <c r="BE289" s="193">
        <f>IF(N289="základní",J289,0)</f>
        <v>0</v>
      </c>
      <c r="BF289" s="193">
        <f>IF(N289="snížená",J289,0)</f>
        <v>0</v>
      </c>
      <c r="BG289" s="193">
        <f>IF(N289="zákl. přenesená",J289,0)</f>
        <v>0</v>
      </c>
      <c r="BH289" s="193">
        <f>IF(N289="sníž. přenesená",J289,0)</f>
        <v>0</v>
      </c>
      <c r="BI289" s="193">
        <f>IF(N289="nulová",J289,0)</f>
        <v>0</v>
      </c>
      <c r="BJ289" s="17" t="s">
        <v>8</v>
      </c>
      <c r="BK289" s="193">
        <f>ROUND(I289*H289,0)</f>
        <v>0</v>
      </c>
      <c r="BL289" s="17" t="s">
        <v>168</v>
      </c>
      <c r="BM289" s="17" t="s">
        <v>499</v>
      </c>
    </row>
    <row r="290" spans="2:65" s="1" customFormat="1" ht="22.5" customHeight="1" x14ac:dyDescent="0.3">
      <c r="B290" s="34"/>
      <c r="C290" s="182" t="s">
        <v>517</v>
      </c>
      <c r="D290" s="182" t="s">
        <v>148</v>
      </c>
      <c r="E290" s="183" t="s">
        <v>501</v>
      </c>
      <c r="F290" s="184" t="s">
        <v>502</v>
      </c>
      <c r="G290" s="185" t="s">
        <v>151</v>
      </c>
      <c r="H290" s="186">
        <v>8</v>
      </c>
      <c r="I290" s="187"/>
      <c r="J290" s="188">
        <f>ROUND(I290*H290,0)</f>
        <v>0</v>
      </c>
      <c r="K290" s="184" t="s">
        <v>152</v>
      </c>
      <c r="L290" s="54"/>
      <c r="M290" s="189" t="s">
        <v>21</v>
      </c>
      <c r="N290" s="190" t="s">
        <v>45</v>
      </c>
      <c r="O290" s="35"/>
      <c r="P290" s="191">
        <f>O290*H290</f>
        <v>0</v>
      </c>
      <c r="Q290" s="191">
        <v>2.4199999999999998E-3</v>
      </c>
      <c r="R290" s="191">
        <f>Q290*H290</f>
        <v>1.9359999999999999E-2</v>
      </c>
      <c r="S290" s="191">
        <v>0</v>
      </c>
      <c r="T290" s="192">
        <f>S290*H290</f>
        <v>0</v>
      </c>
      <c r="AR290" s="17" t="s">
        <v>168</v>
      </c>
      <c r="AT290" s="17" t="s">
        <v>148</v>
      </c>
      <c r="AU290" s="17" t="s">
        <v>82</v>
      </c>
      <c r="AY290" s="17" t="s">
        <v>145</v>
      </c>
      <c r="BE290" s="193">
        <f>IF(N290="základní",J290,0)</f>
        <v>0</v>
      </c>
      <c r="BF290" s="193">
        <f>IF(N290="snížená",J290,0)</f>
        <v>0</v>
      </c>
      <c r="BG290" s="193">
        <f>IF(N290="zákl. přenesená",J290,0)</f>
        <v>0</v>
      </c>
      <c r="BH290" s="193">
        <f>IF(N290="sníž. přenesená",J290,0)</f>
        <v>0</v>
      </c>
      <c r="BI290" s="193">
        <f>IF(N290="nulová",J290,0)</f>
        <v>0</v>
      </c>
      <c r="BJ290" s="17" t="s">
        <v>8</v>
      </c>
      <c r="BK290" s="193">
        <f>ROUND(I290*H290,0)</f>
        <v>0</v>
      </c>
      <c r="BL290" s="17" t="s">
        <v>168</v>
      </c>
      <c r="BM290" s="17" t="s">
        <v>503</v>
      </c>
    </row>
    <row r="291" spans="2:65" s="11" customFormat="1" x14ac:dyDescent="0.3">
      <c r="B291" s="194"/>
      <c r="C291" s="195"/>
      <c r="D291" s="208" t="s">
        <v>155</v>
      </c>
      <c r="E291" s="218" t="s">
        <v>21</v>
      </c>
      <c r="F291" s="219" t="s">
        <v>972</v>
      </c>
      <c r="G291" s="195"/>
      <c r="H291" s="220">
        <v>8</v>
      </c>
      <c r="I291" s="200"/>
      <c r="J291" s="195"/>
      <c r="K291" s="195"/>
      <c r="L291" s="201"/>
      <c r="M291" s="202"/>
      <c r="N291" s="203"/>
      <c r="O291" s="203"/>
      <c r="P291" s="203"/>
      <c r="Q291" s="203"/>
      <c r="R291" s="203"/>
      <c r="S291" s="203"/>
      <c r="T291" s="204"/>
      <c r="AT291" s="205" t="s">
        <v>155</v>
      </c>
      <c r="AU291" s="205" t="s">
        <v>82</v>
      </c>
      <c r="AV291" s="11" t="s">
        <v>82</v>
      </c>
      <c r="AW291" s="11" t="s">
        <v>37</v>
      </c>
      <c r="AX291" s="11" t="s">
        <v>8</v>
      </c>
      <c r="AY291" s="205" t="s">
        <v>145</v>
      </c>
    </row>
    <row r="292" spans="2:65" s="1" customFormat="1" ht="31.5" customHeight="1" x14ac:dyDescent="0.3">
      <c r="B292" s="34"/>
      <c r="C292" s="235" t="s">
        <v>521</v>
      </c>
      <c r="D292" s="235" t="s">
        <v>319</v>
      </c>
      <c r="E292" s="236" t="s">
        <v>505</v>
      </c>
      <c r="F292" s="237" t="s">
        <v>506</v>
      </c>
      <c r="G292" s="238" t="s">
        <v>151</v>
      </c>
      <c r="H292" s="239">
        <v>8</v>
      </c>
      <c r="I292" s="240"/>
      <c r="J292" s="241">
        <f>ROUND(I292*H292,0)</f>
        <v>0</v>
      </c>
      <c r="K292" s="237" t="s">
        <v>21</v>
      </c>
      <c r="L292" s="242"/>
      <c r="M292" s="243" t="s">
        <v>21</v>
      </c>
      <c r="N292" s="244" t="s">
        <v>45</v>
      </c>
      <c r="O292" s="35"/>
      <c r="P292" s="191">
        <f>O292*H292</f>
        <v>0</v>
      </c>
      <c r="Q292" s="191">
        <v>1.4500000000000001E-2</v>
      </c>
      <c r="R292" s="191">
        <f>Q292*H292</f>
        <v>0.11600000000000001</v>
      </c>
      <c r="S292" s="191">
        <v>0</v>
      </c>
      <c r="T292" s="192">
        <f>S292*H292</f>
        <v>0</v>
      </c>
      <c r="AR292" s="17" t="s">
        <v>323</v>
      </c>
      <c r="AT292" s="17" t="s">
        <v>319</v>
      </c>
      <c r="AU292" s="17" t="s">
        <v>82</v>
      </c>
      <c r="AY292" s="17" t="s">
        <v>145</v>
      </c>
      <c r="BE292" s="193">
        <f>IF(N292="základní",J292,0)</f>
        <v>0</v>
      </c>
      <c r="BF292" s="193">
        <f>IF(N292="snížená",J292,0)</f>
        <v>0</v>
      </c>
      <c r="BG292" s="193">
        <f>IF(N292="zákl. přenesená",J292,0)</f>
        <v>0</v>
      </c>
      <c r="BH292" s="193">
        <f>IF(N292="sníž. přenesená",J292,0)</f>
        <v>0</v>
      </c>
      <c r="BI292" s="193">
        <f>IF(N292="nulová",J292,0)</f>
        <v>0</v>
      </c>
      <c r="BJ292" s="17" t="s">
        <v>8</v>
      </c>
      <c r="BK292" s="193">
        <f>ROUND(I292*H292,0)</f>
        <v>0</v>
      </c>
      <c r="BL292" s="17" t="s">
        <v>168</v>
      </c>
      <c r="BM292" s="17" t="s">
        <v>507</v>
      </c>
    </row>
    <row r="293" spans="2:65" s="1" customFormat="1" ht="22.5" customHeight="1" x14ac:dyDescent="0.3">
      <c r="B293" s="34"/>
      <c r="C293" s="235" t="s">
        <v>525</v>
      </c>
      <c r="D293" s="235" t="s">
        <v>319</v>
      </c>
      <c r="E293" s="236" t="s">
        <v>509</v>
      </c>
      <c r="F293" s="237" t="s">
        <v>510</v>
      </c>
      <c r="G293" s="238" t="s">
        <v>151</v>
      </c>
      <c r="H293" s="239">
        <v>8</v>
      </c>
      <c r="I293" s="240"/>
      <c r="J293" s="241">
        <f>ROUND(I293*H293,0)</f>
        <v>0</v>
      </c>
      <c r="K293" s="237" t="s">
        <v>152</v>
      </c>
      <c r="L293" s="242"/>
      <c r="M293" s="243" t="s">
        <v>21</v>
      </c>
      <c r="N293" s="244" t="s">
        <v>45</v>
      </c>
      <c r="O293" s="35"/>
      <c r="P293" s="191">
        <f>O293*H293</f>
        <v>0</v>
      </c>
      <c r="Q293" s="191">
        <v>1.2999999999999999E-3</v>
      </c>
      <c r="R293" s="191">
        <f>Q293*H293</f>
        <v>1.04E-2</v>
      </c>
      <c r="S293" s="191">
        <v>0</v>
      </c>
      <c r="T293" s="192">
        <f>S293*H293</f>
        <v>0</v>
      </c>
      <c r="AR293" s="17" t="s">
        <v>323</v>
      </c>
      <c r="AT293" s="17" t="s">
        <v>319</v>
      </c>
      <c r="AU293" s="17" t="s">
        <v>82</v>
      </c>
      <c r="AY293" s="17" t="s">
        <v>145</v>
      </c>
      <c r="BE293" s="193">
        <f>IF(N293="základní",J293,0)</f>
        <v>0</v>
      </c>
      <c r="BF293" s="193">
        <f>IF(N293="snížená",J293,0)</f>
        <v>0</v>
      </c>
      <c r="BG293" s="193">
        <f>IF(N293="zákl. přenesená",J293,0)</f>
        <v>0</v>
      </c>
      <c r="BH293" s="193">
        <f>IF(N293="sníž. přenesená",J293,0)</f>
        <v>0</v>
      </c>
      <c r="BI293" s="193">
        <f>IF(N293="nulová",J293,0)</f>
        <v>0</v>
      </c>
      <c r="BJ293" s="17" t="s">
        <v>8</v>
      </c>
      <c r="BK293" s="193">
        <f>ROUND(I293*H293,0)</f>
        <v>0</v>
      </c>
      <c r="BL293" s="17" t="s">
        <v>168</v>
      </c>
      <c r="BM293" s="17" t="s">
        <v>511</v>
      </c>
    </row>
    <row r="294" spans="2:65" s="1" customFormat="1" ht="22.5" customHeight="1" x14ac:dyDescent="0.3">
      <c r="B294" s="34"/>
      <c r="C294" s="182" t="s">
        <v>529</v>
      </c>
      <c r="D294" s="182" t="s">
        <v>148</v>
      </c>
      <c r="E294" s="183" t="s">
        <v>513</v>
      </c>
      <c r="F294" s="184" t="s">
        <v>514</v>
      </c>
      <c r="G294" s="185" t="s">
        <v>151</v>
      </c>
      <c r="H294" s="186">
        <v>2</v>
      </c>
      <c r="I294" s="187"/>
      <c r="J294" s="188">
        <f>ROUND(I294*H294,0)</f>
        <v>0</v>
      </c>
      <c r="K294" s="184" t="s">
        <v>152</v>
      </c>
      <c r="L294" s="54"/>
      <c r="M294" s="189" t="s">
        <v>21</v>
      </c>
      <c r="N294" s="190" t="s">
        <v>45</v>
      </c>
      <c r="O294" s="35"/>
      <c r="P294" s="191">
        <f>O294*H294</f>
        <v>0</v>
      </c>
      <c r="Q294" s="191">
        <v>2.3400000000000001E-3</v>
      </c>
      <c r="R294" s="191">
        <f>Q294*H294</f>
        <v>4.6800000000000001E-3</v>
      </c>
      <c r="S294" s="191">
        <v>0</v>
      </c>
      <c r="T294" s="192">
        <f>S294*H294</f>
        <v>0</v>
      </c>
      <c r="AR294" s="17" t="s">
        <v>168</v>
      </c>
      <c r="AT294" s="17" t="s">
        <v>148</v>
      </c>
      <c r="AU294" s="17" t="s">
        <v>82</v>
      </c>
      <c r="AY294" s="17" t="s">
        <v>145</v>
      </c>
      <c r="BE294" s="193">
        <f>IF(N294="základní",J294,0)</f>
        <v>0</v>
      </c>
      <c r="BF294" s="193">
        <f>IF(N294="snížená",J294,0)</f>
        <v>0</v>
      </c>
      <c r="BG294" s="193">
        <f>IF(N294="zákl. přenesená",J294,0)</f>
        <v>0</v>
      </c>
      <c r="BH294" s="193">
        <f>IF(N294="sníž. přenesená",J294,0)</f>
        <v>0</v>
      </c>
      <c r="BI294" s="193">
        <f>IF(N294="nulová",J294,0)</f>
        <v>0</v>
      </c>
      <c r="BJ294" s="17" t="s">
        <v>8</v>
      </c>
      <c r="BK294" s="193">
        <f>ROUND(I294*H294,0)</f>
        <v>0</v>
      </c>
      <c r="BL294" s="17" t="s">
        <v>168</v>
      </c>
      <c r="BM294" s="17" t="s">
        <v>515</v>
      </c>
    </row>
    <row r="295" spans="2:65" s="11" customFormat="1" x14ac:dyDescent="0.3">
      <c r="B295" s="194"/>
      <c r="C295" s="195"/>
      <c r="D295" s="208" t="s">
        <v>155</v>
      </c>
      <c r="E295" s="218" t="s">
        <v>21</v>
      </c>
      <c r="F295" s="219" t="s">
        <v>974</v>
      </c>
      <c r="G295" s="195"/>
      <c r="H295" s="220">
        <v>2</v>
      </c>
      <c r="I295" s="200"/>
      <c r="J295" s="195"/>
      <c r="K295" s="195"/>
      <c r="L295" s="201"/>
      <c r="M295" s="202"/>
      <c r="N295" s="203"/>
      <c r="O295" s="203"/>
      <c r="P295" s="203"/>
      <c r="Q295" s="203"/>
      <c r="R295" s="203"/>
      <c r="S295" s="203"/>
      <c r="T295" s="204"/>
      <c r="AT295" s="205" t="s">
        <v>155</v>
      </c>
      <c r="AU295" s="205" t="s">
        <v>82</v>
      </c>
      <c r="AV295" s="11" t="s">
        <v>82</v>
      </c>
      <c r="AW295" s="11" t="s">
        <v>37</v>
      </c>
      <c r="AX295" s="11" t="s">
        <v>8</v>
      </c>
      <c r="AY295" s="205" t="s">
        <v>145</v>
      </c>
    </row>
    <row r="296" spans="2:65" s="1" customFormat="1" ht="22.5" customHeight="1" x14ac:dyDescent="0.3">
      <c r="B296" s="34"/>
      <c r="C296" s="235" t="s">
        <v>534</v>
      </c>
      <c r="D296" s="235" t="s">
        <v>319</v>
      </c>
      <c r="E296" s="236" t="s">
        <v>518</v>
      </c>
      <c r="F296" s="237" t="s">
        <v>519</v>
      </c>
      <c r="G296" s="238" t="s">
        <v>151</v>
      </c>
      <c r="H296" s="239">
        <v>2</v>
      </c>
      <c r="I296" s="240"/>
      <c r="J296" s="241">
        <f>ROUND(I296*H296,0)</f>
        <v>0</v>
      </c>
      <c r="K296" s="237" t="s">
        <v>21</v>
      </c>
      <c r="L296" s="242"/>
      <c r="M296" s="243" t="s">
        <v>21</v>
      </c>
      <c r="N296" s="244" t="s">
        <v>45</v>
      </c>
      <c r="O296" s="35"/>
      <c r="P296" s="191">
        <f>O296*H296</f>
        <v>0</v>
      </c>
      <c r="Q296" s="191">
        <v>1.7000000000000001E-2</v>
      </c>
      <c r="R296" s="191">
        <f>Q296*H296</f>
        <v>3.4000000000000002E-2</v>
      </c>
      <c r="S296" s="191">
        <v>0</v>
      </c>
      <c r="T296" s="192">
        <f>S296*H296</f>
        <v>0</v>
      </c>
      <c r="AR296" s="17" t="s">
        <v>323</v>
      </c>
      <c r="AT296" s="17" t="s">
        <v>319</v>
      </c>
      <c r="AU296" s="17" t="s">
        <v>82</v>
      </c>
      <c r="AY296" s="17" t="s">
        <v>145</v>
      </c>
      <c r="BE296" s="193">
        <f>IF(N296="základní",J296,0)</f>
        <v>0</v>
      </c>
      <c r="BF296" s="193">
        <f>IF(N296="snížená",J296,0)</f>
        <v>0</v>
      </c>
      <c r="BG296" s="193">
        <f>IF(N296="zákl. přenesená",J296,0)</f>
        <v>0</v>
      </c>
      <c r="BH296" s="193">
        <f>IF(N296="sníž. přenesená",J296,0)</f>
        <v>0</v>
      </c>
      <c r="BI296" s="193">
        <f>IF(N296="nulová",J296,0)</f>
        <v>0</v>
      </c>
      <c r="BJ296" s="17" t="s">
        <v>8</v>
      </c>
      <c r="BK296" s="193">
        <f>ROUND(I296*H296,0)</f>
        <v>0</v>
      </c>
      <c r="BL296" s="17" t="s">
        <v>168</v>
      </c>
      <c r="BM296" s="17" t="s">
        <v>520</v>
      </c>
    </row>
    <row r="297" spans="2:65" s="1" customFormat="1" ht="22.5" customHeight="1" x14ac:dyDescent="0.3">
      <c r="B297" s="34"/>
      <c r="C297" s="235" t="s">
        <v>539</v>
      </c>
      <c r="D297" s="235" t="s">
        <v>319</v>
      </c>
      <c r="E297" s="236" t="s">
        <v>522</v>
      </c>
      <c r="F297" s="237" t="s">
        <v>523</v>
      </c>
      <c r="G297" s="238" t="s">
        <v>151</v>
      </c>
      <c r="H297" s="239">
        <v>2</v>
      </c>
      <c r="I297" s="240"/>
      <c r="J297" s="241">
        <f>ROUND(I297*H297,0)</f>
        <v>0</v>
      </c>
      <c r="K297" s="237" t="s">
        <v>21</v>
      </c>
      <c r="L297" s="242"/>
      <c r="M297" s="243" t="s">
        <v>21</v>
      </c>
      <c r="N297" s="244" t="s">
        <v>45</v>
      </c>
      <c r="O297" s="35"/>
      <c r="P297" s="191">
        <f>O297*H297</f>
        <v>0</v>
      </c>
      <c r="Q297" s="191">
        <v>2.5000000000000001E-4</v>
      </c>
      <c r="R297" s="191">
        <f>Q297*H297</f>
        <v>5.0000000000000001E-4</v>
      </c>
      <c r="S297" s="191">
        <v>0</v>
      </c>
      <c r="T297" s="192">
        <f>S297*H297</f>
        <v>0</v>
      </c>
      <c r="AR297" s="17" t="s">
        <v>323</v>
      </c>
      <c r="AT297" s="17" t="s">
        <v>319</v>
      </c>
      <c r="AU297" s="17" t="s">
        <v>82</v>
      </c>
      <c r="AY297" s="17" t="s">
        <v>145</v>
      </c>
      <c r="BE297" s="193">
        <f>IF(N297="základní",J297,0)</f>
        <v>0</v>
      </c>
      <c r="BF297" s="193">
        <f>IF(N297="snížená",J297,0)</f>
        <v>0</v>
      </c>
      <c r="BG297" s="193">
        <f>IF(N297="zákl. přenesená",J297,0)</f>
        <v>0</v>
      </c>
      <c r="BH297" s="193">
        <f>IF(N297="sníž. přenesená",J297,0)</f>
        <v>0</v>
      </c>
      <c r="BI297" s="193">
        <f>IF(N297="nulová",J297,0)</f>
        <v>0</v>
      </c>
      <c r="BJ297" s="17" t="s">
        <v>8</v>
      </c>
      <c r="BK297" s="193">
        <f>ROUND(I297*H297,0)</f>
        <v>0</v>
      </c>
      <c r="BL297" s="17" t="s">
        <v>168</v>
      </c>
      <c r="BM297" s="17" t="s">
        <v>524</v>
      </c>
    </row>
    <row r="298" spans="2:65" s="1" customFormat="1" ht="31.5" customHeight="1" x14ac:dyDescent="0.3">
      <c r="B298" s="34"/>
      <c r="C298" s="235" t="s">
        <v>544</v>
      </c>
      <c r="D298" s="235" t="s">
        <v>319</v>
      </c>
      <c r="E298" s="236" t="s">
        <v>526</v>
      </c>
      <c r="F298" s="237" t="s">
        <v>527</v>
      </c>
      <c r="G298" s="238" t="s">
        <v>151</v>
      </c>
      <c r="H298" s="239">
        <v>2</v>
      </c>
      <c r="I298" s="240"/>
      <c r="J298" s="241">
        <f>ROUND(I298*H298,0)</f>
        <v>0</v>
      </c>
      <c r="K298" s="237" t="s">
        <v>21</v>
      </c>
      <c r="L298" s="242"/>
      <c r="M298" s="243" t="s">
        <v>21</v>
      </c>
      <c r="N298" s="244" t="s">
        <v>45</v>
      </c>
      <c r="O298" s="35"/>
      <c r="P298" s="191">
        <f>O298*H298</f>
        <v>0</v>
      </c>
      <c r="Q298" s="191">
        <v>2.5000000000000001E-4</v>
      </c>
      <c r="R298" s="191">
        <f>Q298*H298</f>
        <v>5.0000000000000001E-4</v>
      </c>
      <c r="S298" s="191">
        <v>0</v>
      </c>
      <c r="T298" s="192">
        <f>S298*H298</f>
        <v>0</v>
      </c>
      <c r="AR298" s="17" t="s">
        <v>323</v>
      </c>
      <c r="AT298" s="17" t="s">
        <v>319</v>
      </c>
      <c r="AU298" s="17" t="s">
        <v>82</v>
      </c>
      <c r="AY298" s="17" t="s">
        <v>145</v>
      </c>
      <c r="BE298" s="193">
        <f>IF(N298="základní",J298,0)</f>
        <v>0</v>
      </c>
      <c r="BF298" s="193">
        <f>IF(N298="snížená",J298,0)</f>
        <v>0</v>
      </c>
      <c r="BG298" s="193">
        <f>IF(N298="zákl. přenesená",J298,0)</f>
        <v>0</v>
      </c>
      <c r="BH298" s="193">
        <f>IF(N298="sníž. přenesená",J298,0)</f>
        <v>0</v>
      </c>
      <c r="BI298" s="193">
        <f>IF(N298="nulová",J298,0)</f>
        <v>0</v>
      </c>
      <c r="BJ298" s="17" t="s">
        <v>8</v>
      </c>
      <c r="BK298" s="193">
        <f>ROUND(I298*H298,0)</f>
        <v>0</v>
      </c>
      <c r="BL298" s="17" t="s">
        <v>168</v>
      </c>
      <c r="BM298" s="17" t="s">
        <v>528</v>
      </c>
    </row>
    <row r="299" spans="2:65" s="1" customFormat="1" ht="22.5" customHeight="1" x14ac:dyDescent="0.3">
      <c r="B299" s="34"/>
      <c r="C299" s="182" t="s">
        <v>548</v>
      </c>
      <c r="D299" s="182" t="s">
        <v>148</v>
      </c>
      <c r="E299" s="183" t="s">
        <v>530</v>
      </c>
      <c r="F299" s="184" t="s">
        <v>531</v>
      </c>
      <c r="G299" s="185" t="s">
        <v>151</v>
      </c>
      <c r="H299" s="186">
        <v>2</v>
      </c>
      <c r="I299" s="187"/>
      <c r="J299" s="188">
        <f>ROUND(I299*H299,0)</f>
        <v>0</v>
      </c>
      <c r="K299" s="184" t="s">
        <v>21</v>
      </c>
      <c r="L299" s="54"/>
      <c r="M299" s="189" t="s">
        <v>21</v>
      </c>
      <c r="N299" s="190" t="s">
        <v>45</v>
      </c>
      <c r="O299" s="35"/>
      <c r="P299" s="191">
        <f>O299*H299</f>
        <v>0</v>
      </c>
      <c r="Q299" s="191">
        <v>3.1E-4</v>
      </c>
      <c r="R299" s="191">
        <f>Q299*H299</f>
        <v>6.2E-4</v>
      </c>
      <c r="S299" s="191">
        <v>0</v>
      </c>
      <c r="T299" s="192">
        <f>S299*H299</f>
        <v>0</v>
      </c>
      <c r="AR299" s="17" t="s">
        <v>168</v>
      </c>
      <c r="AT299" s="17" t="s">
        <v>148</v>
      </c>
      <c r="AU299" s="17" t="s">
        <v>82</v>
      </c>
      <c r="AY299" s="17" t="s">
        <v>145</v>
      </c>
      <c r="BE299" s="193">
        <f>IF(N299="základní",J299,0)</f>
        <v>0</v>
      </c>
      <c r="BF299" s="193">
        <f>IF(N299="snížená",J299,0)</f>
        <v>0</v>
      </c>
      <c r="BG299" s="193">
        <f>IF(N299="zákl. přenesená",J299,0)</f>
        <v>0</v>
      </c>
      <c r="BH299" s="193">
        <f>IF(N299="sníž. přenesená",J299,0)</f>
        <v>0</v>
      </c>
      <c r="BI299" s="193">
        <f>IF(N299="nulová",J299,0)</f>
        <v>0</v>
      </c>
      <c r="BJ299" s="17" t="s">
        <v>8</v>
      </c>
      <c r="BK299" s="193">
        <f>ROUND(I299*H299,0)</f>
        <v>0</v>
      </c>
      <c r="BL299" s="17" t="s">
        <v>168</v>
      </c>
      <c r="BM299" s="17" t="s">
        <v>532</v>
      </c>
    </row>
    <row r="300" spans="2:65" s="11" customFormat="1" x14ac:dyDescent="0.3">
      <c r="B300" s="194"/>
      <c r="C300" s="195"/>
      <c r="D300" s="208" t="s">
        <v>155</v>
      </c>
      <c r="E300" s="218" t="s">
        <v>21</v>
      </c>
      <c r="F300" s="219" t="s">
        <v>975</v>
      </c>
      <c r="G300" s="195"/>
      <c r="H300" s="220">
        <v>2</v>
      </c>
      <c r="I300" s="200"/>
      <c r="J300" s="195"/>
      <c r="K300" s="195"/>
      <c r="L300" s="201"/>
      <c r="M300" s="202"/>
      <c r="N300" s="203"/>
      <c r="O300" s="203"/>
      <c r="P300" s="203"/>
      <c r="Q300" s="203"/>
      <c r="R300" s="203"/>
      <c r="S300" s="203"/>
      <c r="T300" s="204"/>
      <c r="AT300" s="205" t="s">
        <v>155</v>
      </c>
      <c r="AU300" s="205" t="s">
        <v>82</v>
      </c>
      <c r="AV300" s="11" t="s">
        <v>82</v>
      </c>
      <c r="AW300" s="11" t="s">
        <v>37</v>
      </c>
      <c r="AX300" s="11" t="s">
        <v>8</v>
      </c>
      <c r="AY300" s="205" t="s">
        <v>145</v>
      </c>
    </row>
    <row r="301" spans="2:65" s="1" customFormat="1" ht="22.5" customHeight="1" x14ac:dyDescent="0.3">
      <c r="B301" s="34"/>
      <c r="C301" s="182" t="s">
        <v>552</v>
      </c>
      <c r="D301" s="182" t="s">
        <v>148</v>
      </c>
      <c r="E301" s="183" t="s">
        <v>535</v>
      </c>
      <c r="F301" s="184" t="s">
        <v>536</v>
      </c>
      <c r="G301" s="185" t="s">
        <v>484</v>
      </c>
      <c r="H301" s="186">
        <v>10</v>
      </c>
      <c r="I301" s="187"/>
      <c r="J301" s="188">
        <f>ROUND(I301*H301,0)</f>
        <v>0</v>
      </c>
      <c r="K301" s="184" t="s">
        <v>152</v>
      </c>
      <c r="L301" s="54"/>
      <c r="M301" s="189" t="s">
        <v>21</v>
      </c>
      <c r="N301" s="190" t="s">
        <v>45</v>
      </c>
      <c r="O301" s="35"/>
      <c r="P301" s="191">
        <f>O301*H301</f>
        <v>0</v>
      </c>
      <c r="Q301" s="191">
        <v>0</v>
      </c>
      <c r="R301" s="191">
        <f>Q301*H301</f>
        <v>0</v>
      </c>
      <c r="S301" s="191">
        <v>1.9460000000000002E-2</v>
      </c>
      <c r="T301" s="192">
        <f>S301*H301</f>
        <v>0.19460000000000002</v>
      </c>
      <c r="AR301" s="17" t="s">
        <v>168</v>
      </c>
      <c r="AT301" s="17" t="s">
        <v>148</v>
      </c>
      <c r="AU301" s="17" t="s">
        <v>82</v>
      </c>
      <c r="AY301" s="17" t="s">
        <v>145</v>
      </c>
      <c r="BE301" s="193">
        <f>IF(N301="základní",J301,0)</f>
        <v>0</v>
      </c>
      <c r="BF301" s="193">
        <f>IF(N301="snížená",J301,0)</f>
        <v>0</v>
      </c>
      <c r="BG301" s="193">
        <f>IF(N301="zákl. přenesená",J301,0)</f>
        <v>0</v>
      </c>
      <c r="BH301" s="193">
        <f>IF(N301="sníž. přenesená",J301,0)</f>
        <v>0</v>
      </c>
      <c r="BI301" s="193">
        <f>IF(N301="nulová",J301,0)</f>
        <v>0</v>
      </c>
      <c r="BJ301" s="17" t="s">
        <v>8</v>
      </c>
      <c r="BK301" s="193">
        <f>ROUND(I301*H301,0)</f>
        <v>0</v>
      </c>
      <c r="BL301" s="17" t="s">
        <v>168</v>
      </c>
      <c r="BM301" s="17" t="s">
        <v>537</v>
      </c>
    </row>
    <row r="302" spans="2:65" s="11" customFormat="1" x14ac:dyDescent="0.3">
      <c r="B302" s="194"/>
      <c r="C302" s="195"/>
      <c r="D302" s="208" t="s">
        <v>155</v>
      </c>
      <c r="E302" s="218" t="s">
        <v>21</v>
      </c>
      <c r="F302" s="219" t="s">
        <v>976</v>
      </c>
      <c r="G302" s="195"/>
      <c r="H302" s="220">
        <v>10</v>
      </c>
      <c r="I302" s="200"/>
      <c r="J302" s="195"/>
      <c r="K302" s="195"/>
      <c r="L302" s="201"/>
      <c r="M302" s="202"/>
      <c r="N302" s="203"/>
      <c r="O302" s="203"/>
      <c r="P302" s="203"/>
      <c r="Q302" s="203"/>
      <c r="R302" s="203"/>
      <c r="S302" s="203"/>
      <c r="T302" s="204"/>
      <c r="AT302" s="205" t="s">
        <v>155</v>
      </c>
      <c r="AU302" s="205" t="s">
        <v>82</v>
      </c>
      <c r="AV302" s="11" t="s">
        <v>82</v>
      </c>
      <c r="AW302" s="11" t="s">
        <v>37</v>
      </c>
      <c r="AX302" s="11" t="s">
        <v>8</v>
      </c>
      <c r="AY302" s="205" t="s">
        <v>145</v>
      </c>
    </row>
    <row r="303" spans="2:65" s="1" customFormat="1" ht="22.5" customHeight="1" x14ac:dyDescent="0.3">
      <c r="B303" s="34"/>
      <c r="C303" s="182" t="s">
        <v>556</v>
      </c>
      <c r="D303" s="182" t="s">
        <v>148</v>
      </c>
      <c r="E303" s="183" t="s">
        <v>540</v>
      </c>
      <c r="F303" s="184" t="s">
        <v>541</v>
      </c>
      <c r="G303" s="185" t="s">
        <v>484</v>
      </c>
      <c r="H303" s="186">
        <v>10</v>
      </c>
      <c r="I303" s="187"/>
      <c r="J303" s="188">
        <f>ROUND(I303*H303,0)</f>
        <v>0</v>
      </c>
      <c r="K303" s="184" t="s">
        <v>152</v>
      </c>
      <c r="L303" s="54"/>
      <c r="M303" s="189" t="s">
        <v>21</v>
      </c>
      <c r="N303" s="190" t="s">
        <v>45</v>
      </c>
      <c r="O303" s="35"/>
      <c r="P303" s="191">
        <f>O303*H303</f>
        <v>0</v>
      </c>
      <c r="Q303" s="191">
        <v>1.8600000000000001E-3</v>
      </c>
      <c r="R303" s="191">
        <f>Q303*H303</f>
        <v>1.8600000000000002E-2</v>
      </c>
      <c r="S303" s="191">
        <v>0</v>
      </c>
      <c r="T303" s="192">
        <f>S303*H303</f>
        <v>0</v>
      </c>
      <c r="AR303" s="17" t="s">
        <v>168</v>
      </c>
      <c r="AT303" s="17" t="s">
        <v>148</v>
      </c>
      <c r="AU303" s="17" t="s">
        <v>82</v>
      </c>
      <c r="AY303" s="17" t="s">
        <v>145</v>
      </c>
      <c r="BE303" s="193">
        <f>IF(N303="základní",J303,0)</f>
        <v>0</v>
      </c>
      <c r="BF303" s="193">
        <f>IF(N303="snížená",J303,0)</f>
        <v>0</v>
      </c>
      <c r="BG303" s="193">
        <f>IF(N303="zákl. přenesená",J303,0)</f>
        <v>0</v>
      </c>
      <c r="BH303" s="193">
        <f>IF(N303="sníž. přenesená",J303,0)</f>
        <v>0</v>
      </c>
      <c r="BI303" s="193">
        <f>IF(N303="nulová",J303,0)</f>
        <v>0</v>
      </c>
      <c r="BJ303" s="17" t="s">
        <v>8</v>
      </c>
      <c r="BK303" s="193">
        <f>ROUND(I303*H303,0)</f>
        <v>0</v>
      </c>
      <c r="BL303" s="17" t="s">
        <v>168</v>
      </c>
      <c r="BM303" s="17" t="s">
        <v>977</v>
      </c>
    </row>
    <row r="304" spans="2:65" s="11" customFormat="1" x14ac:dyDescent="0.3">
      <c r="B304" s="194"/>
      <c r="C304" s="195"/>
      <c r="D304" s="208" t="s">
        <v>155</v>
      </c>
      <c r="E304" s="218" t="s">
        <v>21</v>
      </c>
      <c r="F304" s="219" t="s">
        <v>978</v>
      </c>
      <c r="G304" s="195"/>
      <c r="H304" s="220">
        <v>10</v>
      </c>
      <c r="I304" s="200"/>
      <c r="J304" s="195"/>
      <c r="K304" s="195"/>
      <c r="L304" s="201"/>
      <c r="M304" s="202"/>
      <c r="N304" s="203"/>
      <c r="O304" s="203"/>
      <c r="P304" s="203"/>
      <c r="Q304" s="203"/>
      <c r="R304" s="203"/>
      <c r="S304" s="203"/>
      <c r="T304" s="204"/>
      <c r="AT304" s="205" t="s">
        <v>155</v>
      </c>
      <c r="AU304" s="205" t="s">
        <v>82</v>
      </c>
      <c r="AV304" s="11" t="s">
        <v>82</v>
      </c>
      <c r="AW304" s="11" t="s">
        <v>37</v>
      </c>
      <c r="AX304" s="11" t="s">
        <v>8</v>
      </c>
      <c r="AY304" s="205" t="s">
        <v>145</v>
      </c>
    </row>
    <row r="305" spans="2:65" s="1" customFormat="1" ht="22.5" customHeight="1" x14ac:dyDescent="0.3">
      <c r="B305" s="34"/>
      <c r="C305" s="235" t="s">
        <v>560</v>
      </c>
      <c r="D305" s="235" t="s">
        <v>319</v>
      </c>
      <c r="E305" s="236" t="s">
        <v>545</v>
      </c>
      <c r="F305" s="237" t="s">
        <v>546</v>
      </c>
      <c r="G305" s="238" t="s">
        <v>151</v>
      </c>
      <c r="H305" s="239">
        <v>10</v>
      </c>
      <c r="I305" s="240"/>
      <c r="J305" s="241">
        <f>ROUND(I305*H305,0)</f>
        <v>0</v>
      </c>
      <c r="K305" s="237" t="s">
        <v>21</v>
      </c>
      <c r="L305" s="242"/>
      <c r="M305" s="243" t="s">
        <v>21</v>
      </c>
      <c r="N305" s="244" t="s">
        <v>45</v>
      </c>
      <c r="O305" s="35"/>
      <c r="P305" s="191">
        <f>O305*H305</f>
        <v>0</v>
      </c>
      <c r="Q305" s="191">
        <v>1.4500000000000001E-2</v>
      </c>
      <c r="R305" s="191">
        <f>Q305*H305</f>
        <v>0.14500000000000002</v>
      </c>
      <c r="S305" s="191">
        <v>0</v>
      </c>
      <c r="T305" s="192">
        <f>S305*H305</f>
        <v>0</v>
      </c>
      <c r="AR305" s="17" t="s">
        <v>323</v>
      </c>
      <c r="AT305" s="17" t="s">
        <v>319</v>
      </c>
      <c r="AU305" s="17" t="s">
        <v>82</v>
      </c>
      <c r="AY305" s="17" t="s">
        <v>145</v>
      </c>
      <c r="BE305" s="193">
        <f>IF(N305="základní",J305,0)</f>
        <v>0</v>
      </c>
      <c r="BF305" s="193">
        <f>IF(N305="snížená",J305,0)</f>
        <v>0</v>
      </c>
      <c r="BG305" s="193">
        <f>IF(N305="zákl. přenesená",J305,0)</f>
        <v>0</v>
      </c>
      <c r="BH305" s="193">
        <f>IF(N305="sníž. přenesená",J305,0)</f>
        <v>0</v>
      </c>
      <c r="BI305" s="193">
        <f>IF(N305="nulová",J305,0)</f>
        <v>0</v>
      </c>
      <c r="BJ305" s="17" t="s">
        <v>8</v>
      </c>
      <c r="BK305" s="193">
        <f>ROUND(I305*H305,0)</f>
        <v>0</v>
      </c>
      <c r="BL305" s="17" t="s">
        <v>168</v>
      </c>
      <c r="BM305" s="17" t="s">
        <v>979</v>
      </c>
    </row>
    <row r="306" spans="2:65" s="1" customFormat="1" ht="22.5" customHeight="1" x14ac:dyDescent="0.3">
      <c r="B306" s="34"/>
      <c r="C306" s="182" t="s">
        <v>564</v>
      </c>
      <c r="D306" s="182" t="s">
        <v>148</v>
      </c>
      <c r="E306" s="183" t="s">
        <v>549</v>
      </c>
      <c r="F306" s="184" t="s">
        <v>550</v>
      </c>
      <c r="G306" s="185" t="s">
        <v>484</v>
      </c>
      <c r="H306" s="186">
        <v>30</v>
      </c>
      <c r="I306" s="187"/>
      <c r="J306" s="188">
        <f>ROUND(I306*H306,0)</f>
        <v>0</v>
      </c>
      <c r="K306" s="184" t="s">
        <v>152</v>
      </c>
      <c r="L306" s="54"/>
      <c r="M306" s="189" t="s">
        <v>21</v>
      </c>
      <c r="N306" s="190" t="s">
        <v>45</v>
      </c>
      <c r="O306" s="35"/>
      <c r="P306" s="191">
        <f>O306*H306</f>
        <v>0</v>
      </c>
      <c r="Q306" s="191">
        <v>9.0000000000000006E-5</v>
      </c>
      <c r="R306" s="191">
        <f>Q306*H306</f>
        <v>2.7000000000000001E-3</v>
      </c>
      <c r="S306" s="191">
        <v>0</v>
      </c>
      <c r="T306" s="192">
        <f>S306*H306</f>
        <v>0</v>
      </c>
      <c r="AR306" s="17" t="s">
        <v>168</v>
      </c>
      <c r="AT306" s="17" t="s">
        <v>148</v>
      </c>
      <c r="AU306" s="17" t="s">
        <v>82</v>
      </c>
      <c r="AY306" s="17" t="s">
        <v>145</v>
      </c>
      <c r="BE306" s="193">
        <f>IF(N306="základní",J306,0)</f>
        <v>0</v>
      </c>
      <c r="BF306" s="193">
        <f>IF(N306="snížená",J306,0)</f>
        <v>0</v>
      </c>
      <c r="BG306" s="193">
        <f>IF(N306="zákl. přenesená",J306,0)</f>
        <v>0</v>
      </c>
      <c r="BH306" s="193">
        <f>IF(N306="sníž. přenesená",J306,0)</f>
        <v>0</v>
      </c>
      <c r="BI306" s="193">
        <f>IF(N306="nulová",J306,0)</f>
        <v>0</v>
      </c>
      <c r="BJ306" s="17" t="s">
        <v>8</v>
      </c>
      <c r="BK306" s="193">
        <f>ROUND(I306*H306,0)</f>
        <v>0</v>
      </c>
      <c r="BL306" s="17" t="s">
        <v>168</v>
      </c>
      <c r="BM306" s="17" t="s">
        <v>551</v>
      </c>
    </row>
    <row r="307" spans="2:65" s="11" customFormat="1" x14ac:dyDescent="0.3">
      <c r="B307" s="194"/>
      <c r="C307" s="195"/>
      <c r="D307" s="196" t="s">
        <v>155</v>
      </c>
      <c r="E307" s="197" t="s">
        <v>21</v>
      </c>
      <c r="F307" s="198" t="s">
        <v>970</v>
      </c>
      <c r="G307" s="195"/>
      <c r="H307" s="199">
        <v>10</v>
      </c>
      <c r="I307" s="200"/>
      <c r="J307" s="195"/>
      <c r="K307" s="195"/>
      <c r="L307" s="201"/>
      <c r="M307" s="202"/>
      <c r="N307" s="203"/>
      <c r="O307" s="203"/>
      <c r="P307" s="203"/>
      <c r="Q307" s="203"/>
      <c r="R307" s="203"/>
      <c r="S307" s="203"/>
      <c r="T307" s="204"/>
      <c r="AT307" s="205" t="s">
        <v>155</v>
      </c>
      <c r="AU307" s="205" t="s">
        <v>82</v>
      </c>
      <c r="AV307" s="11" t="s">
        <v>82</v>
      </c>
      <c r="AW307" s="11" t="s">
        <v>37</v>
      </c>
      <c r="AX307" s="11" t="s">
        <v>74</v>
      </c>
      <c r="AY307" s="205" t="s">
        <v>145</v>
      </c>
    </row>
    <row r="308" spans="2:65" s="11" customFormat="1" x14ac:dyDescent="0.3">
      <c r="B308" s="194"/>
      <c r="C308" s="195"/>
      <c r="D308" s="196" t="s">
        <v>155</v>
      </c>
      <c r="E308" s="197" t="s">
        <v>21</v>
      </c>
      <c r="F308" s="198" t="s">
        <v>971</v>
      </c>
      <c r="G308" s="195"/>
      <c r="H308" s="199">
        <v>20</v>
      </c>
      <c r="I308" s="200"/>
      <c r="J308" s="195"/>
      <c r="K308" s="195"/>
      <c r="L308" s="201"/>
      <c r="M308" s="202"/>
      <c r="N308" s="203"/>
      <c r="O308" s="203"/>
      <c r="P308" s="203"/>
      <c r="Q308" s="203"/>
      <c r="R308" s="203"/>
      <c r="S308" s="203"/>
      <c r="T308" s="204"/>
      <c r="AT308" s="205" t="s">
        <v>155</v>
      </c>
      <c r="AU308" s="205" t="s">
        <v>82</v>
      </c>
      <c r="AV308" s="11" t="s">
        <v>82</v>
      </c>
      <c r="AW308" s="11" t="s">
        <v>37</v>
      </c>
      <c r="AX308" s="11" t="s">
        <v>74</v>
      </c>
      <c r="AY308" s="205" t="s">
        <v>145</v>
      </c>
    </row>
    <row r="309" spans="2:65" s="12" customFormat="1" x14ac:dyDescent="0.3">
      <c r="B309" s="206"/>
      <c r="C309" s="207"/>
      <c r="D309" s="208" t="s">
        <v>155</v>
      </c>
      <c r="E309" s="209" t="s">
        <v>21</v>
      </c>
      <c r="F309" s="210" t="s">
        <v>159</v>
      </c>
      <c r="G309" s="207"/>
      <c r="H309" s="211">
        <v>30</v>
      </c>
      <c r="I309" s="212"/>
      <c r="J309" s="207"/>
      <c r="K309" s="207"/>
      <c r="L309" s="213"/>
      <c r="M309" s="214"/>
      <c r="N309" s="215"/>
      <c r="O309" s="215"/>
      <c r="P309" s="215"/>
      <c r="Q309" s="215"/>
      <c r="R309" s="215"/>
      <c r="S309" s="215"/>
      <c r="T309" s="216"/>
      <c r="AT309" s="217" t="s">
        <v>155</v>
      </c>
      <c r="AU309" s="217" t="s">
        <v>82</v>
      </c>
      <c r="AV309" s="12" t="s">
        <v>153</v>
      </c>
      <c r="AW309" s="12" t="s">
        <v>37</v>
      </c>
      <c r="AX309" s="12" t="s">
        <v>8</v>
      </c>
      <c r="AY309" s="217" t="s">
        <v>145</v>
      </c>
    </row>
    <row r="310" spans="2:65" s="1" customFormat="1" ht="22.5" customHeight="1" x14ac:dyDescent="0.3">
      <c r="B310" s="34"/>
      <c r="C310" s="235" t="s">
        <v>568</v>
      </c>
      <c r="D310" s="235" t="s">
        <v>319</v>
      </c>
      <c r="E310" s="236" t="s">
        <v>553</v>
      </c>
      <c r="F310" s="237" t="s">
        <v>554</v>
      </c>
      <c r="G310" s="238" t="s">
        <v>151</v>
      </c>
      <c r="H310" s="239">
        <v>30</v>
      </c>
      <c r="I310" s="240"/>
      <c r="J310" s="241">
        <f>ROUND(I310*H310,0)</f>
        <v>0</v>
      </c>
      <c r="K310" s="237" t="s">
        <v>21</v>
      </c>
      <c r="L310" s="242"/>
      <c r="M310" s="243" t="s">
        <v>21</v>
      </c>
      <c r="N310" s="244" t="s">
        <v>45</v>
      </c>
      <c r="O310" s="35"/>
      <c r="P310" s="191">
        <f>O310*H310</f>
        <v>0</v>
      </c>
      <c r="Q310" s="191">
        <v>2.1000000000000001E-4</v>
      </c>
      <c r="R310" s="191">
        <f>Q310*H310</f>
        <v>6.3E-3</v>
      </c>
      <c r="S310" s="191">
        <v>0</v>
      </c>
      <c r="T310" s="192">
        <f>S310*H310</f>
        <v>0</v>
      </c>
      <c r="AR310" s="17" t="s">
        <v>323</v>
      </c>
      <c r="AT310" s="17" t="s">
        <v>319</v>
      </c>
      <c r="AU310" s="17" t="s">
        <v>82</v>
      </c>
      <c r="AY310" s="17" t="s">
        <v>145</v>
      </c>
      <c r="BE310" s="193">
        <f>IF(N310="základní",J310,0)</f>
        <v>0</v>
      </c>
      <c r="BF310" s="193">
        <f>IF(N310="snížená",J310,0)</f>
        <v>0</v>
      </c>
      <c r="BG310" s="193">
        <f>IF(N310="zákl. přenesená",J310,0)</f>
        <v>0</v>
      </c>
      <c r="BH310" s="193">
        <f>IF(N310="sníž. přenesená",J310,0)</f>
        <v>0</v>
      </c>
      <c r="BI310" s="193">
        <f>IF(N310="nulová",J310,0)</f>
        <v>0</v>
      </c>
      <c r="BJ310" s="17" t="s">
        <v>8</v>
      </c>
      <c r="BK310" s="193">
        <f>ROUND(I310*H310,0)</f>
        <v>0</v>
      </c>
      <c r="BL310" s="17" t="s">
        <v>168</v>
      </c>
      <c r="BM310" s="17" t="s">
        <v>555</v>
      </c>
    </row>
    <row r="311" spans="2:65" s="1" customFormat="1" ht="22.5" customHeight="1" x14ac:dyDescent="0.3">
      <c r="B311" s="34"/>
      <c r="C311" s="235" t="s">
        <v>572</v>
      </c>
      <c r="D311" s="235" t="s">
        <v>319</v>
      </c>
      <c r="E311" s="236" t="s">
        <v>557</v>
      </c>
      <c r="F311" s="237" t="s">
        <v>558</v>
      </c>
      <c r="G311" s="238" t="s">
        <v>151</v>
      </c>
      <c r="H311" s="239">
        <v>30</v>
      </c>
      <c r="I311" s="240"/>
      <c r="J311" s="241">
        <f>ROUND(I311*H311,0)</f>
        <v>0</v>
      </c>
      <c r="K311" s="237" t="s">
        <v>21</v>
      </c>
      <c r="L311" s="242"/>
      <c r="M311" s="243" t="s">
        <v>21</v>
      </c>
      <c r="N311" s="244" t="s">
        <v>45</v>
      </c>
      <c r="O311" s="35"/>
      <c r="P311" s="191">
        <f>O311*H311</f>
        <v>0</v>
      </c>
      <c r="Q311" s="191">
        <v>1.1E-4</v>
      </c>
      <c r="R311" s="191">
        <f>Q311*H311</f>
        <v>3.3E-3</v>
      </c>
      <c r="S311" s="191">
        <v>0</v>
      </c>
      <c r="T311" s="192">
        <f>S311*H311</f>
        <v>0</v>
      </c>
      <c r="AR311" s="17" t="s">
        <v>323</v>
      </c>
      <c r="AT311" s="17" t="s">
        <v>319</v>
      </c>
      <c r="AU311" s="17" t="s">
        <v>82</v>
      </c>
      <c r="AY311" s="17" t="s">
        <v>145</v>
      </c>
      <c r="BE311" s="193">
        <f>IF(N311="základní",J311,0)</f>
        <v>0</v>
      </c>
      <c r="BF311" s="193">
        <f>IF(N311="snížená",J311,0)</f>
        <v>0</v>
      </c>
      <c r="BG311" s="193">
        <f>IF(N311="zákl. přenesená",J311,0)</f>
        <v>0</v>
      </c>
      <c r="BH311" s="193">
        <f>IF(N311="sníž. přenesená",J311,0)</f>
        <v>0</v>
      </c>
      <c r="BI311" s="193">
        <f>IF(N311="nulová",J311,0)</f>
        <v>0</v>
      </c>
      <c r="BJ311" s="17" t="s">
        <v>8</v>
      </c>
      <c r="BK311" s="193">
        <f>ROUND(I311*H311,0)</f>
        <v>0</v>
      </c>
      <c r="BL311" s="17" t="s">
        <v>168</v>
      </c>
      <c r="BM311" s="17" t="s">
        <v>559</v>
      </c>
    </row>
    <row r="312" spans="2:65" s="1" customFormat="1" ht="22.5" customHeight="1" x14ac:dyDescent="0.3">
      <c r="B312" s="34"/>
      <c r="C312" s="182" t="s">
        <v>577</v>
      </c>
      <c r="D312" s="182" t="s">
        <v>148</v>
      </c>
      <c r="E312" s="183" t="s">
        <v>561</v>
      </c>
      <c r="F312" s="184" t="s">
        <v>562</v>
      </c>
      <c r="G312" s="185" t="s">
        <v>484</v>
      </c>
      <c r="H312" s="186">
        <v>2</v>
      </c>
      <c r="I312" s="187"/>
      <c r="J312" s="188">
        <f>ROUND(I312*H312,0)</f>
        <v>0</v>
      </c>
      <c r="K312" s="184" t="s">
        <v>21</v>
      </c>
      <c r="L312" s="54"/>
      <c r="M312" s="189" t="s">
        <v>21</v>
      </c>
      <c r="N312" s="190" t="s">
        <v>45</v>
      </c>
      <c r="O312" s="35"/>
      <c r="P312" s="191">
        <f>O312*H312</f>
        <v>0</v>
      </c>
      <c r="Q312" s="191">
        <v>9.0000000000000006E-5</v>
      </c>
      <c r="R312" s="191">
        <f>Q312*H312</f>
        <v>1.8000000000000001E-4</v>
      </c>
      <c r="S312" s="191">
        <v>0</v>
      </c>
      <c r="T312" s="192">
        <f>S312*H312</f>
        <v>0</v>
      </c>
      <c r="AR312" s="17" t="s">
        <v>168</v>
      </c>
      <c r="AT312" s="17" t="s">
        <v>148</v>
      </c>
      <c r="AU312" s="17" t="s">
        <v>82</v>
      </c>
      <c r="AY312" s="17" t="s">
        <v>145</v>
      </c>
      <c r="BE312" s="193">
        <f>IF(N312="základní",J312,0)</f>
        <v>0</v>
      </c>
      <c r="BF312" s="193">
        <f>IF(N312="snížená",J312,0)</f>
        <v>0</v>
      </c>
      <c r="BG312" s="193">
        <f>IF(N312="zákl. přenesená",J312,0)</f>
        <v>0</v>
      </c>
      <c r="BH312" s="193">
        <f>IF(N312="sníž. přenesená",J312,0)</f>
        <v>0</v>
      </c>
      <c r="BI312" s="193">
        <f>IF(N312="nulová",J312,0)</f>
        <v>0</v>
      </c>
      <c r="BJ312" s="17" t="s">
        <v>8</v>
      </c>
      <c r="BK312" s="193">
        <f>ROUND(I312*H312,0)</f>
        <v>0</v>
      </c>
      <c r="BL312" s="17" t="s">
        <v>168</v>
      </c>
      <c r="BM312" s="17" t="s">
        <v>563</v>
      </c>
    </row>
    <row r="313" spans="2:65" s="1" customFormat="1" ht="22.5" customHeight="1" x14ac:dyDescent="0.3">
      <c r="B313" s="34"/>
      <c r="C313" s="182" t="s">
        <v>582</v>
      </c>
      <c r="D313" s="182" t="s">
        <v>148</v>
      </c>
      <c r="E313" s="183" t="s">
        <v>565</v>
      </c>
      <c r="F313" s="184" t="s">
        <v>566</v>
      </c>
      <c r="G313" s="185" t="s">
        <v>484</v>
      </c>
      <c r="H313" s="186">
        <v>10</v>
      </c>
      <c r="I313" s="187"/>
      <c r="J313" s="188">
        <f>ROUND(I313*H313,0)</f>
        <v>0</v>
      </c>
      <c r="K313" s="184" t="s">
        <v>152</v>
      </c>
      <c r="L313" s="54"/>
      <c r="M313" s="189" t="s">
        <v>21</v>
      </c>
      <c r="N313" s="190" t="s">
        <v>45</v>
      </c>
      <c r="O313" s="35"/>
      <c r="P313" s="191">
        <f>O313*H313</f>
        <v>0</v>
      </c>
      <c r="Q313" s="191">
        <v>0</v>
      </c>
      <c r="R313" s="191">
        <f>Q313*H313</f>
        <v>0</v>
      </c>
      <c r="S313" s="191">
        <v>8.5999999999999998E-4</v>
      </c>
      <c r="T313" s="192">
        <f>S313*H313</f>
        <v>8.6E-3</v>
      </c>
      <c r="AR313" s="17" t="s">
        <v>168</v>
      </c>
      <c r="AT313" s="17" t="s">
        <v>148</v>
      </c>
      <c r="AU313" s="17" t="s">
        <v>82</v>
      </c>
      <c r="AY313" s="17" t="s">
        <v>145</v>
      </c>
      <c r="BE313" s="193">
        <f>IF(N313="základní",J313,0)</f>
        <v>0</v>
      </c>
      <c r="BF313" s="193">
        <f>IF(N313="snížená",J313,0)</f>
        <v>0</v>
      </c>
      <c r="BG313" s="193">
        <f>IF(N313="zákl. přenesená",J313,0)</f>
        <v>0</v>
      </c>
      <c r="BH313" s="193">
        <f>IF(N313="sníž. přenesená",J313,0)</f>
        <v>0</v>
      </c>
      <c r="BI313" s="193">
        <f>IF(N313="nulová",J313,0)</f>
        <v>0</v>
      </c>
      <c r="BJ313" s="17" t="s">
        <v>8</v>
      </c>
      <c r="BK313" s="193">
        <f>ROUND(I313*H313,0)</f>
        <v>0</v>
      </c>
      <c r="BL313" s="17" t="s">
        <v>168</v>
      </c>
      <c r="BM313" s="17" t="s">
        <v>567</v>
      </c>
    </row>
    <row r="314" spans="2:65" s="11" customFormat="1" x14ac:dyDescent="0.3">
      <c r="B314" s="194"/>
      <c r="C314" s="195"/>
      <c r="D314" s="208" t="s">
        <v>155</v>
      </c>
      <c r="E314" s="218" t="s">
        <v>21</v>
      </c>
      <c r="F314" s="219" t="s">
        <v>978</v>
      </c>
      <c r="G314" s="195"/>
      <c r="H314" s="220">
        <v>10</v>
      </c>
      <c r="I314" s="200"/>
      <c r="J314" s="195"/>
      <c r="K314" s="195"/>
      <c r="L314" s="201"/>
      <c r="M314" s="202"/>
      <c r="N314" s="203"/>
      <c r="O314" s="203"/>
      <c r="P314" s="203"/>
      <c r="Q314" s="203"/>
      <c r="R314" s="203"/>
      <c r="S314" s="203"/>
      <c r="T314" s="204"/>
      <c r="AT314" s="205" t="s">
        <v>155</v>
      </c>
      <c r="AU314" s="205" t="s">
        <v>82</v>
      </c>
      <c r="AV314" s="11" t="s">
        <v>82</v>
      </c>
      <c r="AW314" s="11" t="s">
        <v>37</v>
      </c>
      <c r="AX314" s="11" t="s">
        <v>8</v>
      </c>
      <c r="AY314" s="205" t="s">
        <v>145</v>
      </c>
    </row>
    <row r="315" spans="2:65" s="1" customFormat="1" ht="22.5" customHeight="1" x14ac:dyDescent="0.3">
      <c r="B315" s="34"/>
      <c r="C315" s="182" t="s">
        <v>586</v>
      </c>
      <c r="D315" s="182" t="s">
        <v>148</v>
      </c>
      <c r="E315" s="183" t="s">
        <v>569</v>
      </c>
      <c r="F315" s="184" t="s">
        <v>570</v>
      </c>
      <c r="G315" s="185" t="s">
        <v>484</v>
      </c>
      <c r="H315" s="186">
        <v>10</v>
      </c>
      <c r="I315" s="187"/>
      <c r="J315" s="188">
        <f>ROUND(I315*H315,0)</f>
        <v>0</v>
      </c>
      <c r="K315" s="184" t="s">
        <v>152</v>
      </c>
      <c r="L315" s="54"/>
      <c r="M315" s="189" t="s">
        <v>21</v>
      </c>
      <c r="N315" s="190" t="s">
        <v>45</v>
      </c>
      <c r="O315" s="35"/>
      <c r="P315" s="191">
        <f>O315*H315</f>
        <v>0</v>
      </c>
      <c r="Q315" s="191">
        <v>1.5399999999999999E-3</v>
      </c>
      <c r="R315" s="191">
        <f>Q315*H315</f>
        <v>1.5399999999999999E-2</v>
      </c>
      <c r="S315" s="191">
        <v>0</v>
      </c>
      <c r="T315" s="192">
        <f>S315*H315</f>
        <v>0</v>
      </c>
      <c r="AR315" s="17" t="s">
        <v>168</v>
      </c>
      <c r="AT315" s="17" t="s">
        <v>148</v>
      </c>
      <c r="AU315" s="17" t="s">
        <v>82</v>
      </c>
      <c r="AY315" s="17" t="s">
        <v>145</v>
      </c>
      <c r="BE315" s="193">
        <f>IF(N315="základní",J315,0)</f>
        <v>0</v>
      </c>
      <c r="BF315" s="193">
        <f>IF(N315="snížená",J315,0)</f>
        <v>0</v>
      </c>
      <c r="BG315" s="193">
        <f>IF(N315="zákl. přenesená",J315,0)</f>
        <v>0</v>
      </c>
      <c r="BH315" s="193">
        <f>IF(N315="sníž. přenesená",J315,0)</f>
        <v>0</v>
      </c>
      <c r="BI315" s="193">
        <f>IF(N315="nulová",J315,0)</f>
        <v>0</v>
      </c>
      <c r="BJ315" s="17" t="s">
        <v>8</v>
      </c>
      <c r="BK315" s="193">
        <f>ROUND(I315*H315,0)</f>
        <v>0</v>
      </c>
      <c r="BL315" s="17" t="s">
        <v>168</v>
      </c>
      <c r="BM315" s="17" t="s">
        <v>571</v>
      </c>
    </row>
    <row r="316" spans="2:65" s="11" customFormat="1" x14ac:dyDescent="0.3">
      <c r="B316" s="194"/>
      <c r="C316" s="195"/>
      <c r="D316" s="208" t="s">
        <v>155</v>
      </c>
      <c r="E316" s="218" t="s">
        <v>21</v>
      </c>
      <c r="F316" s="219" t="s">
        <v>978</v>
      </c>
      <c r="G316" s="195"/>
      <c r="H316" s="220">
        <v>10</v>
      </c>
      <c r="I316" s="200"/>
      <c r="J316" s="195"/>
      <c r="K316" s="195"/>
      <c r="L316" s="201"/>
      <c r="M316" s="202"/>
      <c r="N316" s="203"/>
      <c r="O316" s="203"/>
      <c r="P316" s="203"/>
      <c r="Q316" s="203"/>
      <c r="R316" s="203"/>
      <c r="S316" s="203"/>
      <c r="T316" s="204"/>
      <c r="AT316" s="205" t="s">
        <v>155</v>
      </c>
      <c r="AU316" s="205" t="s">
        <v>82</v>
      </c>
      <c r="AV316" s="11" t="s">
        <v>82</v>
      </c>
      <c r="AW316" s="11" t="s">
        <v>37</v>
      </c>
      <c r="AX316" s="11" t="s">
        <v>8</v>
      </c>
      <c r="AY316" s="205" t="s">
        <v>145</v>
      </c>
    </row>
    <row r="317" spans="2:65" s="1" customFormat="1" ht="22.5" customHeight="1" x14ac:dyDescent="0.3">
      <c r="B317" s="34"/>
      <c r="C317" s="182" t="s">
        <v>590</v>
      </c>
      <c r="D317" s="182" t="s">
        <v>148</v>
      </c>
      <c r="E317" s="183" t="s">
        <v>573</v>
      </c>
      <c r="F317" s="184" t="s">
        <v>574</v>
      </c>
      <c r="G317" s="185" t="s">
        <v>151</v>
      </c>
      <c r="H317" s="186">
        <v>2</v>
      </c>
      <c r="I317" s="187"/>
      <c r="J317" s="188">
        <f>ROUND(I317*H317,0)</f>
        <v>0</v>
      </c>
      <c r="K317" s="184" t="s">
        <v>152</v>
      </c>
      <c r="L317" s="54"/>
      <c r="M317" s="189" t="s">
        <v>21</v>
      </c>
      <c r="N317" s="190" t="s">
        <v>45</v>
      </c>
      <c r="O317" s="35"/>
      <c r="P317" s="191">
        <f>O317*H317</f>
        <v>0</v>
      </c>
      <c r="Q317" s="191">
        <v>0</v>
      </c>
      <c r="R317" s="191">
        <f>Q317*H317</f>
        <v>0</v>
      </c>
      <c r="S317" s="191">
        <v>2.2499999999999998E-3</v>
      </c>
      <c r="T317" s="192">
        <f>S317*H317</f>
        <v>4.4999999999999997E-3</v>
      </c>
      <c r="AR317" s="17" t="s">
        <v>168</v>
      </c>
      <c r="AT317" s="17" t="s">
        <v>148</v>
      </c>
      <c r="AU317" s="17" t="s">
        <v>82</v>
      </c>
      <c r="AY317" s="17" t="s">
        <v>145</v>
      </c>
      <c r="BE317" s="193">
        <f>IF(N317="základní",J317,0)</f>
        <v>0</v>
      </c>
      <c r="BF317" s="193">
        <f>IF(N317="snížená",J317,0)</f>
        <v>0</v>
      </c>
      <c r="BG317" s="193">
        <f>IF(N317="zákl. přenesená",J317,0)</f>
        <v>0</v>
      </c>
      <c r="BH317" s="193">
        <f>IF(N317="sníž. přenesená",J317,0)</f>
        <v>0</v>
      </c>
      <c r="BI317" s="193">
        <f>IF(N317="nulová",J317,0)</f>
        <v>0</v>
      </c>
      <c r="BJ317" s="17" t="s">
        <v>8</v>
      </c>
      <c r="BK317" s="193">
        <f>ROUND(I317*H317,0)</f>
        <v>0</v>
      </c>
      <c r="BL317" s="17" t="s">
        <v>168</v>
      </c>
      <c r="BM317" s="17" t="s">
        <v>575</v>
      </c>
    </row>
    <row r="318" spans="2:65" s="11" customFormat="1" x14ac:dyDescent="0.3">
      <c r="B318" s="194"/>
      <c r="C318" s="195"/>
      <c r="D318" s="208" t="s">
        <v>155</v>
      </c>
      <c r="E318" s="218" t="s">
        <v>21</v>
      </c>
      <c r="F318" s="219" t="s">
        <v>980</v>
      </c>
      <c r="G318" s="195"/>
      <c r="H318" s="220">
        <v>2</v>
      </c>
      <c r="I318" s="200"/>
      <c r="J318" s="195"/>
      <c r="K318" s="195"/>
      <c r="L318" s="201"/>
      <c r="M318" s="202"/>
      <c r="N318" s="203"/>
      <c r="O318" s="203"/>
      <c r="P318" s="203"/>
      <c r="Q318" s="203"/>
      <c r="R318" s="203"/>
      <c r="S318" s="203"/>
      <c r="T318" s="204"/>
      <c r="AT318" s="205" t="s">
        <v>155</v>
      </c>
      <c r="AU318" s="205" t="s">
        <v>82</v>
      </c>
      <c r="AV318" s="11" t="s">
        <v>82</v>
      </c>
      <c r="AW318" s="11" t="s">
        <v>37</v>
      </c>
      <c r="AX318" s="11" t="s">
        <v>8</v>
      </c>
      <c r="AY318" s="205" t="s">
        <v>145</v>
      </c>
    </row>
    <row r="319" spans="2:65" s="1" customFormat="1" ht="22.5" customHeight="1" x14ac:dyDescent="0.3">
      <c r="B319" s="34"/>
      <c r="C319" s="182" t="s">
        <v>594</v>
      </c>
      <c r="D319" s="182" t="s">
        <v>148</v>
      </c>
      <c r="E319" s="183" t="s">
        <v>578</v>
      </c>
      <c r="F319" s="184" t="s">
        <v>579</v>
      </c>
      <c r="G319" s="185" t="s">
        <v>484</v>
      </c>
      <c r="H319" s="186">
        <v>2</v>
      </c>
      <c r="I319" s="187"/>
      <c r="J319" s="188">
        <f>ROUND(I319*H319,0)</f>
        <v>0</v>
      </c>
      <c r="K319" s="184" t="s">
        <v>152</v>
      </c>
      <c r="L319" s="54"/>
      <c r="M319" s="189" t="s">
        <v>21</v>
      </c>
      <c r="N319" s="190" t="s">
        <v>45</v>
      </c>
      <c r="O319" s="35"/>
      <c r="P319" s="191">
        <f>O319*H319</f>
        <v>0</v>
      </c>
      <c r="Q319" s="191">
        <v>1.8400000000000001E-3</v>
      </c>
      <c r="R319" s="191">
        <f>Q319*H319</f>
        <v>3.6800000000000001E-3</v>
      </c>
      <c r="S319" s="191">
        <v>0</v>
      </c>
      <c r="T319" s="192">
        <f>S319*H319</f>
        <v>0</v>
      </c>
      <c r="AR319" s="17" t="s">
        <v>168</v>
      </c>
      <c r="AT319" s="17" t="s">
        <v>148</v>
      </c>
      <c r="AU319" s="17" t="s">
        <v>82</v>
      </c>
      <c r="AY319" s="17" t="s">
        <v>145</v>
      </c>
      <c r="BE319" s="193">
        <f>IF(N319="základní",J319,0)</f>
        <v>0</v>
      </c>
      <c r="BF319" s="193">
        <f>IF(N319="snížená",J319,0)</f>
        <v>0</v>
      </c>
      <c r="BG319" s="193">
        <f>IF(N319="zákl. přenesená",J319,0)</f>
        <v>0</v>
      </c>
      <c r="BH319" s="193">
        <f>IF(N319="sníž. přenesená",J319,0)</f>
        <v>0</v>
      </c>
      <c r="BI319" s="193">
        <f>IF(N319="nulová",J319,0)</f>
        <v>0</v>
      </c>
      <c r="BJ319" s="17" t="s">
        <v>8</v>
      </c>
      <c r="BK319" s="193">
        <f>ROUND(I319*H319,0)</f>
        <v>0</v>
      </c>
      <c r="BL319" s="17" t="s">
        <v>168</v>
      </c>
      <c r="BM319" s="17" t="s">
        <v>580</v>
      </c>
    </row>
    <row r="320" spans="2:65" s="11" customFormat="1" x14ac:dyDescent="0.3">
      <c r="B320" s="194"/>
      <c r="C320" s="195"/>
      <c r="D320" s="208" t="s">
        <v>155</v>
      </c>
      <c r="E320" s="218" t="s">
        <v>21</v>
      </c>
      <c r="F320" s="219" t="s">
        <v>981</v>
      </c>
      <c r="G320" s="195"/>
      <c r="H320" s="220">
        <v>2</v>
      </c>
      <c r="I320" s="200"/>
      <c r="J320" s="195"/>
      <c r="K320" s="195"/>
      <c r="L320" s="201"/>
      <c r="M320" s="202"/>
      <c r="N320" s="203"/>
      <c r="O320" s="203"/>
      <c r="P320" s="203"/>
      <c r="Q320" s="203"/>
      <c r="R320" s="203"/>
      <c r="S320" s="203"/>
      <c r="T320" s="204"/>
      <c r="AT320" s="205" t="s">
        <v>155</v>
      </c>
      <c r="AU320" s="205" t="s">
        <v>82</v>
      </c>
      <c r="AV320" s="11" t="s">
        <v>82</v>
      </c>
      <c r="AW320" s="11" t="s">
        <v>37</v>
      </c>
      <c r="AX320" s="11" t="s">
        <v>8</v>
      </c>
      <c r="AY320" s="205" t="s">
        <v>145</v>
      </c>
    </row>
    <row r="321" spans="2:65" s="1" customFormat="1" ht="22.5" customHeight="1" x14ac:dyDescent="0.3">
      <c r="B321" s="34"/>
      <c r="C321" s="182" t="s">
        <v>600</v>
      </c>
      <c r="D321" s="182" t="s">
        <v>148</v>
      </c>
      <c r="E321" s="183" t="s">
        <v>583</v>
      </c>
      <c r="F321" s="184" t="s">
        <v>584</v>
      </c>
      <c r="G321" s="185" t="s">
        <v>151</v>
      </c>
      <c r="H321" s="186">
        <v>1</v>
      </c>
      <c r="I321" s="187"/>
      <c r="J321" s="188">
        <f>ROUND(I321*H321,0)</f>
        <v>0</v>
      </c>
      <c r="K321" s="184" t="s">
        <v>21</v>
      </c>
      <c r="L321" s="54"/>
      <c r="M321" s="189" t="s">
        <v>21</v>
      </c>
      <c r="N321" s="190" t="s">
        <v>45</v>
      </c>
      <c r="O321" s="35"/>
      <c r="P321" s="191">
        <f>O321*H321</f>
        <v>0</v>
      </c>
      <c r="Q321" s="191">
        <v>3.1E-4</v>
      </c>
      <c r="R321" s="191">
        <f>Q321*H321</f>
        <v>3.1E-4</v>
      </c>
      <c r="S321" s="191">
        <v>0</v>
      </c>
      <c r="T321" s="192">
        <f>S321*H321</f>
        <v>0</v>
      </c>
      <c r="AR321" s="17" t="s">
        <v>168</v>
      </c>
      <c r="AT321" s="17" t="s">
        <v>148</v>
      </c>
      <c r="AU321" s="17" t="s">
        <v>82</v>
      </c>
      <c r="AY321" s="17" t="s">
        <v>145</v>
      </c>
      <c r="BE321" s="193">
        <f>IF(N321="základní",J321,0)</f>
        <v>0</v>
      </c>
      <c r="BF321" s="193">
        <f>IF(N321="snížená",J321,0)</f>
        <v>0</v>
      </c>
      <c r="BG321" s="193">
        <f>IF(N321="zákl. přenesená",J321,0)</f>
        <v>0</v>
      </c>
      <c r="BH321" s="193">
        <f>IF(N321="sníž. přenesená",J321,0)</f>
        <v>0</v>
      </c>
      <c r="BI321" s="193">
        <f>IF(N321="nulová",J321,0)</f>
        <v>0</v>
      </c>
      <c r="BJ321" s="17" t="s">
        <v>8</v>
      </c>
      <c r="BK321" s="193">
        <f>ROUND(I321*H321,0)</f>
        <v>0</v>
      </c>
      <c r="BL321" s="17" t="s">
        <v>168</v>
      </c>
      <c r="BM321" s="17" t="s">
        <v>585</v>
      </c>
    </row>
    <row r="322" spans="2:65" s="1" customFormat="1" ht="22.5" customHeight="1" x14ac:dyDescent="0.3">
      <c r="B322" s="34"/>
      <c r="C322" s="182" t="s">
        <v>606</v>
      </c>
      <c r="D322" s="182" t="s">
        <v>148</v>
      </c>
      <c r="E322" s="183" t="s">
        <v>587</v>
      </c>
      <c r="F322" s="184" t="s">
        <v>588</v>
      </c>
      <c r="G322" s="185" t="s">
        <v>151</v>
      </c>
      <c r="H322" s="186">
        <v>1</v>
      </c>
      <c r="I322" s="187"/>
      <c r="J322" s="188">
        <f>ROUND(I322*H322,0)</f>
        <v>0</v>
      </c>
      <c r="K322" s="184" t="s">
        <v>21</v>
      </c>
      <c r="L322" s="54"/>
      <c r="M322" s="189" t="s">
        <v>21</v>
      </c>
      <c r="N322" s="190" t="s">
        <v>45</v>
      </c>
      <c r="O322" s="35"/>
      <c r="P322" s="191">
        <f>O322*H322</f>
        <v>0</v>
      </c>
      <c r="Q322" s="191">
        <v>3.1E-4</v>
      </c>
      <c r="R322" s="191">
        <f>Q322*H322</f>
        <v>3.1E-4</v>
      </c>
      <c r="S322" s="191">
        <v>0</v>
      </c>
      <c r="T322" s="192">
        <f>S322*H322</f>
        <v>0</v>
      </c>
      <c r="AR322" s="17" t="s">
        <v>168</v>
      </c>
      <c r="AT322" s="17" t="s">
        <v>148</v>
      </c>
      <c r="AU322" s="17" t="s">
        <v>82</v>
      </c>
      <c r="AY322" s="17" t="s">
        <v>145</v>
      </c>
      <c r="BE322" s="193">
        <f>IF(N322="základní",J322,0)</f>
        <v>0</v>
      </c>
      <c r="BF322" s="193">
        <f>IF(N322="snížená",J322,0)</f>
        <v>0</v>
      </c>
      <c r="BG322" s="193">
        <f>IF(N322="zákl. přenesená",J322,0)</f>
        <v>0</v>
      </c>
      <c r="BH322" s="193">
        <f>IF(N322="sníž. přenesená",J322,0)</f>
        <v>0</v>
      </c>
      <c r="BI322" s="193">
        <f>IF(N322="nulová",J322,0)</f>
        <v>0</v>
      </c>
      <c r="BJ322" s="17" t="s">
        <v>8</v>
      </c>
      <c r="BK322" s="193">
        <f>ROUND(I322*H322,0)</f>
        <v>0</v>
      </c>
      <c r="BL322" s="17" t="s">
        <v>168</v>
      </c>
      <c r="BM322" s="17" t="s">
        <v>589</v>
      </c>
    </row>
    <row r="323" spans="2:65" s="1" customFormat="1" ht="22.5" customHeight="1" x14ac:dyDescent="0.3">
      <c r="B323" s="34"/>
      <c r="C323" s="182" t="s">
        <v>610</v>
      </c>
      <c r="D323" s="182" t="s">
        <v>148</v>
      </c>
      <c r="E323" s="183" t="s">
        <v>591</v>
      </c>
      <c r="F323" s="184" t="s">
        <v>592</v>
      </c>
      <c r="G323" s="185" t="s">
        <v>151</v>
      </c>
      <c r="H323" s="186">
        <v>10</v>
      </c>
      <c r="I323" s="187"/>
      <c r="J323" s="188">
        <f>ROUND(I323*H323,0)</f>
        <v>0</v>
      </c>
      <c r="K323" s="184" t="s">
        <v>152</v>
      </c>
      <c r="L323" s="54"/>
      <c r="M323" s="189" t="s">
        <v>21</v>
      </c>
      <c r="N323" s="190" t="s">
        <v>45</v>
      </c>
      <c r="O323" s="35"/>
      <c r="P323" s="191">
        <f>O323*H323</f>
        <v>0</v>
      </c>
      <c r="Q323" s="191">
        <v>2.3000000000000001E-4</v>
      </c>
      <c r="R323" s="191">
        <f>Q323*H323</f>
        <v>2.3E-3</v>
      </c>
      <c r="S323" s="191">
        <v>0</v>
      </c>
      <c r="T323" s="192">
        <f>S323*H323</f>
        <v>0</v>
      </c>
      <c r="AR323" s="17" t="s">
        <v>153</v>
      </c>
      <c r="AT323" s="17" t="s">
        <v>148</v>
      </c>
      <c r="AU323" s="17" t="s">
        <v>82</v>
      </c>
      <c r="AY323" s="17" t="s">
        <v>145</v>
      </c>
      <c r="BE323" s="193">
        <f>IF(N323="základní",J323,0)</f>
        <v>0</v>
      </c>
      <c r="BF323" s="193">
        <f>IF(N323="snížená",J323,0)</f>
        <v>0</v>
      </c>
      <c r="BG323" s="193">
        <f>IF(N323="zákl. přenesená",J323,0)</f>
        <v>0</v>
      </c>
      <c r="BH323" s="193">
        <f>IF(N323="sníž. přenesená",J323,0)</f>
        <v>0</v>
      </c>
      <c r="BI323" s="193">
        <f>IF(N323="nulová",J323,0)</f>
        <v>0</v>
      </c>
      <c r="BJ323" s="17" t="s">
        <v>8</v>
      </c>
      <c r="BK323" s="193">
        <f>ROUND(I323*H323,0)</f>
        <v>0</v>
      </c>
      <c r="BL323" s="17" t="s">
        <v>153</v>
      </c>
      <c r="BM323" s="17" t="s">
        <v>982</v>
      </c>
    </row>
    <row r="324" spans="2:65" s="11" customFormat="1" x14ac:dyDescent="0.3">
      <c r="B324" s="194"/>
      <c r="C324" s="195"/>
      <c r="D324" s="208" t="s">
        <v>155</v>
      </c>
      <c r="E324" s="218" t="s">
        <v>21</v>
      </c>
      <c r="F324" s="219" t="s">
        <v>976</v>
      </c>
      <c r="G324" s="195"/>
      <c r="H324" s="220">
        <v>10</v>
      </c>
      <c r="I324" s="200"/>
      <c r="J324" s="195"/>
      <c r="K324" s="195"/>
      <c r="L324" s="201"/>
      <c r="M324" s="202"/>
      <c r="N324" s="203"/>
      <c r="O324" s="203"/>
      <c r="P324" s="203"/>
      <c r="Q324" s="203"/>
      <c r="R324" s="203"/>
      <c r="S324" s="203"/>
      <c r="T324" s="204"/>
      <c r="AT324" s="205" t="s">
        <v>155</v>
      </c>
      <c r="AU324" s="205" t="s">
        <v>82</v>
      </c>
      <c r="AV324" s="11" t="s">
        <v>82</v>
      </c>
      <c r="AW324" s="11" t="s">
        <v>37</v>
      </c>
      <c r="AX324" s="11" t="s">
        <v>8</v>
      </c>
      <c r="AY324" s="205" t="s">
        <v>145</v>
      </c>
    </row>
    <row r="325" spans="2:65" s="1" customFormat="1" ht="31.5" customHeight="1" x14ac:dyDescent="0.3">
      <c r="B325" s="34"/>
      <c r="C325" s="182" t="s">
        <v>614</v>
      </c>
      <c r="D325" s="182" t="s">
        <v>148</v>
      </c>
      <c r="E325" s="183" t="s">
        <v>595</v>
      </c>
      <c r="F325" s="184" t="s">
        <v>596</v>
      </c>
      <c r="G325" s="185" t="s">
        <v>289</v>
      </c>
      <c r="H325" s="186">
        <v>0.40799999999999997</v>
      </c>
      <c r="I325" s="187"/>
      <c r="J325" s="188">
        <f>ROUND(I325*H325,0)</f>
        <v>0</v>
      </c>
      <c r="K325" s="184" t="s">
        <v>152</v>
      </c>
      <c r="L325" s="54"/>
      <c r="M325" s="189" t="s">
        <v>21</v>
      </c>
      <c r="N325" s="190" t="s">
        <v>45</v>
      </c>
      <c r="O325" s="35"/>
      <c r="P325" s="191">
        <f>O325*H325</f>
        <v>0</v>
      </c>
      <c r="Q325" s="191">
        <v>0</v>
      </c>
      <c r="R325" s="191">
        <f>Q325*H325</f>
        <v>0</v>
      </c>
      <c r="S325" s="191">
        <v>0</v>
      </c>
      <c r="T325" s="192">
        <f>S325*H325</f>
        <v>0</v>
      </c>
      <c r="AR325" s="17" t="s">
        <v>168</v>
      </c>
      <c r="AT325" s="17" t="s">
        <v>148</v>
      </c>
      <c r="AU325" s="17" t="s">
        <v>82</v>
      </c>
      <c r="AY325" s="17" t="s">
        <v>145</v>
      </c>
      <c r="BE325" s="193">
        <f>IF(N325="základní",J325,0)</f>
        <v>0</v>
      </c>
      <c r="BF325" s="193">
        <f>IF(N325="snížená",J325,0)</f>
        <v>0</v>
      </c>
      <c r="BG325" s="193">
        <f>IF(N325="zákl. přenesená",J325,0)</f>
        <v>0</v>
      </c>
      <c r="BH325" s="193">
        <f>IF(N325="sníž. přenesená",J325,0)</f>
        <v>0</v>
      </c>
      <c r="BI325" s="193">
        <f>IF(N325="nulová",J325,0)</f>
        <v>0</v>
      </c>
      <c r="BJ325" s="17" t="s">
        <v>8</v>
      </c>
      <c r="BK325" s="193">
        <f>ROUND(I325*H325,0)</f>
        <v>0</v>
      </c>
      <c r="BL325" s="17" t="s">
        <v>168</v>
      </c>
      <c r="BM325" s="17" t="s">
        <v>597</v>
      </c>
    </row>
    <row r="326" spans="2:65" s="10" customFormat="1" ht="29.85" customHeight="1" x14ac:dyDescent="0.3">
      <c r="B326" s="165"/>
      <c r="C326" s="166"/>
      <c r="D326" s="179" t="s">
        <v>73</v>
      </c>
      <c r="E326" s="180" t="s">
        <v>598</v>
      </c>
      <c r="F326" s="180" t="s">
        <v>599</v>
      </c>
      <c r="G326" s="166"/>
      <c r="H326" s="166"/>
      <c r="I326" s="169"/>
      <c r="J326" s="181">
        <f>BK326</f>
        <v>0</v>
      </c>
      <c r="K326" s="166"/>
      <c r="L326" s="171"/>
      <c r="M326" s="172"/>
      <c r="N326" s="173"/>
      <c r="O326" s="173"/>
      <c r="P326" s="174">
        <f>SUM(P327:P336)</f>
        <v>0</v>
      </c>
      <c r="Q326" s="173"/>
      <c r="R326" s="174">
        <f>SUM(R327:R336)</f>
        <v>2.248E-2</v>
      </c>
      <c r="S326" s="173"/>
      <c r="T326" s="175">
        <f>SUM(T327:T336)</f>
        <v>8.6360000000000006E-2</v>
      </c>
      <c r="AR326" s="176" t="s">
        <v>82</v>
      </c>
      <c r="AT326" s="177" t="s">
        <v>73</v>
      </c>
      <c r="AU326" s="177" t="s">
        <v>8</v>
      </c>
      <c r="AY326" s="176" t="s">
        <v>145</v>
      </c>
      <c r="BK326" s="178">
        <f>SUM(BK327:BK336)</f>
        <v>0</v>
      </c>
    </row>
    <row r="327" spans="2:65" s="1" customFormat="1" ht="22.5" customHeight="1" x14ac:dyDescent="0.3">
      <c r="B327" s="34"/>
      <c r="C327" s="182" t="s">
        <v>618</v>
      </c>
      <c r="D327" s="182" t="s">
        <v>148</v>
      </c>
      <c r="E327" s="183" t="s">
        <v>601</v>
      </c>
      <c r="F327" s="184" t="s">
        <v>602</v>
      </c>
      <c r="G327" s="185" t="s">
        <v>178</v>
      </c>
      <c r="H327" s="186">
        <v>34</v>
      </c>
      <c r="I327" s="187"/>
      <c r="J327" s="188">
        <f>ROUND(I327*H327,0)</f>
        <v>0</v>
      </c>
      <c r="K327" s="184" t="s">
        <v>152</v>
      </c>
      <c r="L327" s="54"/>
      <c r="M327" s="189" t="s">
        <v>21</v>
      </c>
      <c r="N327" s="190" t="s">
        <v>45</v>
      </c>
      <c r="O327" s="35"/>
      <c r="P327" s="191">
        <f>O327*H327</f>
        <v>0</v>
      </c>
      <c r="Q327" s="191">
        <v>4.0000000000000003E-5</v>
      </c>
      <c r="R327" s="191">
        <f>Q327*H327</f>
        <v>1.3600000000000001E-3</v>
      </c>
      <c r="S327" s="191">
        <v>2.5400000000000002E-3</v>
      </c>
      <c r="T327" s="192">
        <f>S327*H327</f>
        <v>8.6360000000000006E-2</v>
      </c>
      <c r="AR327" s="17" t="s">
        <v>168</v>
      </c>
      <c r="AT327" s="17" t="s">
        <v>148</v>
      </c>
      <c r="AU327" s="17" t="s">
        <v>82</v>
      </c>
      <c r="AY327" s="17" t="s">
        <v>145</v>
      </c>
      <c r="BE327" s="193">
        <f>IF(N327="základní",J327,0)</f>
        <v>0</v>
      </c>
      <c r="BF327" s="193">
        <f>IF(N327="snížená",J327,0)</f>
        <v>0</v>
      </c>
      <c r="BG327" s="193">
        <f>IF(N327="zákl. přenesená",J327,0)</f>
        <v>0</v>
      </c>
      <c r="BH327" s="193">
        <f>IF(N327="sníž. přenesená",J327,0)</f>
        <v>0</v>
      </c>
      <c r="BI327" s="193">
        <f>IF(N327="nulová",J327,0)</f>
        <v>0</v>
      </c>
      <c r="BJ327" s="17" t="s">
        <v>8</v>
      </c>
      <c r="BK327" s="193">
        <f>ROUND(I327*H327,0)</f>
        <v>0</v>
      </c>
      <c r="BL327" s="17" t="s">
        <v>168</v>
      </c>
      <c r="BM327" s="17" t="s">
        <v>603</v>
      </c>
    </row>
    <row r="328" spans="2:65" s="11" customFormat="1" x14ac:dyDescent="0.3">
      <c r="B328" s="194"/>
      <c r="C328" s="195"/>
      <c r="D328" s="196" t="s">
        <v>155</v>
      </c>
      <c r="E328" s="197" t="s">
        <v>21</v>
      </c>
      <c r="F328" s="198" t="s">
        <v>983</v>
      </c>
      <c r="G328" s="195"/>
      <c r="H328" s="199">
        <v>16</v>
      </c>
      <c r="I328" s="200"/>
      <c r="J328" s="195"/>
      <c r="K328" s="195"/>
      <c r="L328" s="201"/>
      <c r="M328" s="202"/>
      <c r="N328" s="203"/>
      <c r="O328" s="203"/>
      <c r="P328" s="203"/>
      <c r="Q328" s="203"/>
      <c r="R328" s="203"/>
      <c r="S328" s="203"/>
      <c r="T328" s="204"/>
      <c r="AT328" s="205" t="s">
        <v>155</v>
      </c>
      <c r="AU328" s="205" t="s">
        <v>82</v>
      </c>
      <c r="AV328" s="11" t="s">
        <v>82</v>
      </c>
      <c r="AW328" s="11" t="s">
        <v>37</v>
      </c>
      <c r="AX328" s="11" t="s">
        <v>74</v>
      </c>
      <c r="AY328" s="205" t="s">
        <v>145</v>
      </c>
    </row>
    <row r="329" spans="2:65" s="11" customFormat="1" x14ac:dyDescent="0.3">
      <c r="B329" s="194"/>
      <c r="C329" s="195"/>
      <c r="D329" s="196" t="s">
        <v>155</v>
      </c>
      <c r="E329" s="197" t="s">
        <v>21</v>
      </c>
      <c r="F329" s="198" t="s">
        <v>984</v>
      </c>
      <c r="G329" s="195"/>
      <c r="H329" s="199">
        <v>18</v>
      </c>
      <c r="I329" s="200"/>
      <c r="J329" s="195"/>
      <c r="K329" s="195"/>
      <c r="L329" s="201"/>
      <c r="M329" s="202"/>
      <c r="N329" s="203"/>
      <c r="O329" s="203"/>
      <c r="P329" s="203"/>
      <c r="Q329" s="203"/>
      <c r="R329" s="203"/>
      <c r="S329" s="203"/>
      <c r="T329" s="204"/>
      <c r="AT329" s="205" t="s">
        <v>155</v>
      </c>
      <c r="AU329" s="205" t="s">
        <v>82</v>
      </c>
      <c r="AV329" s="11" t="s">
        <v>82</v>
      </c>
      <c r="AW329" s="11" t="s">
        <v>37</v>
      </c>
      <c r="AX329" s="11" t="s">
        <v>74</v>
      </c>
      <c r="AY329" s="205" t="s">
        <v>145</v>
      </c>
    </row>
    <row r="330" spans="2:65" s="12" customFormat="1" x14ac:dyDescent="0.3">
      <c r="B330" s="206"/>
      <c r="C330" s="207"/>
      <c r="D330" s="208" t="s">
        <v>155</v>
      </c>
      <c r="E330" s="209" t="s">
        <v>21</v>
      </c>
      <c r="F330" s="210" t="s">
        <v>159</v>
      </c>
      <c r="G330" s="207"/>
      <c r="H330" s="211">
        <v>34</v>
      </c>
      <c r="I330" s="212"/>
      <c r="J330" s="207"/>
      <c r="K330" s="207"/>
      <c r="L330" s="213"/>
      <c r="M330" s="214"/>
      <c r="N330" s="215"/>
      <c r="O330" s="215"/>
      <c r="P330" s="215"/>
      <c r="Q330" s="215"/>
      <c r="R330" s="215"/>
      <c r="S330" s="215"/>
      <c r="T330" s="216"/>
      <c r="AT330" s="217" t="s">
        <v>155</v>
      </c>
      <c r="AU330" s="217" t="s">
        <v>82</v>
      </c>
      <c r="AV330" s="12" t="s">
        <v>153</v>
      </c>
      <c r="AW330" s="12" t="s">
        <v>37</v>
      </c>
      <c r="AX330" s="12" t="s">
        <v>8</v>
      </c>
      <c r="AY330" s="217" t="s">
        <v>145</v>
      </c>
    </row>
    <row r="331" spans="2:65" s="1" customFormat="1" ht="22.5" customHeight="1" x14ac:dyDescent="0.3">
      <c r="B331" s="34"/>
      <c r="C331" s="182" t="s">
        <v>624</v>
      </c>
      <c r="D331" s="182" t="s">
        <v>148</v>
      </c>
      <c r="E331" s="183" t="s">
        <v>607</v>
      </c>
      <c r="F331" s="184" t="s">
        <v>608</v>
      </c>
      <c r="G331" s="185" t="s">
        <v>178</v>
      </c>
      <c r="H331" s="186">
        <v>18</v>
      </c>
      <c r="I331" s="187"/>
      <c r="J331" s="188">
        <f>ROUND(I331*H331,0)</f>
        <v>0</v>
      </c>
      <c r="K331" s="184" t="s">
        <v>152</v>
      </c>
      <c r="L331" s="54"/>
      <c r="M331" s="189" t="s">
        <v>21</v>
      </c>
      <c r="N331" s="190" t="s">
        <v>45</v>
      </c>
      <c r="O331" s="35"/>
      <c r="P331" s="191">
        <f>O331*H331</f>
        <v>0</v>
      </c>
      <c r="Q331" s="191">
        <v>5.5999999999999995E-4</v>
      </c>
      <c r="R331" s="191">
        <f>Q331*H331</f>
        <v>1.0079999999999999E-2</v>
      </c>
      <c r="S331" s="191">
        <v>0</v>
      </c>
      <c r="T331" s="192">
        <f>S331*H331</f>
        <v>0</v>
      </c>
      <c r="AR331" s="17" t="s">
        <v>168</v>
      </c>
      <c r="AT331" s="17" t="s">
        <v>148</v>
      </c>
      <c r="AU331" s="17" t="s">
        <v>82</v>
      </c>
      <c r="AY331" s="17" t="s">
        <v>145</v>
      </c>
      <c r="BE331" s="193">
        <f>IF(N331="základní",J331,0)</f>
        <v>0</v>
      </c>
      <c r="BF331" s="193">
        <f>IF(N331="snížená",J331,0)</f>
        <v>0</v>
      </c>
      <c r="BG331" s="193">
        <f>IF(N331="zákl. přenesená",J331,0)</f>
        <v>0</v>
      </c>
      <c r="BH331" s="193">
        <f>IF(N331="sníž. přenesená",J331,0)</f>
        <v>0</v>
      </c>
      <c r="BI331" s="193">
        <f>IF(N331="nulová",J331,0)</f>
        <v>0</v>
      </c>
      <c r="BJ331" s="17" t="s">
        <v>8</v>
      </c>
      <c r="BK331" s="193">
        <f>ROUND(I331*H331,0)</f>
        <v>0</v>
      </c>
      <c r="BL331" s="17" t="s">
        <v>168</v>
      </c>
      <c r="BM331" s="17" t="s">
        <v>609</v>
      </c>
    </row>
    <row r="332" spans="2:65" s="11" customFormat="1" x14ac:dyDescent="0.3">
      <c r="B332" s="194"/>
      <c r="C332" s="195"/>
      <c r="D332" s="208" t="s">
        <v>155</v>
      </c>
      <c r="E332" s="218" t="s">
        <v>21</v>
      </c>
      <c r="F332" s="219" t="s">
        <v>984</v>
      </c>
      <c r="G332" s="195"/>
      <c r="H332" s="220">
        <v>18</v>
      </c>
      <c r="I332" s="200"/>
      <c r="J332" s="195"/>
      <c r="K332" s="195"/>
      <c r="L332" s="201"/>
      <c r="M332" s="202"/>
      <c r="N332" s="203"/>
      <c r="O332" s="203"/>
      <c r="P332" s="203"/>
      <c r="Q332" s="203"/>
      <c r="R332" s="203"/>
      <c r="S332" s="203"/>
      <c r="T332" s="204"/>
      <c r="AT332" s="205" t="s">
        <v>155</v>
      </c>
      <c r="AU332" s="205" t="s">
        <v>82</v>
      </c>
      <c r="AV332" s="11" t="s">
        <v>82</v>
      </c>
      <c r="AW332" s="11" t="s">
        <v>37</v>
      </c>
      <c r="AX332" s="11" t="s">
        <v>8</v>
      </c>
      <c r="AY332" s="205" t="s">
        <v>145</v>
      </c>
    </row>
    <row r="333" spans="2:65" s="1" customFormat="1" ht="22.5" customHeight="1" x14ac:dyDescent="0.3">
      <c r="B333" s="34"/>
      <c r="C333" s="182" t="s">
        <v>628</v>
      </c>
      <c r="D333" s="182" t="s">
        <v>148</v>
      </c>
      <c r="E333" s="183" t="s">
        <v>611</v>
      </c>
      <c r="F333" s="184" t="s">
        <v>612</v>
      </c>
      <c r="G333" s="185" t="s">
        <v>178</v>
      </c>
      <c r="H333" s="186">
        <v>16</v>
      </c>
      <c r="I333" s="187"/>
      <c r="J333" s="188">
        <f>ROUND(I333*H333,0)</f>
        <v>0</v>
      </c>
      <c r="K333" s="184" t="s">
        <v>152</v>
      </c>
      <c r="L333" s="54"/>
      <c r="M333" s="189" t="s">
        <v>21</v>
      </c>
      <c r="N333" s="190" t="s">
        <v>45</v>
      </c>
      <c r="O333" s="35"/>
      <c r="P333" s="191">
        <f>O333*H333</f>
        <v>0</v>
      </c>
      <c r="Q333" s="191">
        <v>6.8999999999999997E-4</v>
      </c>
      <c r="R333" s="191">
        <f>Q333*H333</f>
        <v>1.1039999999999999E-2</v>
      </c>
      <c r="S333" s="191">
        <v>0</v>
      </c>
      <c r="T333" s="192">
        <f>S333*H333</f>
        <v>0</v>
      </c>
      <c r="AR333" s="17" t="s">
        <v>168</v>
      </c>
      <c r="AT333" s="17" t="s">
        <v>148</v>
      </c>
      <c r="AU333" s="17" t="s">
        <v>82</v>
      </c>
      <c r="AY333" s="17" t="s">
        <v>145</v>
      </c>
      <c r="BE333" s="193">
        <f>IF(N333="základní",J333,0)</f>
        <v>0</v>
      </c>
      <c r="BF333" s="193">
        <f>IF(N333="snížená",J333,0)</f>
        <v>0</v>
      </c>
      <c r="BG333" s="193">
        <f>IF(N333="zákl. přenesená",J333,0)</f>
        <v>0</v>
      </c>
      <c r="BH333" s="193">
        <f>IF(N333="sníž. přenesená",J333,0)</f>
        <v>0</v>
      </c>
      <c r="BI333" s="193">
        <f>IF(N333="nulová",J333,0)</f>
        <v>0</v>
      </c>
      <c r="BJ333" s="17" t="s">
        <v>8</v>
      </c>
      <c r="BK333" s="193">
        <f>ROUND(I333*H333,0)</f>
        <v>0</v>
      </c>
      <c r="BL333" s="17" t="s">
        <v>168</v>
      </c>
      <c r="BM333" s="17" t="s">
        <v>613</v>
      </c>
    </row>
    <row r="334" spans="2:65" s="11" customFormat="1" x14ac:dyDescent="0.3">
      <c r="B334" s="194"/>
      <c r="C334" s="195"/>
      <c r="D334" s="208" t="s">
        <v>155</v>
      </c>
      <c r="E334" s="218" t="s">
        <v>21</v>
      </c>
      <c r="F334" s="219" t="s">
        <v>983</v>
      </c>
      <c r="G334" s="195"/>
      <c r="H334" s="220">
        <v>16</v>
      </c>
      <c r="I334" s="200"/>
      <c r="J334" s="195"/>
      <c r="K334" s="195"/>
      <c r="L334" s="201"/>
      <c r="M334" s="202"/>
      <c r="N334" s="203"/>
      <c r="O334" s="203"/>
      <c r="P334" s="203"/>
      <c r="Q334" s="203"/>
      <c r="R334" s="203"/>
      <c r="S334" s="203"/>
      <c r="T334" s="204"/>
      <c r="AT334" s="205" t="s">
        <v>155</v>
      </c>
      <c r="AU334" s="205" t="s">
        <v>82</v>
      </c>
      <c r="AV334" s="11" t="s">
        <v>82</v>
      </c>
      <c r="AW334" s="11" t="s">
        <v>37</v>
      </c>
      <c r="AX334" s="11" t="s">
        <v>8</v>
      </c>
      <c r="AY334" s="205" t="s">
        <v>145</v>
      </c>
    </row>
    <row r="335" spans="2:65" s="1" customFormat="1" ht="22.5" customHeight="1" x14ac:dyDescent="0.3">
      <c r="B335" s="34"/>
      <c r="C335" s="182" t="s">
        <v>632</v>
      </c>
      <c r="D335" s="182" t="s">
        <v>148</v>
      </c>
      <c r="E335" s="183" t="s">
        <v>615</v>
      </c>
      <c r="F335" s="184" t="s">
        <v>616</v>
      </c>
      <c r="G335" s="185" t="s">
        <v>178</v>
      </c>
      <c r="H335" s="186">
        <v>34</v>
      </c>
      <c r="I335" s="187"/>
      <c r="J335" s="188">
        <f>ROUND(I335*H335,0)</f>
        <v>0</v>
      </c>
      <c r="K335" s="184" t="s">
        <v>152</v>
      </c>
      <c r="L335" s="54"/>
      <c r="M335" s="189" t="s">
        <v>21</v>
      </c>
      <c r="N335" s="190" t="s">
        <v>45</v>
      </c>
      <c r="O335" s="35"/>
      <c r="P335" s="191">
        <f>O335*H335</f>
        <v>0</v>
      </c>
      <c r="Q335" s="191">
        <v>0</v>
      </c>
      <c r="R335" s="191">
        <f>Q335*H335</f>
        <v>0</v>
      </c>
      <c r="S335" s="191">
        <v>0</v>
      </c>
      <c r="T335" s="192">
        <f>S335*H335</f>
        <v>0</v>
      </c>
      <c r="AR335" s="17" t="s">
        <v>168</v>
      </c>
      <c r="AT335" s="17" t="s">
        <v>148</v>
      </c>
      <c r="AU335" s="17" t="s">
        <v>82</v>
      </c>
      <c r="AY335" s="17" t="s">
        <v>145</v>
      </c>
      <c r="BE335" s="193">
        <f>IF(N335="základní",J335,0)</f>
        <v>0</v>
      </c>
      <c r="BF335" s="193">
        <f>IF(N335="snížená",J335,0)</f>
        <v>0</v>
      </c>
      <c r="BG335" s="193">
        <f>IF(N335="zákl. přenesená",J335,0)</f>
        <v>0</v>
      </c>
      <c r="BH335" s="193">
        <f>IF(N335="sníž. přenesená",J335,0)</f>
        <v>0</v>
      </c>
      <c r="BI335" s="193">
        <f>IF(N335="nulová",J335,0)</f>
        <v>0</v>
      </c>
      <c r="BJ335" s="17" t="s">
        <v>8</v>
      </c>
      <c r="BK335" s="193">
        <f>ROUND(I335*H335,0)</f>
        <v>0</v>
      </c>
      <c r="BL335" s="17" t="s">
        <v>168</v>
      </c>
      <c r="BM335" s="17" t="s">
        <v>617</v>
      </c>
    </row>
    <row r="336" spans="2:65" s="1" customFormat="1" ht="31.5" customHeight="1" x14ac:dyDescent="0.3">
      <c r="B336" s="34"/>
      <c r="C336" s="182" t="s">
        <v>638</v>
      </c>
      <c r="D336" s="182" t="s">
        <v>148</v>
      </c>
      <c r="E336" s="183" t="s">
        <v>619</v>
      </c>
      <c r="F336" s="184" t="s">
        <v>620</v>
      </c>
      <c r="G336" s="185" t="s">
        <v>289</v>
      </c>
      <c r="H336" s="186">
        <v>2.1999999999999999E-2</v>
      </c>
      <c r="I336" s="187"/>
      <c r="J336" s="188">
        <f>ROUND(I336*H336,0)</f>
        <v>0</v>
      </c>
      <c r="K336" s="184" t="s">
        <v>152</v>
      </c>
      <c r="L336" s="54"/>
      <c r="M336" s="189" t="s">
        <v>21</v>
      </c>
      <c r="N336" s="190" t="s">
        <v>45</v>
      </c>
      <c r="O336" s="35"/>
      <c r="P336" s="191">
        <f>O336*H336</f>
        <v>0</v>
      </c>
      <c r="Q336" s="191">
        <v>0</v>
      </c>
      <c r="R336" s="191">
        <f>Q336*H336</f>
        <v>0</v>
      </c>
      <c r="S336" s="191">
        <v>0</v>
      </c>
      <c r="T336" s="192">
        <f>S336*H336</f>
        <v>0</v>
      </c>
      <c r="AR336" s="17" t="s">
        <v>168</v>
      </c>
      <c r="AT336" s="17" t="s">
        <v>148</v>
      </c>
      <c r="AU336" s="17" t="s">
        <v>82</v>
      </c>
      <c r="AY336" s="17" t="s">
        <v>145</v>
      </c>
      <c r="BE336" s="193">
        <f>IF(N336="základní",J336,0)</f>
        <v>0</v>
      </c>
      <c r="BF336" s="193">
        <f>IF(N336="snížená",J336,0)</f>
        <v>0</v>
      </c>
      <c r="BG336" s="193">
        <f>IF(N336="zákl. přenesená",J336,0)</f>
        <v>0</v>
      </c>
      <c r="BH336" s="193">
        <f>IF(N336="sníž. přenesená",J336,0)</f>
        <v>0</v>
      </c>
      <c r="BI336" s="193">
        <f>IF(N336="nulová",J336,0)</f>
        <v>0</v>
      </c>
      <c r="BJ336" s="17" t="s">
        <v>8</v>
      </c>
      <c r="BK336" s="193">
        <f>ROUND(I336*H336,0)</f>
        <v>0</v>
      </c>
      <c r="BL336" s="17" t="s">
        <v>168</v>
      </c>
      <c r="BM336" s="17" t="s">
        <v>621</v>
      </c>
    </row>
    <row r="337" spans="2:65" s="10" customFormat="1" ht="29.85" customHeight="1" x14ac:dyDescent="0.3">
      <c r="B337" s="165"/>
      <c r="C337" s="166"/>
      <c r="D337" s="179" t="s">
        <v>73</v>
      </c>
      <c r="E337" s="180" t="s">
        <v>622</v>
      </c>
      <c r="F337" s="180" t="s">
        <v>623</v>
      </c>
      <c r="G337" s="166"/>
      <c r="H337" s="166"/>
      <c r="I337" s="169"/>
      <c r="J337" s="181">
        <f>BK337</f>
        <v>0</v>
      </c>
      <c r="K337" s="166"/>
      <c r="L337" s="171"/>
      <c r="M337" s="172"/>
      <c r="N337" s="173"/>
      <c r="O337" s="173"/>
      <c r="P337" s="174">
        <f>SUM(P338:P340)</f>
        <v>0</v>
      </c>
      <c r="Q337" s="173"/>
      <c r="R337" s="174">
        <f>SUM(R338:R340)</f>
        <v>2.3E-3</v>
      </c>
      <c r="S337" s="173"/>
      <c r="T337" s="175">
        <f>SUM(T338:T340)</f>
        <v>0</v>
      </c>
      <c r="AR337" s="176" t="s">
        <v>82</v>
      </c>
      <c r="AT337" s="177" t="s">
        <v>73</v>
      </c>
      <c r="AU337" s="177" t="s">
        <v>8</v>
      </c>
      <c r="AY337" s="176" t="s">
        <v>145</v>
      </c>
      <c r="BK337" s="178">
        <f>SUM(BK338:BK340)</f>
        <v>0</v>
      </c>
    </row>
    <row r="338" spans="2:65" s="1" customFormat="1" ht="31.5" customHeight="1" x14ac:dyDescent="0.3">
      <c r="B338" s="34"/>
      <c r="C338" s="182" t="s">
        <v>645</v>
      </c>
      <c r="D338" s="182" t="s">
        <v>148</v>
      </c>
      <c r="E338" s="183" t="s">
        <v>625</v>
      </c>
      <c r="F338" s="184" t="s">
        <v>626</v>
      </c>
      <c r="G338" s="185" t="s">
        <v>151</v>
      </c>
      <c r="H338" s="186">
        <v>4</v>
      </c>
      <c r="I338" s="187"/>
      <c r="J338" s="188">
        <f>ROUND(I338*H338,0)</f>
        <v>0</v>
      </c>
      <c r="K338" s="184" t="s">
        <v>152</v>
      </c>
      <c r="L338" s="54"/>
      <c r="M338" s="189" t="s">
        <v>21</v>
      </c>
      <c r="N338" s="190" t="s">
        <v>45</v>
      </c>
      <c r="O338" s="35"/>
      <c r="P338" s="191">
        <f>O338*H338</f>
        <v>0</v>
      </c>
      <c r="Q338" s="191">
        <v>1.3999999999999999E-4</v>
      </c>
      <c r="R338" s="191">
        <f>Q338*H338</f>
        <v>5.5999999999999995E-4</v>
      </c>
      <c r="S338" s="191">
        <v>0</v>
      </c>
      <c r="T338" s="192">
        <f>S338*H338</f>
        <v>0</v>
      </c>
      <c r="AR338" s="17" t="s">
        <v>168</v>
      </c>
      <c r="AT338" s="17" t="s">
        <v>148</v>
      </c>
      <c r="AU338" s="17" t="s">
        <v>82</v>
      </c>
      <c r="AY338" s="17" t="s">
        <v>145</v>
      </c>
      <c r="BE338" s="193">
        <f>IF(N338="základní",J338,0)</f>
        <v>0</v>
      </c>
      <c r="BF338" s="193">
        <f>IF(N338="snížená",J338,0)</f>
        <v>0</v>
      </c>
      <c r="BG338" s="193">
        <f>IF(N338="zákl. přenesená",J338,0)</f>
        <v>0</v>
      </c>
      <c r="BH338" s="193">
        <f>IF(N338="sníž. přenesená",J338,0)</f>
        <v>0</v>
      </c>
      <c r="BI338" s="193">
        <f>IF(N338="nulová",J338,0)</f>
        <v>0</v>
      </c>
      <c r="BJ338" s="17" t="s">
        <v>8</v>
      </c>
      <c r="BK338" s="193">
        <f>ROUND(I338*H338,0)</f>
        <v>0</v>
      </c>
      <c r="BL338" s="17" t="s">
        <v>168</v>
      </c>
      <c r="BM338" s="17" t="s">
        <v>627</v>
      </c>
    </row>
    <row r="339" spans="2:65" s="1" customFormat="1" ht="31.5" customHeight="1" x14ac:dyDescent="0.3">
      <c r="B339" s="34"/>
      <c r="C339" s="182" t="s">
        <v>649</v>
      </c>
      <c r="D339" s="182" t="s">
        <v>148</v>
      </c>
      <c r="E339" s="183" t="s">
        <v>629</v>
      </c>
      <c r="F339" s="184" t="s">
        <v>630</v>
      </c>
      <c r="G339" s="185" t="s">
        <v>151</v>
      </c>
      <c r="H339" s="186">
        <v>2</v>
      </c>
      <c r="I339" s="187"/>
      <c r="J339" s="188">
        <f>ROUND(I339*H339,0)</f>
        <v>0</v>
      </c>
      <c r="K339" s="184" t="s">
        <v>152</v>
      </c>
      <c r="L339" s="54"/>
      <c r="M339" s="189" t="s">
        <v>21</v>
      </c>
      <c r="N339" s="190" t="s">
        <v>45</v>
      </c>
      <c r="O339" s="35"/>
      <c r="P339" s="191">
        <f>O339*H339</f>
        <v>0</v>
      </c>
      <c r="Q339" s="191">
        <v>8.7000000000000001E-4</v>
      </c>
      <c r="R339" s="191">
        <f>Q339*H339</f>
        <v>1.74E-3</v>
      </c>
      <c r="S339" s="191">
        <v>0</v>
      </c>
      <c r="T339" s="192">
        <f>S339*H339</f>
        <v>0</v>
      </c>
      <c r="AR339" s="17" t="s">
        <v>168</v>
      </c>
      <c r="AT339" s="17" t="s">
        <v>148</v>
      </c>
      <c r="AU339" s="17" t="s">
        <v>82</v>
      </c>
      <c r="AY339" s="17" t="s">
        <v>145</v>
      </c>
      <c r="BE339" s="193">
        <f>IF(N339="základní",J339,0)</f>
        <v>0</v>
      </c>
      <c r="BF339" s="193">
        <f>IF(N339="snížená",J339,0)</f>
        <v>0</v>
      </c>
      <c r="BG339" s="193">
        <f>IF(N339="zákl. přenesená",J339,0)</f>
        <v>0</v>
      </c>
      <c r="BH339" s="193">
        <f>IF(N339="sníž. přenesená",J339,0)</f>
        <v>0</v>
      </c>
      <c r="BI339" s="193">
        <f>IF(N339="nulová",J339,0)</f>
        <v>0</v>
      </c>
      <c r="BJ339" s="17" t="s">
        <v>8</v>
      </c>
      <c r="BK339" s="193">
        <f>ROUND(I339*H339,0)</f>
        <v>0</v>
      </c>
      <c r="BL339" s="17" t="s">
        <v>168</v>
      </c>
      <c r="BM339" s="17" t="s">
        <v>631</v>
      </c>
    </row>
    <row r="340" spans="2:65" s="1" customFormat="1" ht="31.5" customHeight="1" x14ac:dyDescent="0.3">
      <c r="B340" s="34"/>
      <c r="C340" s="182" t="s">
        <v>653</v>
      </c>
      <c r="D340" s="182" t="s">
        <v>148</v>
      </c>
      <c r="E340" s="183" t="s">
        <v>633</v>
      </c>
      <c r="F340" s="184" t="s">
        <v>634</v>
      </c>
      <c r="G340" s="185" t="s">
        <v>289</v>
      </c>
      <c r="H340" s="186">
        <v>2E-3</v>
      </c>
      <c r="I340" s="187"/>
      <c r="J340" s="188">
        <f>ROUND(I340*H340,0)</f>
        <v>0</v>
      </c>
      <c r="K340" s="184" t="s">
        <v>152</v>
      </c>
      <c r="L340" s="54"/>
      <c r="M340" s="189" t="s">
        <v>21</v>
      </c>
      <c r="N340" s="190" t="s">
        <v>45</v>
      </c>
      <c r="O340" s="35"/>
      <c r="P340" s="191">
        <f>O340*H340</f>
        <v>0</v>
      </c>
      <c r="Q340" s="191">
        <v>0</v>
      </c>
      <c r="R340" s="191">
        <f>Q340*H340</f>
        <v>0</v>
      </c>
      <c r="S340" s="191">
        <v>0</v>
      </c>
      <c r="T340" s="192">
        <f>S340*H340</f>
        <v>0</v>
      </c>
      <c r="AR340" s="17" t="s">
        <v>168</v>
      </c>
      <c r="AT340" s="17" t="s">
        <v>148</v>
      </c>
      <c r="AU340" s="17" t="s">
        <v>82</v>
      </c>
      <c r="AY340" s="17" t="s">
        <v>145</v>
      </c>
      <c r="BE340" s="193">
        <f>IF(N340="základní",J340,0)</f>
        <v>0</v>
      </c>
      <c r="BF340" s="193">
        <f>IF(N340="snížená",J340,0)</f>
        <v>0</v>
      </c>
      <c r="BG340" s="193">
        <f>IF(N340="zákl. přenesená",J340,0)</f>
        <v>0</v>
      </c>
      <c r="BH340" s="193">
        <f>IF(N340="sníž. přenesená",J340,0)</f>
        <v>0</v>
      </c>
      <c r="BI340" s="193">
        <f>IF(N340="nulová",J340,0)</f>
        <v>0</v>
      </c>
      <c r="BJ340" s="17" t="s">
        <v>8</v>
      </c>
      <c r="BK340" s="193">
        <f>ROUND(I340*H340,0)</f>
        <v>0</v>
      </c>
      <c r="BL340" s="17" t="s">
        <v>168</v>
      </c>
      <c r="BM340" s="17" t="s">
        <v>635</v>
      </c>
    </row>
    <row r="341" spans="2:65" s="10" customFormat="1" ht="29.85" customHeight="1" x14ac:dyDescent="0.3">
      <c r="B341" s="165"/>
      <c r="C341" s="166"/>
      <c r="D341" s="179" t="s">
        <v>73</v>
      </c>
      <c r="E341" s="180" t="s">
        <v>636</v>
      </c>
      <c r="F341" s="180" t="s">
        <v>637</v>
      </c>
      <c r="G341" s="166"/>
      <c r="H341" s="166"/>
      <c r="I341" s="169"/>
      <c r="J341" s="181">
        <f>BK341</f>
        <v>0</v>
      </c>
      <c r="K341" s="166"/>
      <c r="L341" s="171"/>
      <c r="M341" s="172"/>
      <c r="N341" s="173"/>
      <c r="O341" s="173"/>
      <c r="P341" s="174">
        <f>SUM(P342:P359)</f>
        <v>0</v>
      </c>
      <c r="Q341" s="173"/>
      <c r="R341" s="174">
        <f>SUM(R342:R359)</f>
        <v>0.31241000000000002</v>
      </c>
      <c r="S341" s="173"/>
      <c r="T341" s="175">
        <f>SUM(T342:T359)</f>
        <v>0.21368000000000001</v>
      </c>
      <c r="AR341" s="176" t="s">
        <v>82</v>
      </c>
      <c r="AT341" s="177" t="s">
        <v>73</v>
      </c>
      <c r="AU341" s="177" t="s">
        <v>8</v>
      </c>
      <c r="AY341" s="176" t="s">
        <v>145</v>
      </c>
      <c r="BK341" s="178">
        <f>SUM(BK342:BK359)</f>
        <v>0</v>
      </c>
    </row>
    <row r="342" spans="2:65" s="1" customFormat="1" ht="22.5" customHeight="1" x14ac:dyDescent="0.3">
      <c r="B342" s="34"/>
      <c r="C342" s="182" t="s">
        <v>28</v>
      </c>
      <c r="D342" s="182" t="s">
        <v>148</v>
      </c>
      <c r="E342" s="183" t="s">
        <v>639</v>
      </c>
      <c r="F342" s="184" t="s">
        <v>640</v>
      </c>
      <c r="G342" s="185" t="s">
        <v>167</v>
      </c>
      <c r="H342" s="186">
        <v>8.6</v>
      </c>
      <c r="I342" s="187"/>
      <c r="J342" s="188">
        <f>ROUND(I342*H342,0)</f>
        <v>0</v>
      </c>
      <c r="K342" s="184" t="s">
        <v>152</v>
      </c>
      <c r="L342" s="54"/>
      <c r="M342" s="189" t="s">
        <v>21</v>
      </c>
      <c r="N342" s="190" t="s">
        <v>45</v>
      </c>
      <c r="O342" s="35"/>
      <c r="P342" s="191">
        <f>O342*H342</f>
        <v>0</v>
      </c>
      <c r="Q342" s="191">
        <v>0</v>
      </c>
      <c r="R342" s="191">
        <f>Q342*H342</f>
        <v>0</v>
      </c>
      <c r="S342" s="191">
        <v>2.3800000000000002E-2</v>
      </c>
      <c r="T342" s="192">
        <f>S342*H342</f>
        <v>0.20468</v>
      </c>
      <c r="AR342" s="17" t="s">
        <v>168</v>
      </c>
      <c r="AT342" s="17" t="s">
        <v>148</v>
      </c>
      <c r="AU342" s="17" t="s">
        <v>82</v>
      </c>
      <c r="AY342" s="17" t="s">
        <v>145</v>
      </c>
      <c r="BE342" s="193">
        <f>IF(N342="základní",J342,0)</f>
        <v>0</v>
      </c>
      <c r="BF342" s="193">
        <f>IF(N342="snížená",J342,0)</f>
        <v>0</v>
      </c>
      <c r="BG342" s="193">
        <f>IF(N342="zákl. přenesená",J342,0)</f>
        <v>0</v>
      </c>
      <c r="BH342" s="193">
        <f>IF(N342="sníž. přenesená",J342,0)</f>
        <v>0</v>
      </c>
      <c r="BI342" s="193">
        <f>IF(N342="nulová",J342,0)</f>
        <v>0</v>
      </c>
      <c r="BJ342" s="17" t="s">
        <v>8</v>
      </c>
      <c r="BK342" s="193">
        <f>ROUND(I342*H342,0)</f>
        <v>0</v>
      </c>
      <c r="BL342" s="17" t="s">
        <v>168</v>
      </c>
      <c r="BM342" s="17" t="s">
        <v>641</v>
      </c>
    </row>
    <row r="343" spans="2:65" s="11" customFormat="1" x14ac:dyDescent="0.3">
      <c r="B343" s="194"/>
      <c r="C343" s="195"/>
      <c r="D343" s="196" t="s">
        <v>155</v>
      </c>
      <c r="E343" s="197" t="s">
        <v>21</v>
      </c>
      <c r="F343" s="198" t="s">
        <v>985</v>
      </c>
      <c r="G343" s="195"/>
      <c r="H343" s="199">
        <v>3.06</v>
      </c>
      <c r="I343" s="200"/>
      <c r="J343" s="195"/>
      <c r="K343" s="195"/>
      <c r="L343" s="201"/>
      <c r="M343" s="202"/>
      <c r="N343" s="203"/>
      <c r="O343" s="203"/>
      <c r="P343" s="203"/>
      <c r="Q343" s="203"/>
      <c r="R343" s="203"/>
      <c r="S343" s="203"/>
      <c r="T343" s="204"/>
      <c r="AT343" s="205" t="s">
        <v>155</v>
      </c>
      <c r="AU343" s="205" t="s">
        <v>82</v>
      </c>
      <c r="AV343" s="11" t="s">
        <v>82</v>
      </c>
      <c r="AW343" s="11" t="s">
        <v>37</v>
      </c>
      <c r="AX343" s="11" t="s">
        <v>74</v>
      </c>
      <c r="AY343" s="205" t="s">
        <v>145</v>
      </c>
    </row>
    <row r="344" spans="2:65" s="11" customFormat="1" x14ac:dyDescent="0.3">
      <c r="B344" s="194"/>
      <c r="C344" s="195"/>
      <c r="D344" s="196" t="s">
        <v>155</v>
      </c>
      <c r="E344" s="197" t="s">
        <v>21</v>
      </c>
      <c r="F344" s="198" t="s">
        <v>986</v>
      </c>
      <c r="G344" s="195"/>
      <c r="H344" s="199">
        <v>1.8</v>
      </c>
      <c r="I344" s="200"/>
      <c r="J344" s="195"/>
      <c r="K344" s="195"/>
      <c r="L344" s="201"/>
      <c r="M344" s="202"/>
      <c r="N344" s="203"/>
      <c r="O344" s="203"/>
      <c r="P344" s="203"/>
      <c r="Q344" s="203"/>
      <c r="R344" s="203"/>
      <c r="S344" s="203"/>
      <c r="T344" s="204"/>
      <c r="AT344" s="205" t="s">
        <v>155</v>
      </c>
      <c r="AU344" s="205" t="s">
        <v>82</v>
      </c>
      <c r="AV344" s="11" t="s">
        <v>82</v>
      </c>
      <c r="AW344" s="11" t="s">
        <v>37</v>
      </c>
      <c r="AX344" s="11" t="s">
        <v>74</v>
      </c>
      <c r="AY344" s="205" t="s">
        <v>145</v>
      </c>
    </row>
    <row r="345" spans="2:65" s="11" customFormat="1" x14ac:dyDescent="0.3">
      <c r="B345" s="194"/>
      <c r="C345" s="195"/>
      <c r="D345" s="196" t="s">
        <v>155</v>
      </c>
      <c r="E345" s="197" t="s">
        <v>21</v>
      </c>
      <c r="F345" s="198" t="s">
        <v>987</v>
      </c>
      <c r="G345" s="195"/>
      <c r="H345" s="199">
        <v>3.74</v>
      </c>
      <c r="I345" s="200"/>
      <c r="J345" s="195"/>
      <c r="K345" s="195"/>
      <c r="L345" s="201"/>
      <c r="M345" s="202"/>
      <c r="N345" s="203"/>
      <c r="O345" s="203"/>
      <c r="P345" s="203"/>
      <c r="Q345" s="203"/>
      <c r="R345" s="203"/>
      <c r="S345" s="203"/>
      <c r="T345" s="204"/>
      <c r="AT345" s="205" t="s">
        <v>155</v>
      </c>
      <c r="AU345" s="205" t="s">
        <v>82</v>
      </c>
      <c r="AV345" s="11" t="s">
        <v>82</v>
      </c>
      <c r="AW345" s="11" t="s">
        <v>37</v>
      </c>
      <c r="AX345" s="11" t="s">
        <v>74</v>
      </c>
      <c r="AY345" s="205" t="s">
        <v>145</v>
      </c>
    </row>
    <row r="346" spans="2:65" s="12" customFormat="1" x14ac:dyDescent="0.3">
      <c r="B346" s="206"/>
      <c r="C346" s="207"/>
      <c r="D346" s="208" t="s">
        <v>155</v>
      </c>
      <c r="E346" s="209" t="s">
        <v>21</v>
      </c>
      <c r="F346" s="210" t="s">
        <v>159</v>
      </c>
      <c r="G346" s="207"/>
      <c r="H346" s="211">
        <v>8.6</v>
      </c>
      <c r="I346" s="212"/>
      <c r="J346" s="207"/>
      <c r="K346" s="207"/>
      <c r="L346" s="213"/>
      <c r="M346" s="214"/>
      <c r="N346" s="215"/>
      <c r="O346" s="215"/>
      <c r="P346" s="215"/>
      <c r="Q346" s="215"/>
      <c r="R346" s="215"/>
      <c r="S346" s="215"/>
      <c r="T346" s="216"/>
      <c r="AT346" s="217" t="s">
        <v>155</v>
      </c>
      <c r="AU346" s="217" t="s">
        <v>82</v>
      </c>
      <c r="AV346" s="12" t="s">
        <v>153</v>
      </c>
      <c r="AW346" s="12" t="s">
        <v>37</v>
      </c>
      <c r="AX346" s="12" t="s">
        <v>8</v>
      </c>
      <c r="AY346" s="217" t="s">
        <v>145</v>
      </c>
    </row>
    <row r="347" spans="2:65" s="1" customFormat="1" ht="31.5" customHeight="1" x14ac:dyDescent="0.3">
      <c r="B347" s="34"/>
      <c r="C347" s="182" t="s">
        <v>660</v>
      </c>
      <c r="D347" s="182" t="s">
        <v>148</v>
      </c>
      <c r="E347" s="183" t="s">
        <v>646</v>
      </c>
      <c r="F347" s="184" t="s">
        <v>647</v>
      </c>
      <c r="G347" s="185" t="s">
        <v>151</v>
      </c>
      <c r="H347" s="186">
        <v>2</v>
      </c>
      <c r="I347" s="187"/>
      <c r="J347" s="188">
        <f>ROUND(I347*H347,0)</f>
        <v>0</v>
      </c>
      <c r="K347" s="184" t="s">
        <v>152</v>
      </c>
      <c r="L347" s="54"/>
      <c r="M347" s="189" t="s">
        <v>21</v>
      </c>
      <c r="N347" s="190" t="s">
        <v>45</v>
      </c>
      <c r="O347" s="35"/>
      <c r="P347" s="191">
        <f>O347*H347</f>
        <v>0</v>
      </c>
      <c r="Q347" s="191">
        <v>5.4359999999999999E-2</v>
      </c>
      <c r="R347" s="191">
        <f>Q347*H347</f>
        <v>0.10872</v>
      </c>
      <c r="S347" s="191">
        <v>0</v>
      </c>
      <c r="T347" s="192">
        <f>S347*H347</f>
        <v>0</v>
      </c>
      <c r="AR347" s="17" t="s">
        <v>168</v>
      </c>
      <c r="AT347" s="17" t="s">
        <v>148</v>
      </c>
      <c r="AU347" s="17" t="s">
        <v>82</v>
      </c>
      <c r="AY347" s="17" t="s">
        <v>145</v>
      </c>
      <c r="BE347" s="193">
        <f>IF(N347="základní",J347,0)</f>
        <v>0</v>
      </c>
      <c r="BF347" s="193">
        <f>IF(N347="snížená",J347,0)</f>
        <v>0</v>
      </c>
      <c r="BG347" s="193">
        <f>IF(N347="zákl. přenesená",J347,0)</f>
        <v>0</v>
      </c>
      <c r="BH347" s="193">
        <f>IF(N347="sníž. přenesená",J347,0)</f>
        <v>0</v>
      </c>
      <c r="BI347" s="193">
        <f>IF(N347="nulová",J347,0)</f>
        <v>0</v>
      </c>
      <c r="BJ347" s="17" t="s">
        <v>8</v>
      </c>
      <c r="BK347" s="193">
        <f>ROUND(I347*H347,0)</f>
        <v>0</v>
      </c>
      <c r="BL347" s="17" t="s">
        <v>168</v>
      </c>
      <c r="BM347" s="17" t="s">
        <v>648</v>
      </c>
    </row>
    <row r="348" spans="2:65" s="1" customFormat="1" ht="31.5" customHeight="1" x14ac:dyDescent="0.3">
      <c r="B348" s="34"/>
      <c r="C348" s="182" t="s">
        <v>665</v>
      </c>
      <c r="D348" s="182" t="s">
        <v>148</v>
      </c>
      <c r="E348" s="183" t="s">
        <v>650</v>
      </c>
      <c r="F348" s="184" t="s">
        <v>651</v>
      </c>
      <c r="G348" s="185" t="s">
        <v>151</v>
      </c>
      <c r="H348" s="186">
        <v>2</v>
      </c>
      <c r="I348" s="187"/>
      <c r="J348" s="188">
        <f>ROUND(I348*H348,0)</f>
        <v>0</v>
      </c>
      <c r="K348" s="184" t="s">
        <v>152</v>
      </c>
      <c r="L348" s="54"/>
      <c r="M348" s="189" t="s">
        <v>21</v>
      </c>
      <c r="N348" s="190" t="s">
        <v>45</v>
      </c>
      <c r="O348" s="35"/>
      <c r="P348" s="191">
        <f>O348*H348</f>
        <v>0</v>
      </c>
      <c r="Q348" s="191">
        <v>6.8500000000000005E-2</v>
      </c>
      <c r="R348" s="191">
        <f>Q348*H348</f>
        <v>0.13700000000000001</v>
      </c>
      <c r="S348" s="191">
        <v>0</v>
      </c>
      <c r="T348" s="192">
        <f>S348*H348</f>
        <v>0</v>
      </c>
      <c r="AR348" s="17" t="s">
        <v>168</v>
      </c>
      <c r="AT348" s="17" t="s">
        <v>148</v>
      </c>
      <c r="AU348" s="17" t="s">
        <v>82</v>
      </c>
      <c r="AY348" s="17" t="s">
        <v>145</v>
      </c>
      <c r="BE348" s="193">
        <f>IF(N348="základní",J348,0)</f>
        <v>0</v>
      </c>
      <c r="BF348" s="193">
        <f>IF(N348="snížená",J348,0)</f>
        <v>0</v>
      </c>
      <c r="BG348" s="193">
        <f>IF(N348="zákl. přenesená",J348,0)</f>
        <v>0</v>
      </c>
      <c r="BH348" s="193">
        <f>IF(N348="sníž. přenesená",J348,0)</f>
        <v>0</v>
      </c>
      <c r="BI348" s="193">
        <f>IF(N348="nulová",J348,0)</f>
        <v>0</v>
      </c>
      <c r="BJ348" s="17" t="s">
        <v>8</v>
      </c>
      <c r="BK348" s="193">
        <f>ROUND(I348*H348,0)</f>
        <v>0</v>
      </c>
      <c r="BL348" s="17" t="s">
        <v>168</v>
      </c>
      <c r="BM348" s="17" t="s">
        <v>652</v>
      </c>
    </row>
    <row r="349" spans="2:65" s="1" customFormat="1" ht="22.5" customHeight="1" x14ac:dyDescent="0.3">
      <c r="B349" s="34"/>
      <c r="C349" s="182" t="s">
        <v>669</v>
      </c>
      <c r="D349" s="182" t="s">
        <v>148</v>
      </c>
      <c r="E349" s="183" t="s">
        <v>654</v>
      </c>
      <c r="F349" s="184" t="s">
        <v>655</v>
      </c>
      <c r="G349" s="185" t="s">
        <v>151</v>
      </c>
      <c r="H349" s="186">
        <v>2</v>
      </c>
      <c r="I349" s="187"/>
      <c r="J349" s="188">
        <f>ROUND(I349*H349,0)</f>
        <v>0</v>
      </c>
      <c r="K349" s="184" t="s">
        <v>152</v>
      </c>
      <c r="L349" s="54"/>
      <c r="M349" s="189" t="s">
        <v>21</v>
      </c>
      <c r="N349" s="190" t="s">
        <v>45</v>
      </c>
      <c r="O349" s="35"/>
      <c r="P349" s="191">
        <f>O349*H349</f>
        <v>0</v>
      </c>
      <c r="Q349" s="191">
        <v>0</v>
      </c>
      <c r="R349" s="191">
        <f>Q349*H349</f>
        <v>0</v>
      </c>
      <c r="S349" s="191">
        <v>0</v>
      </c>
      <c r="T349" s="192">
        <f>S349*H349</f>
        <v>0</v>
      </c>
      <c r="AR349" s="17" t="s">
        <v>168</v>
      </c>
      <c r="AT349" s="17" t="s">
        <v>148</v>
      </c>
      <c r="AU349" s="17" t="s">
        <v>82</v>
      </c>
      <c r="AY349" s="17" t="s">
        <v>145</v>
      </c>
      <c r="BE349" s="193">
        <f>IF(N349="základní",J349,0)</f>
        <v>0</v>
      </c>
      <c r="BF349" s="193">
        <f>IF(N349="snížená",J349,0)</f>
        <v>0</v>
      </c>
      <c r="BG349" s="193">
        <f>IF(N349="zákl. přenesená",J349,0)</f>
        <v>0</v>
      </c>
      <c r="BH349" s="193">
        <f>IF(N349="sníž. přenesená",J349,0)</f>
        <v>0</v>
      </c>
      <c r="BI349" s="193">
        <f>IF(N349="nulová",J349,0)</f>
        <v>0</v>
      </c>
      <c r="BJ349" s="17" t="s">
        <v>8</v>
      </c>
      <c r="BK349" s="193">
        <f>ROUND(I349*H349,0)</f>
        <v>0</v>
      </c>
      <c r="BL349" s="17" t="s">
        <v>168</v>
      </c>
      <c r="BM349" s="17" t="s">
        <v>988</v>
      </c>
    </row>
    <row r="350" spans="2:65" s="1" customFormat="1" ht="31.5" customHeight="1" x14ac:dyDescent="0.3">
      <c r="B350" s="34"/>
      <c r="C350" s="235" t="s">
        <v>673</v>
      </c>
      <c r="D350" s="235" t="s">
        <v>319</v>
      </c>
      <c r="E350" s="236" t="s">
        <v>657</v>
      </c>
      <c r="F350" s="237" t="s">
        <v>658</v>
      </c>
      <c r="G350" s="238" t="s">
        <v>151</v>
      </c>
      <c r="H350" s="239">
        <v>2</v>
      </c>
      <c r="I350" s="240"/>
      <c r="J350" s="241">
        <f>ROUND(I350*H350,0)</f>
        <v>0</v>
      </c>
      <c r="K350" s="237" t="s">
        <v>21</v>
      </c>
      <c r="L350" s="242"/>
      <c r="M350" s="243" t="s">
        <v>21</v>
      </c>
      <c r="N350" s="244" t="s">
        <v>45</v>
      </c>
      <c r="O350" s="35"/>
      <c r="P350" s="191">
        <f>O350*H350</f>
        <v>0</v>
      </c>
      <c r="Q350" s="191">
        <v>3.27E-2</v>
      </c>
      <c r="R350" s="191">
        <f>Q350*H350</f>
        <v>6.54E-2</v>
      </c>
      <c r="S350" s="191">
        <v>0</v>
      </c>
      <c r="T350" s="192">
        <f>S350*H350</f>
        <v>0</v>
      </c>
      <c r="AR350" s="17" t="s">
        <v>323</v>
      </c>
      <c r="AT350" s="17" t="s">
        <v>319</v>
      </c>
      <c r="AU350" s="17" t="s">
        <v>82</v>
      </c>
      <c r="AY350" s="17" t="s">
        <v>145</v>
      </c>
      <c r="BE350" s="193">
        <f>IF(N350="základní",J350,0)</f>
        <v>0</v>
      </c>
      <c r="BF350" s="193">
        <f>IF(N350="snížená",J350,0)</f>
        <v>0</v>
      </c>
      <c r="BG350" s="193">
        <f>IF(N350="zákl. přenesená",J350,0)</f>
        <v>0</v>
      </c>
      <c r="BH350" s="193">
        <f>IF(N350="sníž. přenesená",J350,0)</f>
        <v>0</v>
      </c>
      <c r="BI350" s="193">
        <f>IF(N350="nulová",J350,0)</f>
        <v>0</v>
      </c>
      <c r="BJ350" s="17" t="s">
        <v>8</v>
      </c>
      <c r="BK350" s="193">
        <f>ROUND(I350*H350,0)</f>
        <v>0</v>
      </c>
      <c r="BL350" s="17" t="s">
        <v>168</v>
      </c>
      <c r="BM350" s="17" t="s">
        <v>989</v>
      </c>
    </row>
    <row r="351" spans="2:65" s="1" customFormat="1" ht="22.5" customHeight="1" x14ac:dyDescent="0.3">
      <c r="B351" s="34"/>
      <c r="C351" s="182" t="s">
        <v>679</v>
      </c>
      <c r="D351" s="182" t="s">
        <v>148</v>
      </c>
      <c r="E351" s="183" t="s">
        <v>661</v>
      </c>
      <c r="F351" s="184" t="s">
        <v>662</v>
      </c>
      <c r="G351" s="185" t="s">
        <v>151</v>
      </c>
      <c r="H351" s="186">
        <v>12</v>
      </c>
      <c r="I351" s="187"/>
      <c r="J351" s="188">
        <f>ROUND(I351*H351,0)</f>
        <v>0</v>
      </c>
      <c r="K351" s="184" t="s">
        <v>152</v>
      </c>
      <c r="L351" s="54"/>
      <c r="M351" s="189" t="s">
        <v>21</v>
      </c>
      <c r="N351" s="190" t="s">
        <v>45</v>
      </c>
      <c r="O351" s="35"/>
      <c r="P351" s="191">
        <f>O351*H351</f>
        <v>0</v>
      </c>
      <c r="Q351" s="191">
        <v>1.0000000000000001E-5</v>
      </c>
      <c r="R351" s="191">
        <f>Q351*H351</f>
        <v>1.2000000000000002E-4</v>
      </c>
      <c r="S351" s="191">
        <v>7.5000000000000002E-4</v>
      </c>
      <c r="T351" s="192">
        <f>S351*H351</f>
        <v>9.0000000000000011E-3</v>
      </c>
      <c r="AR351" s="17" t="s">
        <v>168</v>
      </c>
      <c r="AT351" s="17" t="s">
        <v>148</v>
      </c>
      <c r="AU351" s="17" t="s">
        <v>82</v>
      </c>
      <c r="AY351" s="17" t="s">
        <v>145</v>
      </c>
      <c r="BE351" s="193">
        <f>IF(N351="základní",J351,0)</f>
        <v>0</v>
      </c>
      <c r="BF351" s="193">
        <f>IF(N351="snížená",J351,0)</f>
        <v>0</v>
      </c>
      <c r="BG351" s="193">
        <f>IF(N351="zákl. přenesená",J351,0)</f>
        <v>0</v>
      </c>
      <c r="BH351" s="193">
        <f>IF(N351="sníž. přenesená",J351,0)</f>
        <v>0</v>
      </c>
      <c r="BI351" s="193">
        <f>IF(N351="nulová",J351,0)</f>
        <v>0</v>
      </c>
      <c r="BJ351" s="17" t="s">
        <v>8</v>
      </c>
      <c r="BK351" s="193">
        <f>ROUND(I351*H351,0)</f>
        <v>0</v>
      </c>
      <c r="BL351" s="17" t="s">
        <v>168</v>
      </c>
      <c r="BM351" s="17" t="s">
        <v>663</v>
      </c>
    </row>
    <row r="352" spans="2:65" s="11" customFormat="1" x14ac:dyDescent="0.3">
      <c r="B352" s="194"/>
      <c r="C352" s="195"/>
      <c r="D352" s="208" t="s">
        <v>155</v>
      </c>
      <c r="E352" s="218" t="s">
        <v>21</v>
      </c>
      <c r="F352" s="219" t="s">
        <v>664</v>
      </c>
      <c r="G352" s="195"/>
      <c r="H352" s="220">
        <v>12</v>
      </c>
      <c r="I352" s="200"/>
      <c r="J352" s="195"/>
      <c r="K352" s="195"/>
      <c r="L352" s="201"/>
      <c r="M352" s="202"/>
      <c r="N352" s="203"/>
      <c r="O352" s="203"/>
      <c r="P352" s="203"/>
      <c r="Q352" s="203"/>
      <c r="R352" s="203"/>
      <c r="S352" s="203"/>
      <c r="T352" s="204"/>
      <c r="AT352" s="205" t="s">
        <v>155</v>
      </c>
      <c r="AU352" s="205" t="s">
        <v>82</v>
      </c>
      <c r="AV352" s="11" t="s">
        <v>82</v>
      </c>
      <c r="AW352" s="11" t="s">
        <v>37</v>
      </c>
      <c r="AX352" s="11" t="s">
        <v>8</v>
      </c>
      <c r="AY352" s="205" t="s">
        <v>145</v>
      </c>
    </row>
    <row r="353" spans="2:65" s="1" customFormat="1" ht="22.5" customHeight="1" x14ac:dyDescent="0.3">
      <c r="B353" s="34"/>
      <c r="C353" s="182" t="s">
        <v>686</v>
      </c>
      <c r="D353" s="182" t="s">
        <v>148</v>
      </c>
      <c r="E353" s="183" t="s">
        <v>666</v>
      </c>
      <c r="F353" s="184" t="s">
        <v>667</v>
      </c>
      <c r="G353" s="185" t="s">
        <v>167</v>
      </c>
      <c r="H353" s="186">
        <v>8.6</v>
      </c>
      <c r="I353" s="187"/>
      <c r="J353" s="188">
        <f>ROUND(I353*H353,0)</f>
        <v>0</v>
      </c>
      <c r="K353" s="184" t="s">
        <v>152</v>
      </c>
      <c r="L353" s="54"/>
      <c r="M353" s="189" t="s">
        <v>21</v>
      </c>
      <c r="N353" s="190" t="s">
        <v>45</v>
      </c>
      <c r="O353" s="35"/>
      <c r="P353" s="191">
        <f>O353*H353</f>
        <v>0</v>
      </c>
      <c r="Q353" s="191">
        <v>0</v>
      </c>
      <c r="R353" s="191">
        <f>Q353*H353</f>
        <v>0</v>
      </c>
      <c r="S353" s="191">
        <v>0</v>
      </c>
      <c r="T353" s="192">
        <f>S353*H353</f>
        <v>0</v>
      </c>
      <c r="AR353" s="17" t="s">
        <v>168</v>
      </c>
      <c r="AT353" s="17" t="s">
        <v>148</v>
      </c>
      <c r="AU353" s="17" t="s">
        <v>82</v>
      </c>
      <c r="AY353" s="17" t="s">
        <v>145</v>
      </c>
      <c r="BE353" s="193">
        <f>IF(N353="základní",J353,0)</f>
        <v>0</v>
      </c>
      <c r="BF353" s="193">
        <f>IF(N353="snížená",J353,0)</f>
        <v>0</v>
      </c>
      <c r="BG353" s="193">
        <f>IF(N353="zákl. přenesená",J353,0)</f>
        <v>0</v>
      </c>
      <c r="BH353" s="193">
        <f>IF(N353="sníž. přenesená",J353,0)</f>
        <v>0</v>
      </c>
      <c r="BI353" s="193">
        <f>IF(N353="nulová",J353,0)</f>
        <v>0</v>
      </c>
      <c r="BJ353" s="17" t="s">
        <v>8</v>
      </c>
      <c r="BK353" s="193">
        <f>ROUND(I353*H353,0)</f>
        <v>0</v>
      </c>
      <c r="BL353" s="17" t="s">
        <v>168</v>
      </c>
      <c r="BM353" s="17" t="s">
        <v>668</v>
      </c>
    </row>
    <row r="354" spans="2:65" s="11" customFormat="1" x14ac:dyDescent="0.3">
      <c r="B354" s="194"/>
      <c r="C354" s="195"/>
      <c r="D354" s="196" t="s">
        <v>155</v>
      </c>
      <c r="E354" s="197" t="s">
        <v>21</v>
      </c>
      <c r="F354" s="198" t="s">
        <v>985</v>
      </c>
      <c r="G354" s="195"/>
      <c r="H354" s="199">
        <v>3.06</v>
      </c>
      <c r="I354" s="200"/>
      <c r="J354" s="195"/>
      <c r="K354" s="195"/>
      <c r="L354" s="201"/>
      <c r="M354" s="202"/>
      <c r="N354" s="203"/>
      <c r="O354" s="203"/>
      <c r="P354" s="203"/>
      <c r="Q354" s="203"/>
      <c r="R354" s="203"/>
      <c r="S354" s="203"/>
      <c r="T354" s="204"/>
      <c r="AT354" s="205" t="s">
        <v>155</v>
      </c>
      <c r="AU354" s="205" t="s">
        <v>82</v>
      </c>
      <c r="AV354" s="11" t="s">
        <v>82</v>
      </c>
      <c r="AW354" s="11" t="s">
        <v>37</v>
      </c>
      <c r="AX354" s="11" t="s">
        <v>74</v>
      </c>
      <c r="AY354" s="205" t="s">
        <v>145</v>
      </c>
    </row>
    <row r="355" spans="2:65" s="11" customFormat="1" x14ac:dyDescent="0.3">
      <c r="B355" s="194"/>
      <c r="C355" s="195"/>
      <c r="D355" s="196" t="s">
        <v>155</v>
      </c>
      <c r="E355" s="197" t="s">
        <v>21</v>
      </c>
      <c r="F355" s="198" t="s">
        <v>986</v>
      </c>
      <c r="G355" s="195"/>
      <c r="H355" s="199">
        <v>1.8</v>
      </c>
      <c r="I355" s="200"/>
      <c r="J355" s="195"/>
      <c r="K355" s="195"/>
      <c r="L355" s="201"/>
      <c r="M355" s="202"/>
      <c r="N355" s="203"/>
      <c r="O355" s="203"/>
      <c r="P355" s="203"/>
      <c r="Q355" s="203"/>
      <c r="R355" s="203"/>
      <c r="S355" s="203"/>
      <c r="T355" s="204"/>
      <c r="AT355" s="205" t="s">
        <v>155</v>
      </c>
      <c r="AU355" s="205" t="s">
        <v>82</v>
      </c>
      <c r="AV355" s="11" t="s">
        <v>82</v>
      </c>
      <c r="AW355" s="11" t="s">
        <v>37</v>
      </c>
      <c r="AX355" s="11" t="s">
        <v>74</v>
      </c>
      <c r="AY355" s="205" t="s">
        <v>145</v>
      </c>
    </row>
    <row r="356" spans="2:65" s="11" customFormat="1" x14ac:dyDescent="0.3">
      <c r="B356" s="194"/>
      <c r="C356" s="195"/>
      <c r="D356" s="196" t="s">
        <v>155</v>
      </c>
      <c r="E356" s="197" t="s">
        <v>21</v>
      </c>
      <c r="F356" s="198" t="s">
        <v>987</v>
      </c>
      <c r="G356" s="195"/>
      <c r="H356" s="199">
        <v>3.74</v>
      </c>
      <c r="I356" s="200"/>
      <c r="J356" s="195"/>
      <c r="K356" s="195"/>
      <c r="L356" s="201"/>
      <c r="M356" s="202"/>
      <c r="N356" s="203"/>
      <c r="O356" s="203"/>
      <c r="P356" s="203"/>
      <c r="Q356" s="203"/>
      <c r="R356" s="203"/>
      <c r="S356" s="203"/>
      <c r="T356" s="204"/>
      <c r="AT356" s="205" t="s">
        <v>155</v>
      </c>
      <c r="AU356" s="205" t="s">
        <v>82</v>
      </c>
      <c r="AV356" s="11" t="s">
        <v>82</v>
      </c>
      <c r="AW356" s="11" t="s">
        <v>37</v>
      </c>
      <c r="AX356" s="11" t="s">
        <v>74</v>
      </c>
      <c r="AY356" s="205" t="s">
        <v>145</v>
      </c>
    </row>
    <row r="357" spans="2:65" s="12" customFormat="1" x14ac:dyDescent="0.3">
      <c r="B357" s="206"/>
      <c r="C357" s="207"/>
      <c r="D357" s="208" t="s">
        <v>155</v>
      </c>
      <c r="E357" s="209" t="s">
        <v>21</v>
      </c>
      <c r="F357" s="210" t="s">
        <v>159</v>
      </c>
      <c r="G357" s="207"/>
      <c r="H357" s="211">
        <v>8.6</v>
      </c>
      <c r="I357" s="212"/>
      <c r="J357" s="207"/>
      <c r="K357" s="207"/>
      <c r="L357" s="213"/>
      <c r="M357" s="214"/>
      <c r="N357" s="215"/>
      <c r="O357" s="215"/>
      <c r="P357" s="215"/>
      <c r="Q357" s="215"/>
      <c r="R357" s="215"/>
      <c r="S357" s="215"/>
      <c r="T357" s="216"/>
      <c r="AT357" s="217" t="s">
        <v>155</v>
      </c>
      <c r="AU357" s="217" t="s">
        <v>82</v>
      </c>
      <c r="AV357" s="12" t="s">
        <v>153</v>
      </c>
      <c r="AW357" s="12" t="s">
        <v>37</v>
      </c>
      <c r="AX357" s="12" t="s">
        <v>8</v>
      </c>
      <c r="AY357" s="217" t="s">
        <v>145</v>
      </c>
    </row>
    <row r="358" spans="2:65" s="1" customFormat="1" ht="44.25" customHeight="1" x14ac:dyDescent="0.3">
      <c r="B358" s="34"/>
      <c r="C358" s="182" t="s">
        <v>690</v>
      </c>
      <c r="D358" s="182" t="s">
        <v>148</v>
      </c>
      <c r="E358" s="183" t="s">
        <v>670</v>
      </c>
      <c r="F358" s="184" t="s">
        <v>671</v>
      </c>
      <c r="G358" s="185" t="s">
        <v>484</v>
      </c>
      <c r="H358" s="186">
        <v>1</v>
      </c>
      <c r="I358" s="187"/>
      <c r="J358" s="188">
        <f>ROUND(I358*H358,0)</f>
        <v>0</v>
      </c>
      <c r="K358" s="184" t="s">
        <v>21</v>
      </c>
      <c r="L358" s="54"/>
      <c r="M358" s="189" t="s">
        <v>21</v>
      </c>
      <c r="N358" s="190" t="s">
        <v>45</v>
      </c>
      <c r="O358" s="35"/>
      <c r="P358" s="191">
        <f>O358*H358</f>
        <v>0</v>
      </c>
      <c r="Q358" s="191">
        <v>1.17E-3</v>
      </c>
      <c r="R358" s="191">
        <f>Q358*H358</f>
        <v>1.17E-3</v>
      </c>
      <c r="S358" s="191">
        <v>0</v>
      </c>
      <c r="T358" s="192">
        <f>S358*H358</f>
        <v>0</v>
      </c>
      <c r="AR358" s="17" t="s">
        <v>168</v>
      </c>
      <c r="AT358" s="17" t="s">
        <v>148</v>
      </c>
      <c r="AU358" s="17" t="s">
        <v>82</v>
      </c>
      <c r="AY358" s="17" t="s">
        <v>145</v>
      </c>
      <c r="BE358" s="193">
        <f>IF(N358="základní",J358,0)</f>
        <v>0</v>
      </c>
      <c r="BF358" s="193">
        <f>IF(N358="snížená",J358,0)</f>
        <v>0</v>
      </c>
      <c r="BG358" s="193">
        <f>IF(N358="zákl. přenesená",J358,0)</f>
        <v>0</v>
      </c>
      <c r="BH358" s="193">
        <f>IF(N358="sníž. přenesená",J358,0)</f>
        <v>0</v>
      </c>
      <c r="BI358" s="193">
        <f>IF(N358="nulová",J358,0)</f>
        <v>0</v>
      </c>
      <c r="BJ358" s="17" t="s">
        <v>8</v>
      </c>
      <c r="BK358" s="193">
        <f>ROUND(I358*H358,0)</f>
        <v>0</v>
      </c>
      <c r="BL358" s="17" t="s">
        <v>168</v>
      </c>
      <c r="BM358" s="17" t="s">
        <v>672</v>
      </c>
    </row>
    <row r="359" spans="2:65" s="1" customFormat="1" ht="31.5" customHeight="1" x14ac:dyDescent="0.3">
      <c r="B359" s="34"/>
      <c r="C359" s="182" t="s">
        <v>695</v>
      </c>
      <c r="D359" s="182" t="s">
        <v>148</v>
      </c>
      <c r="E359" s="183" t="s">
        <v>674</v>
      </c>
      <c r="F359" s="184" t="s">
        <v>675</v>
      </c>
      <c r="G359" s="185" t="s">
        <v>289</v>
      </c>
      <c r="H359" s="186">
        <v>0.312</v>
      </c>
      <c r="I359" s="187"/>
      <c r="J359" s="188">
        <f>ROUND(I359*H359,0)</f>
        <v>0</v>
      </c>
      <c r="K359" s="184" t="s">
        <v>152</v>
      </c>
      <c r="L359" s="54"/>
      <c r="M359" s="189" t="s">
        <v>21</v>
      </c>
      <c r="N359" s="190" t="s">
        <v>45</v>
      </c>
      <c r="O359" s="35"/>
      <c r="P359" s="191">
        <f>O359*H359</f>
        <v>0</v>
      </c>
      <c r="Q359" s="191">
        <v>0</v>
      </c>
      <c r="R359" s="191">
        <f>Q359*H359</f>
        <v>0</v>
      </c>
      <c r="S359" s="191">
        <v>0</v>
      </c>
      <c r="T359" s="192">
        <f>S359*H359</f>
        <v>0</v>
      </c>
      <c r="AR359" s="17" t="s">
        <v>168</v>
      </c>
      <c r="AT359" s="17" t="s">
        <v>148</v>
      </c>
      <c r="AU359" s="17" t="s">
        <v>82</v>
      </c>
      <c r="AY359" s="17" t="s">
        <v>145</v>
      </c>
      <c r="BE359" s="193">
        <f>IF(N359="základní",J359,0)</f>
        <v>0</v>
      </c>
      <c r="BF359" s="193">
        <f>IF(N359="snížená",J359,0)</f>
        <v>0</v>
      </c>
      <c r="BG359" s="193">
        <f>IF(N359="zákl. přenesená",J359,0)</f>
        <v>0</v>
      </c>
      <c r="BH359" s="193">
        <f>IF(N359="sníž. přenesená",J359,0)</f>
        <v>0</v>
      </c>
      <c r="BI359" s="193">
        <f>IF(N359="nulová",J359,0)</f>
        <v>0</v>
      </c>
      <c r="BJ359" s="17" t="s">
        <v>8</v>
      </c>
      <c r="BK359" s="193">
        <f>ROUND(I359*H359,0)</f>
        <v>0</v>
      </c>
      <c r="BL359" s="17" t="s">
        <v>168</v>
      </c>
      <c r="BM359" s="17" t="s">
        <v>676</v>
      </c>
    </row>
    <row r="360" spans="2:65" s="10" customFormat="1" ht="29.85" customHeight="1" x14ac:dyDescent="0.3">
      <c r="B360" s="165"/>
      <c r="C360" s="166"/>
      <c r="D360" s="179" t="s">
        <v>73</v>
      </c>
      <c r="E360" s="180" t="s">
        <v>677</v>
      </c>
      <c r="F360" s="180" t="s">
        <v>678</v>
      </c>
      <c r="G360" s="166"/>
      <c r="H360" s="166"/>
      <c r="I360" s="169"/>
      <c r="J360" s="181">
        <f>BK360</f>
        <v>0</v>
      </c>
      <c r="K360" s="166"/>
      <c r="L360" s="171"/>
      <c r="M360" s="172"/>
      <c r="N360" s="173"/>
      <c r="O360" s="173"/>
      <c r="P360" s="174">
        <f>SUM(P361:P362)</f>
        <v>0</v>
      </c>
      <c r="Q360" s="173"/>
      <c r="R360" s="174">
        <f>SUM(R361:R362)</f>
        <v>0</v>
      </c>
      <c r="S360" s="173"/>
      <c r="T360" s="175">
        <f>SUM(T361:T362)</f>
        <v>8.832000000000001E-2</v>
      </c>
      <c r="AR360" s="176" t="s">
        <v>82</v>
      </c>
      <c r="AT360" s="177" t="s">
        <v>73</v>
      </c>
      <c r="AU360" s="177" t="s">
        <v>8</v>
      </c>
      <c r="AY360" s="176" t="s">
        <v>145</v>
      </c>
      <c r="BK360" s="178">
        <f>SUM(BK361:BK362)</f>
        <v>0</v>
      </c>
    </row>
    <row r="361" spans="2:65" s="1" customFormat="1" ht="31.5" customHeight="1" x14ac:dyDescent="0.3">
      <c r="B361" s="34"/>
      <c r="C361" s="182" t="s">
        <v>700</v>
      </c>
      <c r="D361" s="182" t="s">
        <v>148</v>
      </c>
      <c r="E361" s="183" t="s">
        <v>680</v>
      </c>
      <c r="F361" s="184" t="s">
        <v>681</v>
      </c>
      <c r="G361" s="185" t="s">
        <v>167</v>
      </c>
      <c r="H361" s="186">
        <v>5.12</v>
      </c>
      <c r="I361" s="187"/>
      <c r="J361" s="188">
        <f>ROUND(I361*H361,0)</f>
        <v>0</v>
      </c>
      <c r="K361" s="184" t="s">
        <v>152</v>
      </c>
      <c r="L361" s="54"/>
      <c r="M361" s="189" t="s">
        <v>21</v>
      </c>
      <c r="N361" s="190" t="s">
        <v>45</v>
      </c>
      <c r="O361" s="35"/>
      <c r="P361" s="191">
        <f>O361*H361</f>
        <v>0</v>
      </c>
      <c r="Q361" s="191">
        <v>0</v>
      </c>
      <c r="R361" s="191">
        <f>Q361*H361</f>
        <v>0</v>
      </c>
      <c r="S361" s="191">
        <v>1.7250000000000001E-2</v>
      </c>
      <c r="T361" s="192">
        <f>S361*H361</f>
        <v>8.832000000000001E-2</v>
      </c>
      <c r="AR361" s="17" t="s">
        <v>168</v>
      </c>
      <c r="AT361" s="17" t="s">
        <v>148</v>
      </c>
      <c r="AU361" s="17" t="s">
        <v>82</v>
      </c>
      <c r="AY361" s="17" t="s">
        <v>145</v>
      </c>
      <c r="BE361" s="193">
        <f>IF(N361="základní",J361,0)</f>
        <v>0</v>
      </c>
      <c r="BF361" s="193">
        <f>IF(N361="snížená",J361,0)</f>
        <v>0</v>
      </c>
      <c r="BG361" s="193">
        <f>IF(N361="zákl. přenesená",J361,0)</f>
        <v>0</v>
      </c>
      <c r="BH361" s="193">
        <f>IF(N361="sníž. přenesená",J361,0)</f>
        <v>0</v>
      </c>
      <c r="BI361" s="193">
        <f>IF(N361="nulová",J361,0)</f>
        <v>0</v>
      </c>
      <c r="BJ361" s="17" t="s">
        <v>8</v>
      </c>
      <c r="BK361" s="193">
        <f>ROUND(I361*H361,0)</f>
        <v>0</v>
      </c>
      <c r="BL361" s="17" t="s">
        <v>168</v>
      </c>
      <c r="BM361" s="17" t="s">
        <v>682</v>
      </c>
    </row>
    <row r="362" spans="2:65" s="11" customFormat="1" x14ac:dyDescent="0.3">
      <c r="B362" s="194"/>
      <c r="C362" s="195"/>
      <c r="D362" s="196" t="s">
        <v>155</v>
      </c>
      <c r="E362" s="197" t="s">
        <v>21</v>
      </c>
      <c r="F362" s="198" t="s">
        <v>990</v>
      </c>
      <c r="G362" s="195"/>
      <c r="H362" s="199">
        <v>5.12</v>
      </c>
      <c r="I362" s="200"/>
      <c r="J362" s="195"/>
      <c r="K362" s="195"/>
      <c r="L362" s="201"/>
      <c r="M362" s="202"/>
      <c r="N362" s="203"/>
      <c r="O362" s="203"/>
      <c r="P362" s="203"/>
      <c r="Q362" s="203"/>
      <c r="R362" s="203"/>
      <c r="S362" s="203"/>
      <c r="T362" s="204"/>
      <c r="AT362" s="205" t="s">
        <v>155</v>
      </c>
      <c r="AU362" s="205" t="s">
        <v>82</v>
      </c>
      <c r="AV362" s="11" t="s">
        <v>82</v>
      </c>
      <c r="AW362" s="11" t="s">
        <v>37</v>
      </c>
      <c r="AX362" s="11" t="s">
        <v>8</v>
      </c>
      <c r="AY362" s="205" t="s">
        <v>145</v>
      </c>
    </row>
    <row r="363" spans="2:65" s="10" customFormat="1" ht="29.85" customHeight="1" x14ac:dyDescent="0.3">
      <c r="B363" s="165"/>
      <c r="C363" s="166"/>
      <c r="D363" s="179" t="s">
        <v>73</v>
      </c>
      <c r="E363" s="180" t="s">
        <v>684</v>
      </c>
      <c r="F363" s="180" t="s">
        <v>685</v>
      </c>
      <c r="G363" s="166"/>
      <c r="H363" s="166"/>
      <c r="I363" s="169"/>
      <c r="J363" s="181">
        <f>BK363</f>
        <v>0</v>
      </c>
      <c r="K363" s="166"/>
      <c r="L363" s="171"/>
      <c r="M363" s="172"/>
      <c r="N363" s="173"/>
      <c r="O363" s="173"/>
      <c r="P363" s="174">
        <f>SUM(P364:P389)</f>
        <v>0</v>
      </c>
      <c r="Q363" s="173"/>
      <c r="R363" s="174">
        <f>SUM(R364:R389)</f>
        <v>2.01E-2</v>
      </c>
      <c r="S363" s="173"/>
      <c r="T363" s="175">
        <f>SUM(T364:T389)</f>
        <v>1.2726994999999999</v>
      </c>
      <c r="AR363" s="176" t="s">
        <v>82</v>
      </c>
      <c r="AT363" s="177" t="s">
        <v>73</v>
      </c>
      <c r="AU363" s="177" t="s">
        <v>8</v>
      </c>
      <c r="AY363" s="176" t="s">
        <v>145</v>
      </c>
      <c r="BK363" s="178">
        <f>SUM(BK364:BK389)</f>
        <v>0</v>
      </c>
    </row>
    <row r="364" spans="2:65" s="1" customFormat="1" ht="44.25" customHeight="1" x14ac:dyDescent="0.3">
      <c r="B364" s="34"/>
      <c r="C364" s="182" t="s">
        <v>707</v>
      </c>
      <c r="D364" s="182" t="s">
        <v>148</v>
      </c>
      <c r="E364" s="183" t="s">
        <v>687</v>
      </c>
      <c r="F364" s="184" t="s">
        <v>991</v>
      </c>
      <c r="G364" s="185" t="s">
        <v>151</v>
      </c>
      <c r="H364" s="186">
        <v>2</v>
      </c>
      <c r="I364" s="187"/>
      <c r="J364" s="188">
        <f>ROUND(I364*H364,0)</f>
        <v>0</v>
      </c>
      <c r="K364" s="184" t="s">
        <v>21</v>
      </c>
      <c r="L364" s="54"/>
      <c r="M364" s="189" t="s">
        <v>21</v>
      </c>
      <c r="N364" s="190" t="s">
        <v>45</v>
      </c>
      <c r="O364" s="35"/>
      <c r="P364" s="191">
        <f>O364*H364</f>
        <v>0</v>
      </c>
      <c r="Q364" s="191">
        <v>0</v>
      </c>
      <c r="R364" s="191">
        <f>Q364*H364</f>
        <v>0</v>
      </c>
      <c r="S364" s="191">
        <v>0</v>
      </c>
      <c r="T364" s="192">
        <f>S364*H364</f>
        <v>0</v>
      </c>
      <c r="AR364" s="17" t="s">
        <v>168</v>
      </c>
      <c r="AT364" s="17" t="s">
        <v>148</v>
      </c>
      <c r="AU364" s="17" t="s">
        <v>82</v>
      </c>
      <c r="AY364" s="17" t="s">
        <v>145</v>
      </c>
      <c r="BE364" s="193">
        <f>IF(N364="základní",J364,0)</f>
        <v>0</v>
      </c>
      <c r="BF364" s="193">
        <f>IF(N364="snížená",J364,0)</f>
        <v>0</v>
      </c>
      <c r="BG364" s="193">
        <f>IF(N364="zákl. přenesená",J364,0)</f>
        <v>0</v>
      </c>
      <c r="BH364" s="193">
        <f>IF(N364="sníž. přenesená",J364,0)</f>
        <v>0</v>
      </c>
      <c r="BI364" s="193">
        <f>IF(N364="nulová",J364,0)</f>
        <v>0</v>
      </c>
      <c r="BJ364" s="17" t="s">
        <v>8</v>
      </c>
      <c r="BK364" s="193">
        <f>ROUND(I364*H364,0)</f>
        <v>0</v>
      </c>
      <c r="BL364" s="17" t="s">
        <v>168</v>
      </c>
      <c r="BM364" s="17" t="s">
        <v>689</v>
      </c>
    </row>
    <row r="365" spans="2:65" s="1" customFormat="1" ht="82.5" customHeight="1" x14ac:dyDescent="0.3">
      <c r="B365" s="34"/>
      <c r="C365" s="182" t="s">
        <v>714</v>
      </c>
      <c r="D365" s="182" t="s">
        <v>148</v>
      </c>
      <c r="E365" s="183" t="s">
        <v>691</v>
      </c>
      <c r="F365" s="184" t="s">
        <v>692</v>
      </c>
      <c r="G365" s="185" t="s">
        <v>151</v>
      </c>
      <c r="H365" s="186">
        <v>8</v>
      </c>
      <c r="I365" s="187"/>
      <c r="J365" s="188">
        <f>ROUND(I365*H365,0)</f>
        <v>0</v>
      </c>
      <c r="K365" s="184" t="s">
        <v>21</v>
      </c>
      <c r="L365" s="54"/>
      <c r="M365" s="189" t="s">
        <v>21</v>
      </c>
      <c r="N365" s="190" t="s">
        <v>45</v>
      </c>
      <c r="O365" s="35"/>
      <c r="P365" s="191">
        <f>O365*H365</f>
        <v>0</v>
      </c>
      <c r="Q365" s="191">
        <v>0</v>
      </c>
      <c r="R365" s="191">
        <f>Q365*H365</f>
        <v>0</v>
      </c>
      <c r="S365" s="191">
        <v>0</v>
      </c>
      <c r="T365" s="192">
        <f>S365*H365</f>
        <v>0</v>
      </c>
      <c r="AR365" s="17" t="s">
        <v>168</v>
      </c>
      <c r="AT365" s="17" t="s">
        <v>148</v>
      </c>
      <c r="AU365" s="17" t="s">
        <v>82</v>
      </c>
      <c r="AY365" s="17" t="s">
        <v>145</v>
      </c>
      <c r="BE365" s="193">
        <f>IF(N365="základní",J365,0)</f>
        <v>0</v>
      </c>
      <c r="BF365" s="193">
        <f>IF(N365="snížená",J365,0)</f>
        <v>0</v>
      </c>
      <c r="BG365" s="193">
        <f>IF(N365="zákl. přenesená",J365,0)</f>
        <v>0</v>
      </c>
      <c r="BH365" s="193">
        <f>IF(N365="sníž. přenesená",J365,0)</f>
        <v>0</v>
      </c>
      <c r="BI365" s="193">
        <f>IF(N365="nulová",J365,0)</f>
        <v>0</v>
      </c>
      <c r="BJ365" s="17" t="s">
        <v>8</v>
      </c>
      <c r="BK365" s="193">
        <f>ROUND(I365*H365,0)</f>
        <v>0</v>
      </c>
      <c r="BL365" s="17" t="s">
        <v>168</v>
      </c>
      <c r="BM365" s="17" t="s">
        <v>693</v>
      </c>
    </row>
    <row r="366" spans="2:65" s="11" customFormat="1" x14ac:dyDescent="0.3">
      <c r="B366" s="194"/>
      <c r="C366" s="195"/>
      <c r="D366" s="208" t="s">
        <v>155</v>
      </c>
      <c r="E366" s="218" t="s">
        <v>21</v>
      </c>
      <c r="F366" s="219" t="s">
        <v>694</v>
      </c>
      <c r="G366" s="195"/>
      <c r="H366" s="220">
        <v>8</v>
      </c>
      <c r="I366" s="200"/>
      <c r="J366" s="195"/>
      <c r="K366" s="195"/>
      <c r="L366" s="201"/>
      <c r="M366" s="202"/>
      <c r="N366" s="203"/>
      <c r="O366" s="203"/>
      <c r="P366" s="203"/>
      <c r="Q366" s="203"/>
      <c r="R366" s="203"/>
      <c r="S366" s="203"/>
      <c r="T366" s="204"/>
      <c r="AT366" s="205" t="s">
        <v>155</v>
      </c>
      <c r="AU366" s="205" t="s">
        <v>82</v>
      </c>
      <c r="AV366" s="11" t="s">
        <v>82</v>
      </c>
      <c r="AW366" s="11" t="s">
        <v>37</v>
      </c>
      <c r="AX366" s="11" t="s">
        <v>8</v>
      </c>
      <c r="AY366" s="205" t="s">
        <v>145</v>
      </c>
    </row>
    <row r="367" spans="2:65" s="1" customFormat="1" ht="22.5" customHeight="1" x14ac:dyDescent="0.3">
      <c r="B367" s="34"/>
      <c r="C367" s="182" t="s">
        <v>719</v>
      </c>
      <c r="D367" s="182" t="s">
        <v>148</v>
      </c>
      <c r="E367" s="183" t="s">
        <v>696</v>
      </c>
      <c r="F367" s="184" t="s">
        <v>697</v>
      </c>
      <c r="G367" s="185" t="s">
        <v>178</v>
      </c>
      <c r="H367" s="186">
        <v>6</v>
      </c>
      <c r="I367" s="187"/>
      <c r="J367" s="188">
        <f>ROUND(I367*H367,0)</f>
        <v>0</v>
      </c>
      <c r="K367" s="184" t="s">
        <v>152</v>
      </c>
      <c r="L367" s="54"/>
      <c r="M367" s="189" t="s">
        <v>21</v>
      </c>
      <c r="N367" s="190" t="s">
        <v>45</v>
      </c>
      <c r="O367" s="35"/>
      <c r="P367" s="191">
        <f>O367*H367</f>
        <v>0</v>
      </c>
      <c r="Q367" s="191">
        <v>0</v>
      </c>
      <c r="R367" s="191">
        <f>Q367*H367</f>
        <v>0</v>
      </c>
      <c r="S367" s="191">
        <v>1.2070000000000001E-2</v>
      </c>
      <c r="T367" s="192">
        <f>S367*H367</f>
        <v>7.2420000000000012E-2</v>
      </c>
      <c r="AR367" s="17" t="s">
        <v>168</v>
      </c>
      <c r="AT367" s="17" t="s">
        <v>148</v>
      </c>
      <c r="AU367" s="17" t="s">
        <v>82</v>
      </c>
      <c r="AY367" s="17" t="s">
        <v>145</v>
      </c>
      <c r="BE367" s="193">
        <f>IF(N367="základní",J367,0)</f>
        <v>0</v>
      </c>
      <c r="BF367" s="193">
        <f>IF(N367="snížená",J367,0)</f>
        <v>0</v>
      </c>
      <c r="BG367" s="193">
        <f>IF(N367="zákl. přenesená",J367,0)</f>
        <v>0</v>
      </c>
      <c r="BH367" s="193">
        <f>IF(N367="sníž. přenesená",J367,0)</f>
        <v>0</v>
      </c>
      <c r="BI367" s="193">
        <f>IF(N367="nulová",J367,0)</f>
        <v>0</v>
      </c>
      <c r="BJ367" s="17" t="s">
        <v>8</v>
      </c>
      <c r="BK367" s="193">
        <f>ROUND(I367*H367,0)</f>
        <v>0</v>
      </c>
      <c r="BL367" s="17" t="s">
        <v>168</v>
      </c>
      <c r="BM367" s="17" t="s">
        <v>698</v>
      </c>
    </row>
    <row r="368" spans="2:65" s="11" customFormat="1" x14ac:dyDescent="0.3">
      <c r="B368" s="194"/>
      <c r="C368" s="195"/>
      <c r="D368" s="208" t="s">
        <v>155</v>
      </c>
      <c r="E368" s="218" t="s">
        <v>21</v>
      </c>
      <c r="F368" s="219" t="s">
        <v>992</v>
      </c>
      <c r="G368" s="195"/>
      <c r="H368" s="220">
        <v>6</v>
      </c>
      <c r="I368" s="200"/>
      <c r="J368" s="195"/>
      <c r="K368" s="195"/>
      <c r="L368" s="201"/>
      <c r="M368" s="202"/>
      <c r="N368" s="203"/>
      <c r="O368" s="203"/>
      <c r="P368" s="203"/>
      <c r="Q368" s="203"/>
      <c r="R368" s="203"/>
      <c r="S368" s="203"/>
      <c r="T368" s="204"/>
      <c r="AT368" s="205" t="s">
        <v>155</v>
      </c>
      <c r="AU368" s="205" t="s">
        <v>82</v>
      </c>
      <c r="AV368" s="11" t="s">
        <v>82</v>
      </c>
      <c r="AW368" s="11" t="s">
        <v>37</v>
      </c>
      <c r="AX368" s="11" t="s">
        <v>8</v>
      </c>
      <c r="AY368" s="205" t="s">
        <v>145</v>
      </c>
    </row>
    <row r="369" spans="2:65" s="1" customFormat="1" ht="22.5" customHeight="1" x14ac:dyDescent="0.3">
      <c r="B369" s="34"/>
      <c r="C369" s="182" t="s">
        <v>723</v>
      </c>
      <c r="D369" s="182" t="s">
        <v>148</v>
      </c>
      <c r="E369" s="183" t="s">
        <v>701</v>
      </c>
      <c r="F369" s="184" t="s">
        <v>702</v>
      </c>
      <c r="G369" s="185" t="s">
        <v>167</v>
      </c>
      <c r="H369" s="186">
        <v>14.03</v>
      </c>
      <c r="I369" s="187"/>
      <c r="J369" s="188">
        <f>ROUND(I369*H369,0)</f>
        <v>0</v>
      </c>
      <c r="K369" s="184" t="s">
        <v>152</v>
      </c>
      <c r="L369" s="54"/>
      <c r="M369" s="189" t="s">
        <v>21</v>
      </c>
      <c r="N369" s="190" t="s">
        <v>45</v>
      </c>
      <c r="O369" s="35"/>
      <c r="P369" s="191">
        <f>O369*H369</f>
        <v>0</v>
      </c>
      <c r="Q369" s="191">
        <v>0</v>
      </c>
      <c r="R369" s="191">
        <f>Q369*H369</f>
        <v>0</v>
      </c>
      <c r="S369" s="191">
        <v>2.4649999999999998E-2</v>
      </c>
      <c r="T369" s="192">
        <f>S369*H369</f>
        <v>0.34583949999999997</v>
      </c>
      <c r="AR369" s="17" t="s">
        <v>168</v>
      </c>
      <c r="AT369" s="17" t="s">
        <v>148</v>
      </c>
      <c r="AU369" s="17" t="s">
        <v>82</v>
      </c>
      <c r="AY369" s="17" t="s">
        <v>145</v>
      </c>
      <c r="BE369" s="193">
        <f>IF(N369="základní",J369,0)</f>
        <v>0</v>
      </c>
      <c r="BF369" s="193">
        <f>IF(N369="snížená",J369,0)</f>
        <v>0</v>
      </c>
      <c r="BG369" s="193">
        <f>IF(N369="zákl. přenesená",J369,0)</f>
        <v>0</v>
      </c>
      <c r="BH369" s="193">
        <f>IF(N369="sníž. přenesená",J369,0)</f>
        <v>0</v>
      </c>
      <c r="BI369" s="193">
        <f>IF(N369="nulová",J369,0)</f>
        <v>0</v>
      </c>
      <c r="BJ369" s="17" t="s">
        <v>8</v>
      </c>
      <c r="BK369" s="193">
        <f>ROUND(I369*H369,0)</f>
        <v>0</v>
      </c>
      <c r="BL369" s="17" t="s">
        <v>168</v>
      </c>
      <c r="BM369" s="17" t="s">
        <v>703</v>
      </c>
    </row>
    <row r="370" spans="2:65" s="11" customFormat="1" x14ac:dyDescent="0.3">
      <c r="B370" s="194"/>
      <c r="C370" s="195"/>
      <c r="D370" s="196" t="s">
        <v>155</v>
      </c>
      <c r="E370" s="197" t="s">
        <v>21</v>
      </c>
      <c r="F370" s="198" t="s">
        <v>993</v>
      </c>
      <c r="G370" s="195"/>
      <c r="H370" s="199">
        <v>4.91</v>
      </c>
      <c r="I370" s="200"/>
      <c r="J370" s="195"/>
      <c r="K370" s="195"/>
      <c r="L370" s="201"/>
      <c r="M370" s="202"/>
      <c r="N370" s="203"/>
      <c r="O370" s="203"/>
      <c r="P370" s="203"/>
      <c r="Q370" s="203"/>
      <c r="R370" s="203"/>
      <c r="S370" s="203"/>
      <c r="T370" s="204"/>
      <c r="AT370" s="205" t="s">
        <v>155</v>
      </c>
      <c r="AU370" s="205" t="s">
        <v>82</v>
      </c>
      <c r="AV370" s="11" t="s">
        <v>82</v>
      </c>
      <c r="AW370" s="11" t="s">
        <v>37</v>
      </c>
      <c r="AX370" s="11" t="s">
        <v>74</v>
      </c>
      <c r="AY370" s="205" t="s">
        <v>145</v>
      </c>
    </row>
    <row r="371" spans="2:65" s="11" customFormat="1" x14ac:dyDescent="0.3">
      <c r="B371" s="194"/>
      <c r="C371" s="195"/>
      <c r="D371" s="196" t="s">
        <v>155</v>
      </c>
      <c r="E371" s="197" t="s">
        <v>21</v>
      </c>
      <c r="F371" s="198" t="s">
        <v>986</v>
      </c>
      <c r="G371" s="195"/>
      <c r="H371" s="199">
        <v>1.8</v>
      </c>
      <c r="I371" s="200"/>
      <c r="J371" s="195"/>
      <c r="K371" s="195"/>
      <c r="L371" s="201"/>
      <c r="M371" s="202"/>
      <c r="N371" s="203"/>
      <c r="O371" s="203"/>
      <c r="P371" s="203"/>
      <c r="Q371" s="203"/>
      <c r="R371" s="203"/>
      <c r="S371" s="203"/>
      <c r="T371" s="204"/>
      <c r="AT371" s="205" t="s">
        <v>155</v>
      </c>
      <c r="AU371" s="205" t="s">
        <v>82</v>
      </c>
      <c r="AV371" s="11" t="s">
        <v>82</v>
      </c>
      <c r="AW371" s="11" t="s">
        <v>37</v>
      </c>
      <c r="AX371" s="11" t="s">
        <v>74</v>
      </c>
      <c r="AY371" s="205" t="s">
        <v>145</v>
      </c>
    </row>
    <row r="372" spans="2:65" s="11" customFormat="1" x14ac:dyDescent="0.3">
      <c r="B372" s="194"/>
      <c r="C372" s="195"/>
      <c r="D372" s="196" t="s">
        <v>155</v>
      </c>
      <c r="E372" s="197" t="s">
        <v>21</v>
      </c>
      <c r="F372" s="198" t="s">
        <v>994</v>
      </c>
      <c r="G372" s="195"/>
      <c r="H372" s="199">
        <v>5.94</v>
      </c>
      <c r="I372" s="200"/>
      <c r="J372" s="195"/>
      <c r="K372" s="195"/>
      <c r="L372" s="201"/>
      <c r="M372" s="202"/>
      <c r="N372" s="203"/>
      <c r="O372" s="203"/>
      <c r="P372" s="203"/>
      <c r="Q372" s="203"/>
      <c r="R372" s="203"/>
      <c r="S372" s="203"/>
      <c r="T372" s="204"/>
      <c r="AT372" s="205" t="s">
        <v>155</v>
      </c>
      <c r="AU372" s="205" t="s">
        <v>82</v>
      </c>
      <c r="AV372" s="11" t="s">
        <v>82</v>
      </c>
      <c r="AW372" s="11" t="s">
        <v>37</v>
      </c>
      <c r="AX372" s="11" t="s">
        <v>74</v>
      </c>
      <c r="AY372" s="205" t="s">
        <v>145</v>
      </c>
    </row>
    <row r="373" spans="2:65" s="11" customFormat="1" x14ac:dyDescent="0.3">
      <c r="B373" s="194"/>
      <c r="C373" s="195"/>
      <c r="D373" s="196" t="s">
        <v>155</v>
      </c>
      <c r="E373" s="197" t="s">
        <v>21</v>
      </c>
      <c r="F373" s="198" t="s">
        <v>995</v>
      </c>
      <c r="G373" s="195"/>
      <c r="H373" s="199">
        <v>1.38</v>
      </c>
      <c r="I373" s="200"/>
      <c r="J373" s="195"/>
      <c r="K373" s="195"/>
      <c r="L373" s="201"/>
      <c r="M373" s="202"/>
      <c r="N373" s="203"/>
      <c r="O373" s="203"/>
      <c r="P373" s="203"/>
      <c r="Q373" s="203"/>
      <c r="R373" s="203"/>
      <c r="S373" s="203"/>
      <c r="T373" s="204"/>
      <c r="AT373" s="205" t="s">
        <v>155</v>
      </c>
      <c r="AU373" s="205" t="s">
        <v>82</v>
      </c>
      <c r="AV373" s="11" t="s">
        <v>82</v>
      </c>
      <c r="AW373" s="11" t="s">
        <v>37</v>
      </c>
      <c r="AX373" s="11" t="s">
        <v>74</v>
      </c>
      <c r="AY373" s="205" t="s">
        <v>145</v>
      </c>
    </row>
    <row r="374" spans="2:65" s="12" customFormat="1" x14ac:dyDescent="0.3">
      <c r="B374" s="206"/>
      <c r="C374" s="207"/>
      <c r="D374" s="208" t="s">
        <v>155</v>
      </c>
      <c r="E374" s="209" t="s">
        <v>21</v>
      </c>
      <c r="F374" s="210" t="s">
        <v>159</v>
      </c>
      <c r="G374" s="207"/>
      <c r="H374" s="211">
        <v>14.03</v>
      </c>
      <c r="I374" s="212"/>
      <c r="J374" s="207"/>
      <c r="K374" s="207"/>
      <c r="L374" s="213"/>
      <c r="M374" s="214"/>
      <c r="N374" s="215"/>
      <c r="O374" s="215"/>
      <c r="P374" s="215"/>
      <c r="Q374" s="215"/>
      <c r="R374" s="215"/>
      <c r="S374" s="215"/>
      <c r="T374" s="216"/>
      <c r="AT374" s="217" t="s">
        <v>155</v>
      </c>
      <c r="AU374" s="217" t="s">
        <v>82</v>
      </c>
      <c r="AV374" s="12" t="s">
        <v>153</v>
      </c>
      <c r="AW374" s="12" t="s">
        <v>37</v>
      </c>
      <c r="AX374" s="12" t="s">
        <v>8</v>
      </c>
      <c r="AY374" s="217" t="s">
        <v>145</v>
      </c>
    </row>
    <row r="375" spans="2:65" s="1" customFormat="1" ht="22.5" customHeight="1" x14ac:dyDescent="0.3">
      <c r="B375" s="34"/>
      <c r="C375" s="182" t="s">
        <v>728</v>
      </c>
      <c r="D375" s="182" t="s">
        <v>148</v>
      </c>
      <c r="E375" s="183" t="s">
        <v>708</v>
      </c>
      <c r="F375" s="184" t="s">
        <v>709</v>
      </c>
      <c r="G375" s="185" t="s">
        <v>167</v>
      </c>
      <c r="H375" s="186">
        <v>18</v>
      </c>
      <c r="I375" s="187"/>
      <c r="J375" s="188">
        <f>ROUND(I375*H375,0)</f>
        <v>0</v>
      </c>
      <c r="K375" s="184" t="s">
        <v>152</v>
      </c>
      <c r="L375" s="54"/>
      <c r="M375" s="189" t="s">
        <v>21</v>
      </c>
      <c r="N375" s="190" t="s">
        <v>45</v>
      </c>
      <c r="O375" s="35"/>
      <c r="P375" s="191">
        <f>O375*H375</f>
        <v>0</v>
      </c>
      <c r="Q375" s="191">
        <v>0</v>
      </c>
      <c r="R375" s="191">
        <f>Q375*H375</f>
        <v>0</v>
      </c>
      <c r="S375" s="191">
        <v>1.098E-2</v>
      </c>
      <c r="T375" s="192">
        <f>S375*H375</f>
        <v>0.19764000000000001</v>
      </c>
      <c r="AR375" s="17" t="s">
        <v>168</v>
      </c>
      <c r="AT375" s="17" t="s">
        <v>148</v>
      </c>
      <c r="AU375" s="17" t="s">
        <v>82</v>
      </c>
      <c r="AY375" s="17" t="s">
        <v>145</v>
      </c>
      <c r="BE375" s="193">
        <f>IF(N375="základní",J375,0)</f>
        <v>0</v>
      </c>
      <c r="BF375" s="193">
        <f>IF(N375="snížená",J375,0)</f>
        <v>0</v>
      </c>
      <c r="BG375" s="193">
        <f>IF(N375="zákl. přenesená",J375,0)</f>
        <v>0</v>
      </c>
      <c r="BH375" s="193">
        <f>IF(N375="sníž. přenesená",J375,0)</f>
        <v>0</v>
      </c>
      <c r="BI375" s="193">
        <f>IF(N375="nulová",J375,0)</f>
        <v>0</v>
      </c>
      <c r="BJ375" s="17" t="s">
        <v>8</v>
      </c>
      <c r="BK375" s="193">
        <f>ROUND(I375*H375,0)</f>
        <v>0</v>
      </c>
      <c r="BL375" s="17" t="s">
        <v>168</v>
      </c>
      <c r="BM375" s="17" t="s">
        <v>710</v>
      </c>
    </row>
    <row r="376" spans="2:65" s="11" customFormat="1" x14ac:dyDescent="0.3">
      <c r="B376" s="194"/>
      <c r="C376" s="195"/>
      <c r="D376" s="196" t="s">
        <v>155</v>
      </c>
      <c r="E376" s="197" t="s">
        <v>21</v>
      </c>
      <c r="F376" s="198" t="s">
        <v>996</v>
      </c>
      <c r="G376" s="195"/>
      <c r="H376" s="199">
        <v>10.6</v>
      </c>
      <c r="I376" s="200"/>
      <c r="J376" s="195"/>
      <c r="K376" s="195"/>
      <c r="L376" s="201"/>
      <c r="M376" s="202"/>
      <c r="N376" s="203"/>
      <c r="O376" s="203"/>
      <c r="P376" s="203"/>
      <c r="Q376" s="203"/>
      <c r="R376" s="203"/>
      <c r="S376" s="203"/>
      <c r="T376" s="204"/>
      <c r="AT376" s="205" t="s">
        <v>155</v>
      </c>
      <c r="AU376" s="205" t="s">
        <v>82</v>
      </c>
      <c r="AV376" s="11" t="s">
        <v>82</v>
      </c>
      <c r="AW376" s="11" t="s">
        <v>37</v>
      </c>
      <c r="AX376" s="11" t="s">
        <v>74</v>
      </c>
      <c r="AY376" s="205" t="s">
        <v>145</v>
      </c>
    </row>
    <row r="377" spans="2:65" s="11" customFormat="1" x14ac:dyDescent="0.3">
      <c r="B377" s="194"/>
      <c r="C377" s="195"/>
      <c r="D377" s="196" t="s">
        <v>155</v>
      </c>
      <c r="E377" s="197" t="s">
        <v>21</v>
      </c>
      <c r="F377" s="198" t="s">
        <v>712</v>
      </c>
      <c r="G377" s="195"/>
      <c r="H377" s="199">
        <v>10.6</v>
      </c>
      <c r="I377" s="200"/>
      <c r="J377" s="195"/>
      <c r="K377" s="195"/>
      <c r="L377" s="201"/>
      <c r="M377" s="202"/>
      <c r="N377" s="203"/>
      <c r="O377" s="203"/>
      <c r="P377" s="203"/>
      <c r="Q377" s="203"/>
      <c r="R377" s="203"/>
      <c r="S377" s="203"/>
      <c r="T377" s="204"/>
      <c r="AT377" s="205" t="s">
        <v>155</v>
      </c>
      <c r="AU377" s="205" t="s">
        <v>82</v>
      </c>
      <c r="AV377" s="11" t="s">
        <v>82</v>
      </c>
      <c r="AW377" s="11" t="s">
        <v>37</v>
      </c>
      <c r="AX377" s="11" t="s">
        <v>74</v>
      </c>
      <c r="AY377" s="205" t="s">
        <v>145</v>
      </c>
    </row>
    <row r="378" spans="2:65" s="11" customFormat="1" x14ac:dyDescent="0.3">
      <c r="B378" s="194"/>
      <c r="C378" s="195"/>
      <c r="D378" s="196" t="s">
        <v>155</v>
      </c>
      <c r="E378" s="197" t="s">
        <v>21</v>
      </c>
      <c r="F378" s="198" t="s">
        <v>713</v>
      </c>
      <c r="G378" s="195"/>
      <c r="H378" s="199">
        <v>-3.2</v>
      </c>
      <c r="I378" s="200"/>
      <c r="J378" s="195"/>
      <c r="K378" s="195"/>
      <c r="L378" s="201"/>
      <c r="M378" s="202"/>
      <c r="N378" s="203"/>
      <c r="O378" s="203"/>
      <c r="P378" s="203"/>
      <c r="Q378" s="203"/>
      <c r="R378" s="203"/>
      <c r="S378" s="203"/>
      <c r="T378" s="204"/>
      <c r="AT378" s="205" t="s">
        <v>155</v>
      </c>
      <c r="AU378" s="205" t="s">
        <v>82</v>
      </c>
      <c r="AV378" s="11" t="s">
        <v>82</v>
      </c>
      <c r="AW378" s="11" t="s">
        <v>37</v>
      </c>
      <c r="AX378" s="11" t="s">
        <v>74</v>
      </c>
      <c r="AY378" s="205" t="s">
        <v>145</v>
      </c>
    </row>
    <row r="379" spans="2:65" s="12" customFormat="1" x14ac:dyDescent="0.3">
      <c r="B379" s="206"/>
      <c r="C379" s="207"/>
      <c r="D379" s="208" t="s">
        <v>155</v>
      </c>
      <c r="E379" s="209" t="s">
        <v>21</v>
      </c>
      <c r="F379" s="210" t="s">
        <v>159</v>
      </c>
      <c r="G379" s="207"/>
      <c r="H379" s="211">
        <v>18</v>
      </c>
      <c r="I379" s="212"/>
      <c r="J379" s="207"/>
      <c r="K379" s="207"/>
      <c r="L379" s="213"/>
      <c r="M379" s="214"/>
      <c r="N379" s="215"/>
      <c r="O379" s="215"/>
      <c r="P379" s="215"/>
      <c r="Q379" s="215"/>
      <c r="R379" s="215"/>
      <c r="S379" s="215"/>
      <c r="T379" s="216"/>
      <c r="AT379" s="217" t="s">
        <v>155</v>
      </c>
      <c r="AU379" s="217" t="s">
        <v>82</v>
      </c>
      <c r="AV379" s="12" t="s">
        <v>153</v>
      </c>
      <c r="AW379" s="12" t="s">
        <v>37</v>
      </c>
      <c r="AX379" s="12" t="s">
        <v>8</v>
      </c>
      <c r="AY379" s="217" t="s">
        <v>145</v>
      </c>
    </row>
    <row r="380" spans="2:65" s="1" customFormat="1" ht="31.5" customHeight="1" x14ac:dyDescent="0.3">
      <c r="B380" s="34"/>
      <c r="C380" s="182" t="s">
        <v>735</v>
      </c>
      <c r="D380" s="182" t="s">
        <v>148</v>
      </c>
      <c r="E380" s="183" t="s">
        <v>997</v>
      </c>
      <c r="F380" s="184" t="s">
        <v>998</v>
      </c>
      <c r="G380" s="185" t="s">
        <v>151</v>
      </c>
      <c r="H380" s="186">
        <v>1</v>
      </c>
      <c r="I380" s="187"/>
      <c r="J380" s="188">
        <f>ROUND(I380*H380,0)</f>
        <v>0</v>
      </c>
      <c r="K380" s="184" t="s">
        <v>152</v>
      </c>
      <c r="L380" s="54"/>
      <c r="M380" s="189" t="s">
        <v>21</v>
      </c>
      <c r="N380" s="190" t="s">
        <v>45</v>
      </c>
      <c r="O380" s="35"/>
      <c r="P380" s="191">
        <f>O380*H380</f>
        <v>0</v>
      </c>
      <c r="Q380" s="191">
        <v>0</v>
      </c>
      <c r="R380" s="191">
        <f>Q380*H380</f>
        <v>0</v>
      </c>
      <c r="S380" s="191">
        <v>0</v>
      </c>
      <c r="T380" s="192">
        <f>S380*H380</f>
        <v>0</v>
      </c>
      <c r="AR380" s="17" t="s">
        <v>168</v>
      </c>
      <c r="AT380" s="17" t="s">
        <v>148</v>
      </c>
      <c r="AU380" s="17" t="s">
        <v>82</v>
      </c>
      <c r="AY380" s="17" t="s">
        <v>145</v>
      </c>
      <c r="BE380" s="193">
        <f>IF(N380="základní",J380,0)</f>
        <v>0</v>
      </c>
      <c r="BF380" s="193">
        <f>IF(N380="snížená",J380,0)</f>
        <v>0</v>
      </c>
      <c r="BG380" s="193">
        <f>IF(N380="zákl. přenesená",J380,0)</f>
        <v>0</v>
      </c>
      <c r="BH380" s="193">
        <f>IF(N380="sníž. přenesená",J380,0)</f>
        <v>0</v>
      </c>
      <c r="BI380" s="193">
        <f>IF(N380="nulová",J380,0)</f>
        <v>0</v>
      </c>
      <c r="BJ380" s="17" t="s">
        <v>8</v>
      </c>
      <c r="BK380" s="193">
        <f>ROUND(I380*H380,0)</f>
        <v>0</v>
      </c>
      <c r="BL380" s="17" t="s">
        <v>168</v>
      </c>
      <c r="BM380" s="17" t="s">
        <v>999</v>
      </c>
    </row>
    <row r="381" spans="2:65" s="1" customFormat="1" ht="22.5" customHeight="1" x14ac:dyDescent="0.3">
      <c r="B381" s="34"/>
      <c r="C381" s="235" t="s">
        <v>740</v>
      </c>
      <c r="D381" s="235" t="s">
        <v>319</v>
      </c>
      <c r="E381" s="236" t="s">
        <v>1000</v>
      </c>
      <c r="F381" s="237" t="s">
        <v>1001</v>
      </c>
      <c r="G381" s="238" t="s">
        <v>151</v>
      </c>
      <c r="H381" s="239">
        <v>1</v>
      </c>
      <c r="I381" s="240"/>
      <c r="J381" s="241">
        <f>ROUND(I381*H381,0)</f>
        <v>0</v>
      </c>
      <c r="K381" s="237" t="s">
        <v>152</v>
      </c>
      <c r="L381" s="242"/>
      <c r="M381" s="243" t="s">
        <v>21</v>
      </c>
      <c r="N381" s="244" t="s">
        <v>45</v>
      </c>
      <c r="O381" s="35"/>
      <c r="P381" s="191">
        <f>O381*H381</f>
        <v>0</v>
      </c>
      <c r="Q381" s="191">
        <v>1.8499999999999999E-2</v>
      </c>
      <c r="R381" s="191">
        <f>Q381*H381</f>
        <v>1.8499999999999999E-2</v>
      </c>
      <c r="S381" s="191">
        <v>0</v>
      </c>
      <c r="T381" s="192">
        <f>S381*H381</f>
        <v>0</v>
      </c>
      <c r="AR381" s="17" t="s">
        <v>323</v>
      </c>
      <c r="AT381" s="17" t="s">
        <v>319</v>
      </c>
      <c r="AU381" s="17" t="s">
        <v>82</v>
      </c>
      <c r="AY381" s="17" t="s">
        <v>145</v>
      </c>
      <c r="BE381" s="193">
        <f>IF(N381="základní",J381,0)</f>
        <v>0</v>
      </c>
      <c r="BF381" s="193">
        <f>IF(N381="snížená",J381,0)</f>
        <v>0</v>
      </c>
      <c r="BG381" s="193">
        <f>IF(N381="zákl. přenesená",J381,0)</f>
        <v>0</v>
      </c>
      <c r="BH381" s="193">
        <f>IF(N381="sníž. přenesená",J381,0)</f>
        <v>0</v>
      </c>
      <c r="BI381" s="193">
        <f>IF(N381="nulová",J381,0)</f>
        <v>0</v>
      </c>
      <c r="BJ381" s="17" t="s">
        <v>8</v>
      </c>
      <c r="BK381" s="193">
        <f>ROUND(I381*H381,0)</f>
        <v>0</v>
      </c>
      <c r="BL381" s="17" t="s">
        <v>168</v>
      </c>
      <c r="BM381" s="17" t="s">
        <v>1002</v>
      </c>
    </row>
    <row r="382" spans="2:65" s="1" customFormat="1" ht="22.5" customHeight="1" x14ac:dyDescent="0.3">
      <c r="B382" s="34"/>
      <c r="C382" s="235" t="s">
        <v>745</v>
      </c>
      <c r="D382" s="235" t="s">
        <v>319</v>
      </c>
      <c r="E382" s="236" t="s">
        <v>1003</v>
      </c>
      <c r="F382" s="237" t="s">
        <v>1004</v>
      </c>
      <c r="G382" s="238" t="s">
        <v>151</v>
      </c>
      <c r="H382" s="239">
        <v>1</v>
      </c>
      <c r="I382" s="240"/>
      <c r="J382" s="241">
        <f>ROUND(I382*H382,0)</f>
        <v>0</v>
      </c>
      <c r="K382" s="237" t="s">
        <v>152</v>
      </c>
      <c r="L382" s="242"/>
      <c r="M382" s="243" t="s">
        <v>21</v>
      </c>
      <c r="N382" s="244" t="s">
        <v>45</v>
      </c>
      <c r="O382" s="35"/>
      <c r="P382" s="191">
        <f>O382*H382</f>
        <v>0</v>
      </c>
      <c r="Q382" s="191">
        <v>1.6000000000000001E-3</v>
      </c>
      <c r="R382" s="191">
        <f>Q382*H382</f>
        <v>1.6000000000000001E-3</v>
      </c>
      <c r="S382" s="191">
        <v>0</v>
      </c>
      <c r="T382" s="192">
        <f>S382*H382</f>
        <v>0</v>
      </c>
      <c r="AR382" s="17" t="s">
        <v>323</v>
      </c>
      <c r="AT382" s="17" t="s">
        <v>319</v>
      </c>
      <c r="AU382" s="17" t="s">
        <v>82</v>
      </c>
      <c r="AY382" s="17" t="s">
        <v>145</v>
      </c>
      <c r="BE382" s="193">
        <f>IF(N382="základní",J382,0)</f>
        <v>0</v>
      </c>
      <c r="BF382" s="193">
        <f>IF(N382="snížená",J382,0)</f>
        <v>0</v>
      </c>
      <c r="BG382" s="193">
        <f>IF(N382="zákl. přenesená",J382,0)</f>
        <v>0</v>
      </c>
      <c r="BH382" s="193">
        <f>IF(N382="sníž. přenesená",J382,0)</f>
        <v>0</v>
      </c>
      <c r="BI382" s="193">
        <f>IF(N382="nulová",J382,0)</f>
        <v>0</v>
      </c>
      <c r="BJ382" s="17" t="s">
        <v>8</v>
      </c>
      <c r="BK382" s="193">
        <f>ROUND(I382*H382,0)</f>
        <v>0</v>
      </c>
      <c r="BL382" s="17" t="s">
        <v>168</v>
      </c>
      <c r="BM382" s="17" t="s">
        <v>1005</v>
      </c>
    </row>
    <row r="383" spans="2:65" s="1" customFormat="1" ht="31.5" customHeight="1" x14ac:dyDescent="0.3">
      <c r="B383" s="34"/>
      <c r="C383" s="182" t="s">
        <v>749</v>
      </c>
      <c r="D383" s="182" t="s">
        <v>148</v>
      </c>
      <c r="E383" s="183" t="s">
        <v>715</v>
      </c>
      <c r="F383" s="184" t="s">
        <v>716</v>
      </c>
      <c r="G383" s="185" t="s">
        <v>151</v>
      </c>
      <c r="H383" s="186">
        <v>16</v>
      </c>
      <c r="I383" s="187"/>
      <c r="J383" s="188">
        <f>ROUND(I383*H383,0)</f>
        <v>0</v>
      </c>
      <c r="K383" s="184" t="s">
        <v>152</v>
      </c>
      <c r="L383" s="54"/>
      <c r="M383" s="189" t="s">
        <v>21</v>
      </c>
      <c r="N383" s="190" t="s">
        <v>45</v>
      </c>
      <c r="O383" s="35"/>
      <c r="P383" s="191">
        <f>O383*H383</f>
        <v>0</v>
      </c>
      <c r="Q383" s="191">
        <v>0</v>
      </c>
      <c r="R383" s="191">
        <f>Q383*H383</f>
        <v>0</v>
      </c>
      <c r="S383" s="191">
        <v>2.4E-2</v>
      </c>
      <c r="T383" s="192">
        <f>S383*H383</f>
        <v>0.38400000000000001</v>
      </c>
      <c r="AR383" s="17" t="s">
        <v>168</v>
      </c>
      <c r="AT383" s="17" t="s">
        <v>148</v>
      </c>
      <c r="AU383" s="17" t="s">
        <v>82</v>
      </c>
      <c r="AY383" s="17" t="s">
        <v>145</v>
      </c>
      <c r="BE383" s="193">
        <f>IF(N383="základní",J383,0)</f>
        <v>0</v>
      </c>
      <c r="BF383" s="193">
        <f>IF(N383="snížená",J383,0)</f>
        <v>0</v>
      </c>
      <c r="BG383" s="193">
        <f>IF(N383="zákl. přenesená",J383,0)</f>
        <v>0</v>
      </c>
      <c r="BH383" s="193">
        <f>IF(N383="sníž. přenesená",J383,0)</f>
        <v>0</v>
      </c>
      <c r="BI383" s="193">
        <f>IF(N383="nulová",J383,0)</f>
        <v>0</v>
      </c>
      <c r="BJ383" s="17" t="s">
        <v>8</v>
      </c>
      <c r="BK383" s="193">
        <f>ROUND(I383*H383,0)</f>
        <v>0</v>
      </c>
      <c r="BL383" s="17" t="s">
        <v>168</v>
      </c>
      <c r="BM383" s="17" t="s">
        <v>717</v>
      </c>
    </row>
    <row r="384" spans="2:65" s="11" customFormat="1" x14ac:dyDescent="0.3">
      <c r="B384" s="194"/>
      <c r="C384" s="195"/>
      <c r="D384" s="208" t="s">
        <v>155</v>
      </c>
      <c r="E384" s="218" t="s">
        <v>21</v>
      </c>
      <c r="F384" s="219" t="s">
        <v>1006</v>
      </c>
      <c r="G384" s="195"/>
      <c r="H384" s="220">
        <v>16</v>
      </c>
      <c r="I384" s="200"/>
      <c r="J384" s="195"/>
      <c r="K384" s="195"/>
      <c r="L384" s="201"/>
      <c r="M384" s="202"/>
      <c r="N384" s="203"/>
      <c r="O384" s="203"/>
      <c r="P384" s="203"/>
      <c r="Q384" s="203"/>
      <c r="R384" s="203"/>
      <c r="S384" s="203"/>
      <c r="T384" s="204"/>
      <c r="AT384" s="205" t="s">
        <v>155</v>
      </c>
      <c r="AU384" s="205" t="s">
        <v>82</v>
      </c>
      <c r="AV384" s="11" t="s">
        <v>82</v>
      </c>
      <c r="AW384" s="11" t="s">
        <v>37</v>
      </c>
      <c r="AX384" s="11" t="s">
        <v>8</v>
      </c>
      <c r="AY384" s="205" t="s">
        <v>145</v>
      </c>
    </row>
    <row r="385" spans="2:65" s="1" customFormat="1" ht="44.25" customHeight="1" x14ac:dyDescent="0.3">
      <c r="B385" s="34"/>
      <c r="C385" s="182" t="s">
        <v>754</v>
      </c>
      <c r="D385" s="182" t="s">
        <v>148</v>
      </c>
      <c r="E385" s="183" t="s">
        <v>720</v>
      </c>
      <c r="F385" s="184" t="s">
        <v>721</v>
      </c>
      <c r="G385" s="185" t="s">
        <v>151</v>
      </c>
      <c r="H385" s="186">
        <v>2</v>
      </c>
      <c r="I385" s="187"/>
      <c r="J385" s="188">
        <f>ROUND(I385*H385,0)</f>
        <v>0</v>
      </c>
      <c r="K385" s="184" t="s">
        <v>152</v>
      </c>
      <c r="L385" s="54"/>
      <c r="M385" s="189" t="s">
        <v>21</v>
      </c>
      <c r="N385" s="190" t="s">
        <v>45</v>
      </c>
      <c r="O385" s="35"/>
      <c r="P385" s="191">
        <f>O385*H385</f>
        <v>0</v>
      </c>
      <c r="Q385" s="191">
        <v>0</v>
      </c>
      <c r="R385" s="191">
        <f>Q385*H385</f>
        <v>0</v>
      </c>
      <c r="S385" s="191">
        <v>2.5999999999999999E-2</v>
      </c>
      <c r="T385" s="192">
        <f>S385*H385</f>
        <v>5.1999999999999998E-2</v>
      </c>
      <c r="AR385" s="17" t="s">
        <v>168</v>
      </c>
      <c r="AT385" s="17" t="s">
        <v>148</v>
      </c>
      <c r="AU385" s="17" t="s">
        <v>82</v>
      </c>
      <c r="AY385" s="17" t="s">
        <v>145</v>
      </c>
      <c r="BE385" s="193">
        <f>IF(N385="základní",J385,0)</f>
        <v>0</v>
      </c>
      <c r="BF385" s="193">
        <f>IF(N385="snížená",J385,0)</f>
        <v>0</v>
      </c>
      <c r="BG385" s="193">
        <f>IF(N385="zákl. přenesená",J385,0)</f>
        <v>0</v>
      </c>
      <c r="BH385" s="193">
        <f>IF(N385="sníž. přenesená",J385,0)</f>
        <v>0</v>
      </c>
      <c r="BI385" s="193">
        <f>IF(N385="nulová",J385,0)</f>
        <v>0</v>
      </c>
      <c r="BJ385" s="17" t="s">
        <v>8</v>
      </c>
      <c r="BK385" s="193">
        <f>ROUND(I385*H385,0)</f>
        <v>0</v>
      </c>
      <c r="BL385" s="17" t="s">
        <v>168</v>
      </c>
      <c r="BM385" s="17" t="s">
        <v>722</v>
      </c>
    </row>
    <row r="386" spans="2:65" s="1" customFormat="1" ht="22.5" customHeight="1" x14ac:dyDescent="0.3">
      <c r="B386" s="34"/>
      <c r="C386" s="182" t="s">
        <v>758</v>
      </c>
      <c r="D386" s="182" t="s">
        <v>148</v>
      </c>
      <c r="E386" s="183" t="s">
        <v>724</v>
      </c>
      <c r="F386" s="184" t="s">
        <v>725</v>
      </c>
      <c r="G386" s="185" t="s">
        <v>151</v>
      </c>
      <c r="H386" s="186">
        <v>2</v>
      </c>
      <c r="I386" s="187"/>
      <c r="J386" s="188">
        <f>ROUND(I386*H386,0)</f>
        <v>0</v>
      </c>
      <c r="K386" s="184" t="s">
        <v>152</v>
      </c>
      <c r="L386" s="54"/>
      <c r="M386" s="189" t="s">
        <v>21</v>
      </c>
      <c r="N386" s="190" t="s">
        <v>45</v>
      </c>
      <c r="O386" s="35"/>
      <c r="P386" s="191">
        <f>O386*H386</f>
        <v>0</v>
      </c>
      <c r="Q386" s="191">
        <v>0</v>
      </c>
      <c r="R386" s="191">
        <f>Q386*H386</f>
        <v>0</v>
      </c>
      <c r="S386" s="191">
        <v>0</v>
      </c>
      <c r="T386" s="192">
        <f>S386*H386</f>
        <v>0</v>
      </c>
      <c r="AR386" s="17" t="s">
        <v>168</v>
      </c>
      <c r="AT386" s="17" t="s">
        <v>148</v>
      </c>
      <c r="AU386" s="17" t="s">
        <v>82</v>
      </c>
      <c r="AY386" s="17" t="s">
        <v>145</v>
      </c>
      <c r="BE386" s="193">
        <f>IF(N386="základní",J386,0)</f>
        <v>0</v>
      </c>
      <c r="BF386" s="193">
        <f>IF(N386="snížená",J386,0)</f>
        <v>0</v>
      </c>
      <c r="BG386" s="193">
        <f>IF(N386="zákl. přenesená",J386,0)</f>
        <v>0</v>
      </c>
      <c r="BH386" s="193">
        <f>IF(N386="sníž. přenesená",J386,0)</f>
        <v>0</v>
      </c>
      <c r="BI386" s="193">
        <f>IF(N386="nulová",J386,0)</f>
        <v>0</v>
      </c>
      <c r="BJ386" s="17" t="s">
        <v>8</v>
      </c>
      <c r="BK386" s="193">
        <f>ROUND(I386*H386,0)</f>
        <v>0</v>
      </c>
      <c r="BL386" s="17" t="s">
        <v>168</v>
      </c>
      <c r="BM386" s="17" t="s">
        <v>726</v>
      </c>
    </row>
    <row r="387" spans="2:65" s="11" customFormat="1" x14ac:dyDescent="0.3">
      <c r="B387" s="194"/>
      <c r="C387" s="195"/>
      <c r="D387" s="208" t="s">
        <v>155</v>
      </c>
      <c r="E387" s="218" t="s">
        <v>21</v>
      </c>
      <c r="F387" s="219" t="s">
        <v>1007</v>
      </c>
      <c r="G387" s="195"/>
      <c r="H387" s="220">
        <v>2</v>
      </c>
      <c r="I387" s="200"/>
      <c r="J387" s="195"/>
      <c r="K387" s="195"/>
      <c r="L387" s="201"/>
      <c r="M387" s="202"/>
      <c r="N387" s="203"/>
      <c r="O387" s="203"/>
      <c r="P387" s="203"/>
      <c r="Q387" s="203"/>
      <c r="R387" s="203"/>
      <c r="S387" s="203"/>
      <c r="T387" s="204"/>
      <c r="AT387" s="205" t="s">
        <v>155</v>
      </c>
      <c r="AU387" s="205" t="s">
        <v>82</v>
      </c>
      <c r="AV387" s="11" t="s">
        <v>82</v>
      </c>
      <c r="AW387" s="11" t="s">
        <v>37</v>
      </c>
      <c r="AX387" s="11" t="s">
        <v>8</v>
      </c>
      <c r="AY387" s="205" t="s">
        <v>145</v>
      </c>
    </row>
    <row r="388" spans="2:65" s="1" customFormat="1" ht="22.5" customHeight="1" x14ac:dyDescent="0.3">
      <c r="B388" s="34"/>
      <c r="C388" s="182" t="s">
        <v>765</v>
      </c>
      <c r="D388" s="182" t="s">
        <v>148</v>
      </c>
      <c r="E388" s="183" t="s">
        <v>729</v>
      </c>
      <c r="F388" s="184" t="s">
        <v>730</v>
      </c>
      <c r="G388" s="185" t="s">
        <v>151</v>
      </c>
      <c r="H388" s="186">
        <v>2</v>
      </c>
      <c r="I388" s="187"/>
      <c r="J388" s="188">
        <f>ROUND(I388*H388,0)</f>
        <v>0</v>
      </c>
      <c r="K388" s="184" t="s">
        <v>152</v>
      </c>
      <c r="L388" s="54"/>
      <c r="M388" s="189" t="s">
        <v>21</v>
      </c>
      <c r="N388" s="190" t="s">
        <v>45</v>
      </c>
      <c r="O388" s="35"/>
      <c r="P388" s="191">
        <f>O388*H388</f>
        <v>0</v>
      </c>
      <c r="Q388" s="191">
        <v>0</v>
      </c>
      <c r="R388" s="191">
        <f>Q388*H388</f>
        <v>0</v>
      </c>
      <c r="S388" s="191">
        <v>0.1104</v>
      </c>
      <c r="T388" s="192">
        <f>S388*H388</f>
        <v>0.2208</v>
      </c>
      <c r="AR388" s="17" t="s">
        <v>168</v>
      </c>
      <c r="AT388" s="17" t="s">
        <v>148</v>
      </c>
      <c r="AU388" s="17" t="s">
        <v>82</v>
      </c>
      <c r="AY388" s="17" t="s">
        <v>145</v>
      </c>
      <c r="BE388" s="193">
        <f>IF(N388="základní",J388,0)</f>
        <v>0</v>
      </c>
      <c r="BF388" s="193">
        <f>IF(N388="snížená",J388,0)</f>
        <v>0</v>
      </c>
      <c r="BG388" s="193">
        <f>IF(N388="zákl. přenesená",J388,0)</f>
        <v>0</v>
      </c>
      <c r="BH388" s="193">
        <f>IF(N388="sníž. přenesená",J388,0)</f>
        <v>0</v>
      </c>
      <c r="BI388" s="193">
        <f>IF(N388="nulová",J388,0)</f>
        <v>0</v>
      </c>
      <c r="BJ388" s="17" t="s">
        <v>8</v>
      </c>
      <c r="BK388" s="193">
        <f>ROUND(I388*H388,0)</f>
        <v>0</v>
      </c>
      <c r="BL388" s="17" t="s">
        <v>168</v>
      </c>
      <c r="BM388" s="17" t="s">
        <v>731</v>
      </c>
    </row>
    <row r="389" spans="2:65" s="11" customFormat="1" x14ac:dyDescent="0.3">
      <c r="B389" s="194"/>
      <c r="C389" s="195"/>
      <c r="D389" s="196" t="s">
        <v>155</v>
      </c>
      <c r="E389" s="197" t="s">
        <v>21</v>
      </c>
      <c r="F389" s="198" t="s">
        <v>1008</v>
      </c>
      <c r="G389" s="195"/>
      <c r="H389" s="199">
        <v>2</v>
      </c>
      <c r="I389" s="200"/>
      <c r="J389" s="195"/>
      <c r="K389" s="195"/>
      <c r="L389" s="201"/>
      <c r="M389" s="202"/>
      <c r="N389" s="203"/>
      <c r="O389" s="203"/>
      <c r="P389" s="203"/>
      <c r="Q389" s="203"/>
      <c r="R389" s="203"/>
      <c r="S389" s="203"/>
      <c r="T389" s="204"/>
      <c r="AT389" s="205" t="s">
        <v>155</v>
      </c>
      <c r="AU389" s="205" t="s">
        <v>82</v>
      </c>
      <c r="AV389" s="11" t="s">
        <v>82</v>
      </c>
      <c r="AW389" s="11" t="s">
        <v>37</v>
      </c>
      <c r="AX389" s="11" t="s">
        <v>8</v>
      </c>
      <c r="AY389" s="205" t="s">
        <v>145</v>
      </c>
    </row>
    <row r="390" spans="2:65" s="10" customFormat="1" ht="29.85" customHeight="1" x14ac:dyDescent="0.3">
      <c r="B390" s="165"/>
      <c r="C390" s="166"/>
      <c r="D390" s="179" t="s">
        <v>73</v>
      </c>
      <c r="E390" s="180" t="s">
        <v>733</v>
      </c>
      <c r="F390" s="180" t="s">
        <v>734</v>
      </c>
      <c r="G390" s="166"/>
      <c r="H390" s="166"/>
      <c r="I390" s="169"/>
      <c r="J390" s="181">
        <f>BK390</f>
        <v>25256</v>
      </c>
      <c r="K390" s="166"/>
      <c r="L390" s="171"/>
      <c r="M390" s="172"/>
      <c r="N390" s="173"/>
      <c r="O390" s="173"/>
      <c r="P390" s="174">
        <f>SUM(P391:P411)</f>
        <v>0</v>
      </c>
      <c r="Q390" s="173"/>
      <c r="R390" s="174">
        <f>SUM(R391:R411)</f>
        <v>1.8874939999999998</v>
      </c>
      <c r="S390" s="173"/>
      <c r="T390" s="175">
        <f>SUM(T391:T411)</f>
        <v>4.9148379999999996</v>
      </c>
      <c r="AR390" s="176" t="s">
        <v>82</v>
      </c>
      <c r="AT390" s="177" t="s">
        <v>73</v>
      </c>
      <c r="AU390" s="177" t="s">
        <v>8</v>
      </c>
      <c r="AY390" s="176" t="s">
        <v>145</v>
      </c>
      <c r="BK390" s="178">
        <f>SUM(BK391:BK411)</f>
        <v>25256</v>
      </c>
    </row>
    <row r="391" spans="2:65" s="1" customFormat="1" ht="22.5" customHeight="1" x14ac:dyDescent="0.3">
      <c r="B391" s="34"/>
      <c r="C391" s="182" t="s">
        <v>769</v>
      </c>
      <c r="D391" s="182" t="s">
        <v>148</v>
      </c>
      <c r="E391" s="183" t="s">
        <v>736</v>
      </c>
      <c r="F391" s="184" t="s">
        <v>737</v>
      </c>
      <c r="G391" s="185" t="s">
        <v>178</v>
      </c>
      <c r="H391" s="186">
        <v>12</v>
      </c>
      <c r="I391" s="187"/>
      <c r="J391" s="188">
        <f>ROUND(I391*H391,0)</f>
        <v>0</v>
      </c>
      <c r="K391" s="184" t="s">
        <v>152</v>
      </c>
      <c r="L391" s="54"/>
      <c r="M391" s="189" t="s">
        <v>21</v>
      </c>
      <c r="N391" s="190" t="s">
        <v>45</v>
      </c>
      <c r="O391" s="35"/>
      <c r="P391" s="191">
        <f>O391*H391</f>
        <v>0</v>
      </c>
      <c r="Q391" s="191">
        <v>0</v>
      </c>
      <c r="R391" s="191">
        <f>Q391*H391</f>
        <v>0</v>
      </c>
      <c r="S391" s="191">
        <v>1.174E-2</v>
      </c>
      <c r="T391" s="192">
        <f>S391*H391</f>
        <v>0.14088000000000001</v>
      </c>
      <c r="AR391" s="17" t="s">
        <v>168</v>
      </c>
      <c r="AT391" s="17" t="s">
        <v>148</v>
      </c>
      <c r="AU391" s="17" t="s">
        <v>82</v>
      </c>
      <c r="AY391" s="17" t="s">
        <v>145</v>
      </c>
      <c r="BE391" s="193">
        <f>IF(N391="základní",J391,0)</f>
        <v>0</v>
      </c>
      <c r="BF391" s="193">
        <f>IF(N391="snížená",J391,0)</f>
        <v>0</v>
      </c>
      <c r="BG391" s="193">
        <f>IF(N391="zákl. přenesená",J391,0)</f>
        <v>0</v>
      </c>
      <c r="BH391" s="193">
        <f>IF(N391="sníž. přenesená",J391,0)</f>
        <v>0</v>
      </c>
      <c r="BI391" s="193">
        <f>IF(N391="nulová",J391,0)</f>
        <v>0</v>
      </c>
      <c r="BJ391" s="17" t="s">
        <v>8</v>
      </c>
      <c r="BK391" s="193">
        <f>ROUND(I391*H391,0)</f>
        <v>0</v>
      </c>
      <c r="BL391" s="17" t="s">
        <v>168</v>
      </c>
      <c r="BM391" s="17" t="s">
        <v>738</v>
      </c>
    </row>
    <row r="392" spans="2:65" s="11" customFormat="1" x14ac:dyDescent="0.3">
      <c r="B392" s="194"/>
      <c r="C392" s="195"/>
      <c r="D392" s="208" t="s">
        <v>155</v>
      </c>
      <c r="E392" s="218" t="s">
        <v>21</v>
      </c>
      <c r="F392" s="219" t="s">
        <v>1009</v>
      </c>
      <c r="G392" s="195"/>
      <c r="H392" s="220">
        <v>12</v>
      </c>
      <c r="I392" s="200"/>
      <c r="J392" s="195"/>
      <c r="K392" s="195"/>
      <c r="L392" s="201"/>
      <c r="M392" s="202"/>
      <c r="N392" s="203"/>
      <c r="O392" s="203"/>
      <c r="P392" s="203"/>
      <c r="Q392" s="203"/>
      <c r="R392" s="203"/>
      <c r="S392" s="203"/>
      <c r="T392" s="204"/>
      <c r="AT392" s="205" t="s">
        <v>155</v>
      </c>
      <c r="AU392" s="205" t="s">
        <v>82</v>
      </c>
      <c r="AV392" s="11" t="s">
        <v>82</v>
      </c>
      <c r="AW392" s="11" t="s">
        <v>37</v>
      </c>
      <c r="AX392" s="11" t="s">
        <v>8</v>
      </c>
      <c r="AY392" s="205" t="s">
        <v>145</v>
      </c>
    </row>
    <row r="393" spans="2:65" s="1" customFormat="1" ht="22.5" customHeight="1" x14ac:dyDescent="0.3">
      <c r="B393" s="34"/>
      <c r="C393" s="182" t="s">
        <v>775</v>
      </c>
      <c r="D393" s="182" t="s">
        <v>148</v>
      </c>
      <c r="E393" s="183" t="s">
        <v>741</v>
      </c>
      <c r="F393" s="184" t="s">
        <v>742</v>
      </c>
      <c r="G393" s="185" t="s">
        <v>167</v>
      </c>
      <c r="H393" s="186">
        <v>57.4</v>
      </c>
      <c r="I393" s="187"/>
      <c r="J393" s="188">
        <f>ROUND(I393*H393,0)</f>
        <v>0</v>
      </c>
      <c r="K393" s="184" t="s">
        <v>152</v>
      </c>
      <c r="L393" s="54"/>
      <c r="M393" s="189" t="s">
        <v>21</v>
      </c>
      <c r="N393" s="190" t="s">
        <v>45</v>
      </c>
      <c r="O393" s="35"/>
      <c r="P393" s="191">
        <f>O393*H393</f>
        <v>0</v>
      </c>
      <c r="Q393" s="191">
        <v>0</v>
      </c>
      <c r="R393" s="191">
        <f>Q393*H393</f>
        <v>0</v>
      </c>
      <c r="S393" s="191">
        <v>8.3169999999999994E-2</v>
      </c>
      <c r="T393" s="192">
        <f>S393*H393</f>
        <v>4.7739579999999995</v>
      </c>
      <c r="AR393" s="17" t="s">
        <v>168</v>
      </c>
      <c r="AT393" s="17" t="s">
        <v>148</v>
      </c>
      <c r="AU393" s="17" t="s">
        <v>82</v>
      </c>
      <c r="AY393" s="17" t="s">
        <v>145</v>
      </c>
      <c r="BE393" s="193">
        <f>IF(N393="základní",J393,0)</f>
        <v>0</v>
      </c>
      <c r="BF393" s="193">
        <f>IF(N393="snížená",J393,0)</f>
        <v>0</v>
      </c>
      <c r="BG393" s="193">
        <f>IF(N393="zákl. přenesená",J393,0)</f>
        <v>0</v>
      </c>
      <c r="BH393" s="193">
        <f>IF(N393="sníž. přenesená",J393,0)</f>
        <v>0</v>
      </c>
      <c r="BI393" s="193">
        <f>IF(N393="nulová",J393,0)</f>
        <v>0</v>
      </c>
      <c r="BJ393" s="17" t="s">
        <v>8</v>
      </c>
      <c r="BK393" s="193">
        <f>ROUND(I393*H393,0)</f>
        <v>0</v>
      </c>
      <c r="BL393" s="17" t="s">
        <v>168</v>
      </c>
      <c r="BM393" s="17" t="s">
        <v>743</v>
      </c>
    </row>
    <row r="394" spans="2:65" s="11" customFormat="1" x14ac:dyDescent="0.3">
      <c r="B394" s="194"/>
      <c r="C394" s="195"/>
      <c r="D394" s="196" t="s">
        <v>155</v>
      </c>
      <c r="E394" s="197" t="s">
        <v>21</v>
      </c>
      <c r="F394" s="198" t="s">
        <v>938</v>
      </c>
      <c r="G394" s="195"/>
      <c r="H394" s="199">
        <v>27</v>
      </c>
      <c r="I394" s="200"/>
      <c r="J394" s="195"/>
      <c r="K394" s="195"/>
      <c r="L394" s="201"/>
      <c r="M394" s="202"/>
      <c r="N394" s="203"/>
      <c r="O394" s="203"/>
      <c r="P394" s="203"/>
      <c r="Q394" s="203"/>
      <c r="R394" s="203"/>
      <c r="S394" s="203"/>
      <c r="T394" s="204"/>
      <c r="AT394" s="205" t="s">
        <v>155</v>
      </c>
      <c r="AU394" s="205" t="s">
        <v>82</v>
      </c>
      <c r="AV394" s="11" t="s">
        <v>82</v>
      </c>
      <c r="AW394" s="11" t="s">
        <v>37</v>
      </c>
      <c r="AX394" s="11" t="s">
        <v>74</v>
      </c>
      <c r="AY394" s="205" t="s">
        <v>145</v>
      </c>
    </row>
    <row r="395" spans="2:65" s="11" customFormat="1" x14ac:dyDescent="0.3">
      <c r="B395" s="194"/>
      <c r="C395" s="195"/>
      <c r="D395" s="196" t="s">
        <v>155</v>
      </c>
      <c r="E395" s="197" t="s">
        <v>21</v>
      </c>
      <c r="F395" s="198" t="s">
        <v>744</v>
      </c>
      <c r="G395" s="195"/>
      <c r="H395" s="199">
        <v>16.600000000000001</v>
      </c>
      <c r="I395" s="200"/>
      <c r="J395" s="195"/>
      <c r="K395" s="195"/>
      <c r="L395" s="201"/>
      <c r="M395" s="202"/>
      <c r="N395" s="203"/>
      <c r="O395" s="203"/>
      <c r="P395" s="203"/>
      <c r="Q395" s="203"/>
      <c r="R395" s="203"/>
      <c r="S395" s="203"/>
      <c r="T395" s="204"/>
      <c r="AT395" s="205" t="s">
        <v>155</v>
      </c>
      <c r="AU395" s="205" t="s">
        <v>82</v>
      </c>
      <c r="AV395" s="11" t="s">
        <v>82</v>
      </c>
      <c r="AW395" s="11" t="s">
        <v>37</v>
      </c>
      <c r="AX395" s="11" t="s">
        <v>74</v>
      </c>
      <c r="AY395" s="205" t="s">
        <v>145</v>
      </c>
    </row>
    <row r="396" spans="2:65" s="11" customFormat="1" x14ac:dyDescent="0.3">
      <c r="B396" s="194"/>
      <c r="C396" s="195"/>
      <c r="D396" s="196" t="s">
        <v>155</v>
      </c>
      <c r="E396" s="197" t="s">
        <v>21</v>
      </c>
      <c r="F396" s="198" t="s">
        <v>939</v>
      </c>
      <c r="G396" s="195"/>
      <c r="H396" s="199">
        <v>13.8</v>
      </c>
      <c r="I396" s="200"/>
      <c r="J396" s="195"/>
      <c r="K396" s="195"/>
      <c r="L396" s="201"/>
      <c r="M396" s="202"/>
      <c r="N396" s="203"/>
      <c r="O396" s="203"/>
      <c r="P396" s="203"/>
      <c r="Q396" s="203"/>
      <c r="R396" s="203"/>
      <c r="S396" s="203"/>
      <c r="T396" s="204"/>
      <c r="AT396" s="205" t="s">
        <v>155</v>
      </c>
      <c r="AU396" s="205" t="s">
        <v>82</v>
      </c>
      <c r="AV396" s="11" t="s">
        <v>82</v>
      </c>
      <c r="AW396" s="11" t="s">
        <v>37</v>
      </c>
      <c r="AX396" s="11" t="s">
        <v>74</v>
      </c>
      <c r="AY396" s="205" t="s">
        <v>145</v>
      </c>
    </row>
    <row r="397" spans="2:65" s="12" customFormat="1" x14ac:dyDescent="0.3">
      <c r="B397" s="206"/>
      <c r="C397" s="207"/>
      <c r="D397" s="208" t="s">
        <v>155</v>
      </c>
      <c r="E397" s="209" t="s">
        <v>90</v>
      </c>
      <c r="F397" s="210" t="s">
        <v>159</v>
      </c>
      <c r="G397" s="207"/>
      <c r="H397" s="211">
        <v>57.4</v>
      </c>
      <c r="I397" s="212"/>
      <c r="J397" s="207"/>
      <c r="K397" s="207"/>
      <c r="L397" s="213"/>
      <c r="M397" s="214"/>
      <c r="N397" s="215"/>
      <c r="O397" s="215"/>
      <c r="P397" s="215"/>
      <c r="Q397" s="215"/>
      <c r="R397" s="215"/>
      <c r="S397" s="215"/>
      <c r="T397" s="216"/>
      <c r="AT397" s="217" t="s">
        <v>155</v>
      </c>
      <c r="AU397" s="217" t="s">
        <v>82</v>
      </c>
      <c r="AV397" s="12" t="s">
        <v>153</v>
      </c>
      <c r="AW397" s="12" t="s">
        <v>37</v>
      </c>
      <c r="AX397" s="12" t="s">
        <v>8</v>
      </c>
      <c r="AY397" s="217" t="s">
        <v>145</v>
      </c>
    </row>
    <row r="398" spans="2:65" s="1" customFormat="1" ht="31.5" customHeight="1" x14ac:dyDescent="0.3">
      <c r="B398" s="34"/>
      <c r="C398" s="182" t="s">
        <v>780</v>
      </c>
      <c r="D398" s="182" t="s">
        <v>148</v>
      </c>
      <c r="E398" s="183" t="s">
        <v>746</v>
      </c>
      <c r="F398" s="184" t="s">
        <v>747</v>
      </c>
      <c r="G398" s="185" t="s">
        <v>167</v>
      </c>
      <c r="H398" s="186">
        <v>57.4</v>
      </c>
      <c r="I398" s="187"/>
      <c r="J398" s="188">
        <f>ROUND(I398*H398,0)</f>
        <v>0</v>
      </c>
      <c r="K398" s="184" t="s">
        <v>152</v>
      </c>
      <c r="L398" s="54"/>
      <c r="M398" s="189" t="s">
        <v>21</v>
      </c>
      <c r="N398" s="190" t="s">
        <v>45</v>
      </c>
      <c r="O398" s="35"/>
      <c r="P398" s="191">
        <f>O398*H398</f>
        <v>0</v>
      </c>
      <c r="Q398" s="191">
        <v>3.7200000000000002E-3</v>
      </c>
      <c r="R398" s="191">
        <f>Q398*H398</f>
        <v>0.213528</v>
      </c>
      <c r="S398" s="191">
        <v>0</v>
      </c>
      <c r="T398" s="192">
        <f>S398*H398</f>
        <v>0</v>
      </c>
      <c r="AR398" s="17" t="s">
        <v>168</v>
      </c>
      <c r="AT398" s="17" t="s">
        <v>148</v>
      </c>
      <c r="AU398" s="17" t="s">
        <v>82</v>
      </c>
      <c r="AY398" s="17" t="s">
        <v>145</v>
      </c>
      <c r="BE398" s="193">
        <f>IF(N398="základní",J398,0)</f>
        <v>0</v>
      </c>
      <c r="BF398" s="193">
        <f>IF(N398="snížená",J398,0)</f>
        <v>0</v>
      </c>
      <c r="BG398" s="193">
        <f>IF(N398="zákl. přenesená",J398,0)</f>
        <v>0</v>
      </c>
      <c r="BH398" s="193">
        <f>IF(N398="sníž. přenesená",J398,0)</f>
        <v>0</v>
      </c>
      <c r="BI398" s="193">
        <f>IF(N398="nulová",J398,0)</f>
        <v>0</v>
      </c>
      <c r="BJ398" s="17" t="s">
        <v>8</v>
      </c>
      <c r="BK398" s="193">
        <f>ROUND(I398*H398,0)</f>
        <v>0</v>
      </c>
      <c r="BL398" s="17" t="s">
        <v>168</v>
      </c>
      <c r="BM398" s="17" t="s">
        <v>748</v>
      </c>
    </row>
    <row r="399" spans="2:65" s="11" customFormat="1" x14ac:dyDescent="0.3">
      <c r="B399" s="194"/>
      <c r="C399" s="195"/>
      <c r="D399" s="208" t="s">
        <v>155</v>
      </c>
      <c r="E399" s="218" t="s">
        <v>21</v>
      </c>
      <c r="F399" s="219" t="s">
        <v>90</v>
      </c>
      <c r="G399" s="195"/>
      <c r="H399" s="220">
        <v>57.4</v>
      </c>
      <c r="I399" s="200"/>
      <c r="J399" s="195"/>
      <c r="K399" s="195"/>
      <c r="L399" s="201"/>
      <c r="M399" s="202"/>
      <c r="N399" s="203"/>
      <c r="O399" s="203"/>
      <c r="P399" s="203"/>
      <c r="Q399" s="203"/>
      <c r="R399" s="203"/>
      <c r="S399" s="203"/>
      <c r="T399" s="204"/>
      <c r="AT399" s="205" t="s">
        <v>155</v>
      </c>
      <c r="AU399" s="205" t="s">
        <v>82</v>
      </c>
      <c r="AV399" s="11" t="s">
        <v>82</v>
      </c>
      <c r="AW399" s="11" t="s">
        <v>37</v>
      </c>
      <c r="AX399" s="11" t="s">
        <v>8</v>
      </c>
      <c r="AY399" s="205" t="s">
        <v>145</v>
      </c>
    </row>
    <row r="400" spans="2:65" s="1" customFormat="1" ht="31.5" customHeight="1" x14ac:dyDescent="0.3">
      <c r="B400" s="34"/>
      <c r="C400" s="235" t="s">
        <v>788</v>
      </c>
      <c r="D400" s="235" t="s">
        <v>319</v>
      </c>
      <c r="E400" s="236" t="s">
        <v>750</v>
      </c>
      <c r="F400" s="237" t="s">
        <v>751</v>
      </c>
      <c r="G400" s="238" t="s">
        <v>167</v>
      </c>
      <c r="H400" s="239">
        <v>63.14</v>
      </c>
      <c r="I400" s="240">
        <v>400</v>
      </c>
      <c r="J400" s="241">
        <f>ROUND(I400*H400,0)</f>
        <v>25256</v>
      </c>
      <c r="K400" s="237" t="s">
        <v>21</v>
      </c>
      <c r="L400" s="242"/>
      <c r="M400" s="243" t="s">
        <v>21</v>
      </c>
      <c r="N400" s="244" t="s">
        <v>45</v>
      </c>
      <c r="O400" s="35"/>
      <c r="P400" s="191">
        <f>O400*H400</f>
        <v>0</v>
      </c>
      <c r="Q400" s="191">
        <v>1.9199999999999998E-2</v>
      </c>
      <c r="R400" s="191">
        <f>Q400*H400</f>
        <v>1.2122879999999998</v>
      </c>
      <c r="S400" s="191">
        <v>0</v>
      </c>
      <c r="T400" s="192">
        <f>S400*H400</f>
        <v>0</v>
      </c>
      <c r="AR400" s="17" t="s">
        <v>323</v>
      </c>
      <c r="AT400" s="17" t="s">
        <v>319</v>
      </c>
      <c r="AU400" s="17" t="s">
        <v>82</v>
      </c>
      <c r="AY400" s="17" t="s">
        <v>145</v>
      </c>
      <c r="BE400" s="193">
        <f>IF(N400="základní",J400,0)</f>
        <v>25256</v>
      </c>
      <c r="BF400" s="193">
        <f>IF(N400="snížená",J400,0)</f>
        <v>0</v>
      </c>
      <c r="BG400" s="193">
        <f>IF(N400="zákl. přenesená",J400,0)</f>
        <v>0</v>
      </c>
      <c r="BH400" s="193">
        <f>IF(N400="sníž. přenesená",J400,0)</f>
        <v>0</v>
      </c>
      <c r="BI400" s="193">
        <f>IF(N400="nulová",J400,0)</f>
        <v>0</v>
      </c>
      <c r="BJ400" s="17" t="s">
        <v>8</v>
      </c>
      <c r="BK400" s="193">
        <f>ROUND(I400*H400,0)</f>
        <v>25256</v>
      </c>
      <c r="BL400" s="17" t="s">
        <v>168</v>
      </c>
      <c r="BM400" s="17" t="s">
        <v>752</v>
      </c>
    </row>
    <row r="401" spans="2:65" s="11" customFormat="1" x14ac:dyDescent="0.3">
      <c r="B401" s="194"/>
      <c r="C401" s="195"/>
      <c r="D401" s="208" t="s">
        <v>155</v>
      </c>
      <c r="E401" s="195"/>
      <c r="F401" s="219" t="s">
        <v>753</v>
      </c>
      <c r="G401" s="195"/>
      <c r="H401" s="220">
        <v>63.14</v>
      </c>
      <c r="I401" s="200"/>
      <c r="J401" s="195"/>
      <c r="K401" s="195"/>
      <c r="L401" s="201"/>
      <c r="M401" s="202"/>
      <c r="N401" s="203"/>
      <c r="O401" s="203"/>
      <c r="P401" s="203"/>
      <c r="Q401" s="203"/>
      <c r="R401" s="203"/>
      <c r="S401" s="203"/>
      <c r="T401" s="204"/>
      <c r="AT401" s="205" t="s">
        <v>155</v>
      </c>
      <c r="AU401" s="205" t="s">
        <v>82</v>
      </c>
      <c r="AV401" s="11" t="s">
        <v>82</v>
      </c>
      <c r="AW401" s="11" t="s">
        <v>4</v>
      </c>
      <c r="AX401" s="11" t="s">
        <v>8</v>
      </c>
      <c r="AY401" s="205" t="s">
        <v>145</v>
      </c>
    </row>
    <row r="402" spans="2:65" s="1" customFormat="1" ht="22.5" customHeight="1" x14ac:dyDescent="0.3">
      <c r="B402" s="34"/>
      <c r="C402" s="182" t="s">
        <v>794</v>
      </c>
      <c r="D402" s="182" t="s">
        <v>148</v>
      </c>
      <c r="E402" s="183" t="s">
        <v>755</v>
      </c>
      <c r="F402" s="184" t="s">
        <v>756</v>
      </c>
      <c r="G402" s="185" t="s">
        <v>167</v>
      </c>
      <c r="H402" s="186">
        <v>57.4</v>
      </c>
      <c r="I402" s="187"/>
      <c r="J402" s="188">
        <f>ROUND(I402*H402,0)</f>
        <v>0</v>
      </c>
      <c r="K402" s="184" t="s">
        <v>152</v>
      </c>
      <c r="L402" s="54"/>
      <c r="M402" s="189" t="s">
        <v>21</v>
      </c>
      <c r="N402" s="190" t="s">
        <v>45</v>
      </c>
      <c r="O402" s="35"/>
      <c r="P402" s="191">
        <f>O402*H402</f>
        <v>0</v>
      </c>
      <c r="Q402" s="191">
        <v>2.9999999999999997E-4</v>
      </c>
      <c r="R402" s="191">
        <f>Q402*H402</f>
        <v>1.7219999999999999E-2</v>
      </c>
      <c r="S402" s="191">
        <v>0</v>
      </c>
      <c r="T402" s="192">
        <f>S402*H402</f>
        <v>0</v>
      </c>
      <c r="AR402" s="17" t="s">
        <v>168</v>
      </c>
      <c r="AT402" s="17" t="s">
        <v>148</v>
      </c>
      <c r="AU402" s="17" t="s">
        <v>82</v>
      </c>
      <c r="AY402" s="17" t="s">
        <v>145</v>
      </c>
      <c r="BE402" s="193">
        <f>IF(N402="základní",J402,0)</f>
        <v>0</v>
      </c>
      <c r="BF402" s="193">
        <f>IF(N402="snížená",J402,0)</f>
        <v>0</v>
      </c>
      <c r="BG402" s="193">
        <f>IF(N402="zákl. přenesená",J402,0)</f>
        <v>0</v>
      </c>
      <c r="BH402" s="193">
        <f>IF(N402="sníž. přenesená",J402,0)</f>
        <v>0</v>
      </c>
      <c r="BI402" s="193">
        <f>IF(N402="nulová",J402,0)</f>
        <v>0</v>
      </c>
      <c r="BJ402" s="17" t="s">
        <v>8</v>
      </c>
      <c r="BK402" s="193">
        <f>ROUND(I402*H402,0)</f>
        <v>0</v>
      </c>
      <c r="BL402" s="17" t="s">
        <v>168</v>
      </c>
      <c r="BM402" s="17" t="s">
        <v>757</v>
      </c>
    </row>
    <row r="403" spans="2:65" s="11" customFormat="1" x14ac:dyDescent="0.3">
      <c r="B403" s="194"/>
      <c r="C403" s="195"/>
      <c r="D403" s="208" t="s">
        <v>155</v>
      </c>
      <c r="E403" s="218" t="s">
        <v>21</v>
      </c>
      <c r="F403" s="219" t="s">
        <v>90</v>
      </c>
      <c r="G403" s="195"/>
      <c r="H403" s="220">
        <v>57.4</v>
      </c>
      <c r="I403" s="200"/>
      <c r="J403" s="195"/>
      <c r="K403" s="195"/>
      <c r="L403" s="201"/>
      <c r="M403" s="202"/>
      <c r="N403" s="203"/>
      <c r="O403" s="203"/>
      <c r="P403" s="203"/>
      <c r="Q403" s="203"/>
      <c r="R403" s="203"/>
      <c r="S403" s="203"/>
      <c r="T403" s="204"/>
      <c r="AT403" s="205" t="s">
        <v>155</v>
      </c>
      <c r="AU403" s="205" t="s">
        <v>82</v>
      </c>
      <c r="AV403" s="11" t="s">
        <v>82</v>
      </c>
      <c r="AW403" s="11" t="s">
        <v>37</v>
      </c>
      <c r="AX403" s="11" t="s">
        <v>8</v>
      </c>
      <c r="AY403" s="205" t="s">
        <v>145</v>
      </c>
    </row>
    <row r="404" spans="2:65" s="1" customFormat="1" ht="22.5" customHeight="1" x14ac:dyDescent="0.3">
      <c r="B404" s="34"/>
      <c r="C404" s="182" t="s">
        <v>798</v>
      </c>
      <c r="D404" s="182" t="s">
        <v>148</v>
      </c>
      <c r="E404" s="183" t="s">
        <v>759</v>
      </c>
      <c r="F404" s="184" t="s">
        <v>760</v>
      </c>
      <c r="G404" s="185" t="s">
        <v>178</v>
      </c>
      <c r="H404" s="186">
        <v>82.6</v>
      </c>
      <c r="I404" s="187"/>
      <c r="J404" s="188">
        <f>ROUND(I404*H404,0)</f>
        <v>0</v>
      </c>
      <c r="K404" s="184" t="s">
        <v>152</v>
      </c>
      <c r="L404" s="54"/>
      <c r="M404" s="189" t="s">
        <v>21</v>
      </c>
      <c r="N404" s="190" t="s">
        <v>45</v>
      </c>
      <c r="O404" s="35"/>
      <c r="P404" s="191">
        <f>O404*H404</f>
        <v>0</v>
      </c>
      <c r="Q404" s="191">
        <v>3.0000000000000001E-5</v>
      </c>
      <c r="R404" s="191">
        <f>Q404*H404</f>
        <v>2.4779999999999997E-3</v>
      </c>
      <c r="S404" s="191">
        <v>0</v>
      </c>
      <c r="T404" s="192">
        <f>S404*H404</f>
        <v>0</v>
      </c>
      <c r="AR404" s="17" t="s">
        <v>168</v>
      </c>
      <c r="AT404" s="17" t="s">
        <v>148</v>
      </c>
      <c r="AU404" s="17" t="s">
        <v>82</v>
      </c>
      <c r="AY404" s="17" t="s">
        <v>145</v>
      </c>
      <c r="BE404" s="193">
        <f>IF(N404="základní",J404,0)</f>
        <v>0</v>
      </c>
      <c r="BF404" s="193">
        <f>IF(N404="snížená",J404,0)</f>
        <v>0</v>
      </c>
      <c r="BG404" s="193">
        <f>IF(N404="zákl. přenesená",J404,0)</f>
        <v>0</v>
      </c>
      <c r="BH404" s="193">
        <f>IF(N404="sníž. přenesená",J404,0)</f>
        <v>0</v>
      </c>
      <c r="BI404" s="193">
        <f>IF(N404="nulová",J404,0)</f>
        <v>0</v>
      </c>
      <c r="BJ404" s="17" t="s">
        <v>8</v>
      </c>
      <c r="BK404" s="193">
        <f>ROUND(I404*H404,0)</f>
        <v>0</v>
      </c>
      <c r="BL404" s="17" t="s">
        <v>168</v>
      </c>
      <c r="BM404" s="17" t="s">
        <v>761</v>
      </c>
    </row>
    <row r="405" spans="2:65" s="11" customFormat="1" x14ac:dyDescent="0.3">
      <c r="B405" s="194"/>
      <c r="C405" s="195"/>
      <c r="D405" s="196" t="s">
        <v>155</v>
      </c>
      <c r="E405" s="197" t="s">
        <v>21</v>
      </c>
      <c r="F405" s="198" t="s">
        <v>1010</v>
      </c>
      <c r="G405" s="195"/>
      <c r="H405" s="199">
        <v>36.6</v>
      </c>
      <c r="I405" s="200"/>
      <c r="J405" s="195"/>
      <c r="K405" s="195"/>
      <c r="L405" s="201"/>
      <c r="M405" s="202"/>
      <c r="N405" s="203"/>
      <c r="O405" s="203"/>
      <c r="P405" s="203"/>
      <c r="Q405" s="203"/>
      <c r="R405" s="203"/>
      <c r="S405" s="203"/>
      <c r="T405" s="204"/>
      <c r="AT405" s="205" t="s">
        <v>155</v>
      </c>
      <c r="AU405" s="205" t="s">
        <v>82</v>
      </c>
      <c r="AV405" s="11" t="s">
        <v>82</v>
      </c>
      <c r="AW405" s="11" t="s">
        <v>37</v>
      </c>
      <c r="AX405" s="11" t="s">
        <v>74</v>
      </c>
      <c r="AY405" s="205" t="s">
        <v>145</v>
      </c>
    </row>
    <row r="406" spans="2:65" s="11" customFormat="1" x14ac:dyDescent="0.3">
      <c r="B406" s="194"/>
      <c r="C406" s="195"/>
      <c r="D406" s="196" t="s">
        <v>155</v>
      </c>
      <c r="E406" s="197" t="s">
        <v>21</v>
      </c>
      <c r="F406" s="198" t="s">
        <v>1011</v>
      </c>
      <c r="G406" s="195"/>
      <c r="H406" s="199">
        <v>23.2</v>
      </c>
      <c r="I406" s="200"/>
      <c r="J406" s="195"/>
      <c r="K406" s="195"/>
      <c r="L406" s="201"/>
      <c r="M406" s="202"/>
      <c r="N406" s="203"/>
      <c r="O406" s="203"/>
      <c r="P406" s="203"/>
      <c r="Q406" s="203"/>
      <c r="R406" s="203"/>
      <c r="S406" s="203"/>
      <c r="T406" s="204"/>
      <c r="AT406" s="205" t="s">
        <v>155</v>
      </c>
      <c r="AU406" s="205" t="s">
        <v>82</v>
      </c>
      <c r="AV406" s="11" t="s">
        <v>82</v>
      </c>
      <c r="AW406" s="11" t="s">
        <v>37</v>
      </c>
      <c r="AX406" s="11" t="s">
        <v>74</v>
      </c>
      <c r="AY406" s="205" t="s">
        <v>145</v>
      </c>
    </row>
    <row r="407" spans="2:65" s="11" customFormat="1" x14ac:dyDescent="0.3">
      <c r="B407" s="194"/>
      <c r="C407" s="195"/>
      <c r="D407" s="196" t="s">
        <v>155</v>
      </c>
      <c r="E407" s="197" t="s">
        <v>21</v>
      </c>
      <c r="F407" s="198" t="s">
        <v>1012</v>
      </c>
      <c r="G407" s="195"/>
      <c r="H407" s="199">
        <v>22.8</v>
      </c>
      <c r="I407" s="200"/>
      <c r="J407" s="195"/>
      <c r="K407" s="195"/>
      <c r="L407" s="201"/>
      <c r="M407" s="202"/>
      <c r="N407" s="203"/>
      <c r="O407" s="203"/>
      <c r="P407" s="203"/>
      <c r="Q407" s="203"/>
      <c r="R407" s="203"/>
      <c r="S407" s="203"/>
      <c r="T407" s="204"/>
      <c r="AT407" s="205" t="s">
        <v>155</v>
      </c>
      <c r="AU407" s="205" t="s">
        <v>82</v>
      </c>
      <c r="AV407" s="11" t="s">
        <v>82</v>
      </c>
      <c r="AW407" s="11" t="s">
        <v>37</v>
      </c>
      <c r="AX407" s="11" t="s">
        <v>74</v>
      </c>
      <c r="AY407" s="205" t="s">
        <v>145</v>
      </c>
    </row>
    <row r="408" spans="2:65" s="12" customFormat="1" x14ac:dyDescent="0.3">
      <c r="B408" s="206"/>
      <c r="C408" s="207"/>
      <c r="D408" s="208" t="s">
        <v>155</v>
      </c>
      <c r="E408" s="209" t="s">
        <v>21</v>
      </c>
      <c r="F408" s="210" t="s">
        <v>159</v>
      </c>
      <c r="G408" s="207"/>
      <c r="H408" s="211">
        <v>82.6</v>
      </c>
      <c r="I408" s="212"/>
      <c r="J408" s="207"/>
      <c r="K408" s="207"/>
      <c r="L408" s="213"/>
      <c r="M408" s="214"/>
      <c r="N408" s="215"/>
      <c r="O408" s="215"/>
      <c r="P408" s="215"/>
      <c r="Q408" s="215"/>
      <c r="R408" s="215"/>
      <c r="S408" s="215"/>
      <c r="T408" s="216"/>
      <c r="AT408" s="217" t="s">
        <v>155</v>
      </c>
      <c r="AU408" s="217" t="s">
        <v>82</v>
      </c>
      <c r="AV408" s="12" t="s">
        <v>153</v>
      </c>
      <c r="AW408" s="12" t="s">
        <v>37</v>
      </c>
      <c r="AX408" s="12" t="s">
        <v>8</v>
      </c>
      <c r="AY408" s="217" t="s">
        <v>145</v>
      </c>
    </row>
    <row r="409" spans="2:65" s="1" customFormat="1" ht="22.5" customHeight="1" x14ac:dyDescent="0.3">
      <c r="B409" s="34"/>
      <c r="C409" s="182" t="s">
        <v>803</v>
      </c>
      <c r="D409" s="182" t="s">
        <v>148</v>
      </c>
      <c r="E409" s="183" t="s">
        <v>766</v>
      </c>
      <c r="F409" s="184" t="s">
        <v>767</v>
      </c>
      <c r="G409" s="185" t="s">
        <v>167</v>
      </c>
      <c r="H409" s="186">
        <v>57.4</v>
      </c>
      <c r="I409" s="187"/>
      <c r="J409" s="188">
        <f>ROUND(I409*H409,0)</f>
        <v>0</v>
      </c>
      <c r="K409" s="184" t="s">
        <v>152</v>
      </c>
      <c r="L409" s="54"/>
      <c r="M409" s="189" t="s">
        <v>21</v>
      </c>
      <c r="N409" s="190" t="s">
        <v>45</v>
      </c>
      <c r="O409" s="35"/>
      <c r="P409" s="191">
        <f>O409*H409</f>
        <v>0</v>
      </c>
      <c r="Q409" s="191">
        <v>7.7000000000000002E-3</v>
      </c>
      <c r="R409" s="191">
        <f>Q409*H409</f>
        <v>0.44197999999999998</v>
      </c>
      <c r="S409" s="191">
        <v>0</v>
      </c>
      <c r="T409" s="192">
        <f>S409*H409</f>
        <v>0</v>
      </c>
      <c r="AR409" s="17" t="s">
        <v>168</v>
      </c>
      <c r="AT409" s="17" t="s">
        <v>148</v>
      </c>
      <c r="AU409" s="17" t="s">
        <v>82</v>
      </c>
      <c r="AY409" s="17" t="s">
        <v>145</v>
      </c>
      <c r="BE409" s="193">
        <f>IF(N409="základní",J409,0)</f>
        <v>0</v>
      </c>
      <c r="BF409" s="193">
        <f>IF(N409="snížená",J409,0)</f>
        <v>0</v>
      </c>
      <c r="BG409" s="193">
        <f>IF(N409="zákl. přenesená",J409,0)</f>
        <v>0</v>
      </c>
      <c r="BH409" s="193">
        <f>IF(N409="sníž. přenesená",J409,0)</f>
        <v>0</v>
      </c>
      <c r="BI409" s="193">
        <f>IF(N409="nulová",J409,0)</f>
        <v>0</v>
      </c>
      <c r="BJ409" s="17" t="s">
        <v>8</v>
      </c>
      <c r="BK409" s="193">
        <f>ROUND(I409*H409,0)</f>
        <v>0</v>
      </c>
      <c r="BL409" s="17" t="s">
        <v>168</v>
      </c>
      <c r="BM409" s="17" t="s">
        <v>768</v>
      </c>
    </row>
    <row r="410" spans="2:65" s="11" customFormat="1" x14ac:dyDescent="0.3">
      <c r="B410" s="194"/>
      <c r="C410" s="195"/>
      <c r="D410" s="208" t="s">
        <v>155</v>
      </c>
      <c r="E410" s="218" t="s">
        <v>21</v>
      </c>
      <c r="F410" s="219" t="s">
        <v>90</v>
      </c>
      <c r="G410" s="195"/>
      <c r="H410" s="220">
        <v>57.4</v>
      </c>
      <c r="I410" s="200"/>
      <c r="J410" s="195"/>
      <c r="K410" s="195"/>
      <c r="L410" s="201"/>
      <c r="M410" s="202"/>
      <c r="N410" s="203"/>
      <c r="O410" s="203"/>
      <c r="P410" s="203"/>
      <c r="Q410" s="203"/>
      <c r="R410" s="203"/>
      <c r="S410" s="203"/>
      <c r="T410" s="204"/>
      <c r="AT410" s="205" t="s">
        <v>155</v>
      </c>
      <c r="AU410" s="205" t="s">
        <v>82</v>
      </c>
      <c r="AV410" s="11" t="s">
        <v>82</v>
      </c>
      <c r="AW410" s="11" t="s">
        <v>37</v>
      </c>
      <c r="AX410" s="11" t="s">
        <v>8</v>
      </c>
      <c r="AY410" s="205" t="s">
        <v>145</v>
      </c>
    </row>
    <row r="411" spans="2:65" s="1" customFormat="1" ht="31.5" customHeight="1" x14ac:dyDescent="0.3">
      <c r="B411" s="34"/>
      <c r="C411" s="182" t="s">
        <v>808</v>
      </c>
      <c r="D411" s="182" t="s">
        <v>148</v>
      </c>
      <c r="E411" s="183" t="s">
        <v>770</v>
      </c>
      <c r="F411" s="184" t="s">
        <v>771</v>
      </c>
      <c r="G411" s="185" t="s">
        <v>289</v>
      </c>
      <c r="H411" s="186">
        <v>1.887</v>
      </c>
      <c r="I411" s="187"/>
      <c r="J411" s="188">
        <f>ROUND(I411*H411,0)</f>
        <v>0</v>
      </c>
      <c r="K411" s="184" t="s">
        <v>152</v>
      </c>
      <c r="L411" s="54"/>
      <c r="M411" s="189" t="s">
        <v>21</v>
      </c>
      <c r="N411" s="190" t="s">
        <v>45</v>
      </c>
      <c r="O411" s="35"/>
      <c r="P411" s="191">
        <f>O411*H411</f>
        <v>0</v>
      </c>
      <c r="Q411" s="191">
        <v>0</v>
      </c>
      <c r="R411" s="191">
        <f>Q411*H411</f>
        <v>0</v>
      </c>
      <c r="S411" s="191">
        <v>0</v>
      </c>
      <c r="T411" s="192">
        <f>S411*H411</f>
        <v>0</v>
      </c>
      <c r="AR411" s="17" t="s">
        <v>168</v>
      </c>
      <c r="AT411" s="17" t="s">
        <v>148</v>
      </c>
      <c r="AU411" s="17" t="s">
        <v>82</v>
      </c>
      <c r="AY411" s="17" t="s">
        <v>145</v>
      </c>
      <c r="BE411" s="193">
        <f>IF(N411="základní",J411,0)</f>
        <v>0</v>
      </c>
      <c r="BF411" s="193">
        <f>IF(N411="snížená",J411,0)</f>
        <v>0</v>
      </c>
      <c r="BG411" s="193">
        <f>IF(N411="zákl. přenesená",J411,0)</f>
        <v>0</v>
      </c>
      <c r="BH411" s="193">
        <f>IF(N411="sníž. přenesená",J411,0)</f>
        <v>0</v>
      </c>
      <c r="BI411" s="193">
        <f>IF(N411="nulová",J411,0)</f>
        <v>0</v>
      </c>
      <c r="BJ411" s="17" t="s">
        <v>8</v>
      </c>
      <c r="BK411" s="193">
        <f>ROUND(I411*H411,0)</f>
        <v>0</v>
      </c>
      <c r="BL411" s="17" t="s">
        <v>168</v>
      </c>
      <c r="BM411" s="17" t="s">
        <v>772</v>
      </c>
    </row>
    <row r="412" spans="2:65" s="10" customFormat="1" ht="29.85" customHeight="1" x14ac:dyDescent="0.3">
      <c r="B412" s="165"/>
      <c r="C412" s="166"/>
      <c r="D412" s="179" t="s">
        <v>73</v>
      </c>
      <c r="E412" s="180" t="s">
        <v>773</v>
      </c>
      <c r="F412" s="180" t="s">
        <v>774</v>
      </c>
      <c r="G412" s="166"/>
      <c r="H412" s="166"/>
      <c r="I412" s="169"/>
      <c r="J412" s="181">
        <f>BK412</f>
        <v>0</v>
      </c>
      <c r="K412" s="166"/>
      <c r="L412" s="171"/>
      <c r="M412" s="172"/>
      <c r="N412" s="173"/>
      <c r="O412" s="173"/>
      <c r="P412" s="174">
        <f>SUM(P413:P416)</f>
        <v>0</v>
      </c>
      <c r="Q412" s="173"/>
      <c r="R412" s="174">
        <f>SUM(R413:R416)</f>
        <v>1.32E-3</v>
      </c>
      <c r="S412" s="173"/>
      <c r="T412" s="175">
        <f>SUM(T413:T416)</f>
        <v>0</v>
      </c>
      <c r="AR412" s="176" t="s">
        <v>82</v>
      </c>
      <c r="AT412" s="177" t="s">
        <v>73</v>
      </c>
      <c r="AU412" s="177" t="s">
        <v>8</v>
      </c>
      <c r="AY412" s="176" t="s">
        <v>145</v>
      </c>
      <c r="BK412" s="178">
        <f>SUM(BK413:BK416)</f>
        <v>0</v>
      </c>
    </row>
    <row r="413" spans="2:65" s="1" customFormat="1" ht="22.5" customHeight="1" x14ac:dyDescent="0.3">
      <c r="B413" s="34"/>
      <c r="C413" s="182" t="s">
        <v>813</v>
      </c>
      <c r="D413" s="182" t="s">
        <v>148</v>
      </c>
      <c r="E413" s="183" t="s">
        <v>776</v>
      </c>
      <c r="F413" s="184" t="s">
        <v>777</v>
      </c>
      <c r="G413" s="185" t="s">
        <v>178</v>
      </c>
      <c r="H413" s="186">
        <v>5.4</v>
      </c>
      <c r="I413" s="187"/>
      <c r="J413" s="188">
        <f>ROUND(I413*H413,0)</f>
        <v>0</v>
      </c>
      <c r="K413" s="184" t="s">
        <v>152</v>
      </c>
      <c r="L413" s="54"/>
      <c r="M413" s="189" t="s">
        <v>21</v>
      </c>
      <c r="N413" s="190" t="s">
        <v>45</v>
      </c>
      <c r="O413" s="35"/>
      <c r="P413" s="191">
        <f>O413*H413</f>
        <v>0</v>
      </c>
      <c r="Q413" s="191">
        <v>0</v>
      </c>
      <c r="R413" s="191">
        <f>Q413*H413</f>
        <v>0</v>
      </c>
      <c r="S413" s="191">
        <v>0</v>
      </c>
      <c r="T413" s="192">
        <f>S413*H413</f>
        <v>0</v>
      </c>
      <c r="AR413" s="17" t="s">
        <v>168</v>
      </c>
      <c r="AT413" s="17" t="s">
        <v>148</v>
      </c>
      <c r="AU413" s="17" t="s">
        <v>82</v>
      </c>
      <c r="AY413" s="17" t="s">
        <v>145</v>
      </c>
      <c r="BE413" s="193">
        <f>IF(N413="základní",J413,0)</f>
        <v>0</v>
      </c>
      <c r="BF413" s="193">
        <f>IF(N413="snížená",J413,0)</f>
        <v>0</v>
      </c>
      <c r="BG413" s="193">
        <f>IF(N413="zákl. přenesená",J413,0)</f>
        <v>0</v>
      </c>
      <c r="BH413" s="193">
        <f>IF(N413="sníž. přenesená",J413,0)</f>
        <v>0</v>
      </c>
      <c r="BI413" s="193">
        <f>IF(N413="nulová",J413,0)</f>
        <v>0</v>
      </c>
      <c r="BJ413" s="17" t="s">
        <v>8</v>
      </c>
      <c r="BK413" s="193">
        <f>ROUND(I413*H413,0)</f>
        <v>0</v>
      </c>
      <c r="BL413" s="17" t="s">
        <v>168</v>
      </c>
      <c r="BM413" s="17" t="s">
        <v>778</v>
      </c>
    </row>
    <row r="414" spans="2:65" s="11" customFormat="1" x14ac:dyDescent="0.3">
      <c r="B414" s="194"/>
      <c r="C414" s="195"/>
      <c r="D414" s="208" t="s">
        <v>155</v>
      </c>
      <c r="E414" s="218" t="s">
        <v>21</v>
      </c>
      <c r="F414" s="219" t="s">
        <v>779</v>
      </c>
      <c r="G414" s="195"/>
      <c r="H414" s="220">
        <v>5.4</v>
      </c>
      <c r="I414" s="200"/>
      <c r="J414" s="195"/>
      <c r="K414" s="195"/>
      <c r="L414" s="201"/>
      <c r="M414" s="202"/>
      <c r="N414" s="203"/>
      <c r="O414" s="203"/>
      <c r="P414" s="203"/>
      <c r="Q414" s="203"/>
      <c r="R414" s="203"/>
      <c r="S414" s="203"/>
      <c r="T414" s="204"/>
      <c r="AT414" s="205" t="s">
        <v>155</v>
      </c>
      <c r="AU414" s="205" t="s">
        <v>82</v>
      </c>
      <c r="AV414" s="11" t="s">
        <v>82</v>
      </c>
      <c r="AW414" s="11" t="s">
        <v>37</v>
      </c>
      <c r="AX414" s="11" t="s">
        <v>8</v>
      </c>
      <c r="AY414" s="205" t="s">
        <v>145</v>
      </c>
    </row>
    <row r="415" spans="2:65" s="1" customFormat="1" ht="22.5" customHeight="1" x14ac:dyDescent="0.3">
      <c r="B415" s="34"/>
      <c r="C415" s="235" t="s">
        <v>817</v>
      </c>
      <c r="D415" s="235" t="s">
        <v>319</v>
      </c>
      <c r="E415" s="236" t="s">
        <v>781</v>
      </c>
      <c r="F415" s="237" t="s">
        <v>782</v>
      </c>
      <c r="G415" s="238" t="s">
        <v>783</v>
      </c>
      <c r="H415" s="239">
        <v>6</v>
      </c>
      <c r="I415" s="240"/>
      <c r="J415" s="241">
        <f>ROUND(I415*H415,0)</f>
        <v>0</v>
      </c>
      <c r="K415" s="237" t="s">
        <v>152</v>
      </c>
      <c r="L415" s="242"/>
      <c r="M415" s="243" t="s">
        <v>21</v>
      </c>
      <c r="N415" s="244" t="s">
        <v>45</v>
      </c>
      <c r="O415" s="35"/>
      <c r="P415" s="191">
        <f>O415*H415</f>
        <v>0</v>
      </c>
      <c r="Q415" s="191">
        <v>2.2000000000000001E-4</v>
      </c>
      <c r="R415" s="191">
        <f>Q415*H415</f>
        <v>1.32E-3</v>
      </c>
      <c r="S415" s="191">
        <v>0</v>
      </c>
      <c r="T415" s="192">
        <f>S415*H415</f>
        <v>0</v>
      </c>
      <c r="AR415" s="17" t="s">
        <v>323</v>
      </c>
      <c r="AT415" s="17" t="s">
        <v>319</v>
      </c>
      <c r="AU415" s="17" t="s">
        <v>82</v>
      </c>
      <c r="AY415" s="17" t="s">
        <v>145</v>
      </c>
      <c r="BE415" s="193">
        <f>IF(N415="základní",J415,0)</f>
        <v>0</v>
      </c>
      <c r="BF415" s="193">
        <f>IF(N415="snížená",J415,0)</f>
        <v>0</v>
      </c>
      <c r="BG415" s="193">
        <f>IF(N415="zákl. přenesená",J415,0)</f>
        <v>0</v>
      </c>
      <c r="BH415" s="193">
        <f>IF(N415="sníž. přenesená",J415,0)</f>
        <v>0</v>
      </c>
      <c r="BI415" s="193">
        <f>IF(N415="nulová",J415,0)</f>
        <v>0</v>
      </c>
      <c r="BJ415" s="17" t="s">
        <v>8</v>
      </c>
      <c r="BK415" s="193">
        <f>ROUND(I415*H415,0)</f>
        <v>0</v>
      </c>
      <c r="BL415" s="17" t="s">
        <v>168</v>
      </c>
      <c r="BM415" s="17" t="s">
        <v>784</v>
      </c>
    </row>
    <row r="416" spans="2:65" s="11" customFormat="1" x14ac:dyDescent="0.3">
      <c r="B416" s="194"/>
      <c r="C416" s="195"/>
      <c r="D416" s="196" t="s">
        <v>155</v>
      </c>
      <c r="E416" s="195"/>
      <c r="F416" s="198" t="s">
        <v>785</v>
      </c>
      <c r="G416" s="195"/>
      <c r="H416" s="199">
        <v>6</v>
      </c>
      <c r="I416" s="200"/>
      <c r="J416" s="195"/>
      <c r="K416" s="195"/>
      <c r="L416" s="201"/>
      <c r="M416" s="202"/>
      <c r="N416" s="203"/>
      <c r="O416" s="203"/>
      <c r="P416" s="203"/>
      <c r="Q416" s="203"/>
      <c r="R416" s="203"/>
      <c r="S416" s="203"/>
      <c r="T416" s="204"/>
      <c r="AT416" s="205" t="s">
        <v>155</v>
      </c>
      <c r="AU416" s="205" t="s">
        <v>82</v>
      </c>
      <c r="AV416" s="11" t="s">
        <v>82</v>
      </c>
      <c r="AW416" s="11" t="s">
        <v>4</v>
      </c>
      <c r="AX416" s="11" t="s">
        <v>8</v>
      </c>
      <c r="AY416" s="205" t="s">
        <v>145</v>
      </c>
    </row>
    <row r="417" spans="2:65" s="10" customFormat="1" ht="29.85" customHeight="1" x14ac:dyDescent="0.3">
      <c r="B417" s="165"/>
      <c r="C417" s="166"/>
      <c r="D417" s="179" t="s">
        <v>73</v>
      </c>
      <c r="E417" s="180" t="s">
        <v>786</v>
      </c>
      <c r="F417" s="180" t="s">
        <v>787</v>
      </c>
      <c r="G417" s="166"/>
      <c r="H417" s="166"/>
      <c r="I417" s="169"/>
      <c r="J417" s="181">
        <f>BK417</f>
        <v>58608</v>
      </c>
      <c r="K417" s="166"/>
      <c r="L417" s="171"/>
      <c r="M417" s="172"/>
      <c r="N417" s="173"/>
      <c r="O417" s="173"/>
      <c r="P417" s="174">
        <f>SUM(P418:P445)</f>
        <v>0</v>
      </c>
      <c r="Q417" s="173"/>
      <c r="R417" s="174">
        <f>SUM(R418:R445)</f>
        <v>2.2455659999999993</v>
      </c>
      <c r="S417" s="173"/>
      <c r="T417" s="175">
        <f>SUM(T418:T445)</f>
        <v>3.9127199999999998</v>
      </c>
      <c r="AR417" s="176" t="s">
        <v>82</v>
      </c>
      <c r="AT417" s="177" t="s">
        <v>73</v>
      </c>
      <c r="AU417" s="177" t="s">
        <v>8</v>
      </c>
      <c r="AY417" s="176" t="s">
        <v>145</v>
      </c>
      <c r="BK417" s="178">
        <f>SUM(BK418:BK445)</f>
        <v>58608</v>
      </c>
    </row>
    <row r="418" spans="2:65" s="1" customFormat="1" ht="22.5" customHeight="1" x14ac:dyDescent="0.3">
      <c r="B418" s="34"/>
      <c r="C418" s="182" t="s">
        <v>824</v>
      </c>
      <c r="D418" s="182" t="s">
        <v>148</v>
      </c>
      <c r="E418" s="183" t="s">
        <v>789</v>
      </c>
      <c r="F418" s="184" t="s">
        <v>790</v>
      </c>
      <c r="G418" s="185" t="s">
        <v>167</v>
      </c>
      <c r="H418" s="186">
        <v>48</v>
      </c>
      <c r="I418" s="187"/>
      <c r="J418" s="188">
        <f>ROUND(I418*H418,0)</f>
        <v>0</v>
      </c>
      <c r="K418" s="184" t="s">
        <v>152</v>
      </c>
      <c r="L418" s="54"/>
      <c r="M418" s="189" t="s">
        <v>21</v>
      </c>
      <c r="N418" s="190" t="s">
        <v>45</v>
      </c>
      <c r="O418" s="35"/>
      <c r="P418" s="191">
        <f>O418*H418</f>
        <v>0</v>
      </c>
      <c r="Q418" s="191">
        <v>0</v>
      </c>
      <c r="R418" s="191">
        <f>Q418*H418</f>
        <v>0</v>
      </c>
      <c r="S418" s="191">
        <v>8.1500000000000003E-2</v>
      </c>
      <c r="T418" s="192">
        <f>S418*H418</f>
        <v>3.9119999999999999</v>
      </c>
      <c r="AR418" s="17" t="s">
        <v>168</v>
      </c>
      <c r="AT418" s="17" t="s">
        <v>148</v>
      </c>
      <c r="AU418" s="17" t="s">
        <v>82</v>
      </c>
      <c r="AY418" s="17" t="s">
        <v>145</v>
      </c>
      <c r="BE418" s="193">
        <f>IF(N418="základní",J418,0)</f>
        <v>0</v>
      </c>
      <c r="BF418" s="193">
        <f>IF(N418="snížená",J418,0)</f>
        <v>0</v>
      </c>
      <c r="BG418" s="193">
        <f>IF(N418="zákl. přenesená",J418,0)</f>
        <v>0</v>
      </c>
      <c r="BH418" s="193">
        <f>IF(N418="sníž. přenesená",J418,0)</f>
        <v>0</v>
      </c>
      <c r="BI418" s="193">
        <f>IF(N418="nulová",J418,0)</f>
        <v>0</v>
      </c>
      <c r="BJ418" s="17" t="s">
        <v>8</v>
      </c>
      <c r="BK418" s="193">
        <f>ROUND(I418*H418,0)</f>
        <v>0</v>
      </c>
      <c r="BL418" s="17" t="s">
        <v>168</v>
      </c>
      <c r="BM418" s="17" t="s">
        <v>791</v>
      </c>
    </row>
    <row r="419" spans="2:65" s="11" customFormat="1" x14ac:dyDescent="0.3">
      <c r="B419" s="194"/>
      <c r="C419" s="195"/>
      <c r="D419" s="196" t="s">
        <v>155</v>
      </c>
      <c r="E419" s="197" t="s">
        <v>21</v>
      </c>
      <c r="F419" s="198" t="s">
        <v>1013</v>
      </c>
      <c r="G419" s="195"/>
      <c r="H419" s="199">
        <v>15</v>
      </c>
      <c r="I419" s="200"/>
      <c r="J419" s="195"/>
      <c r="K419" s="195"/>
      <c r="L419" s="201"/>
      <c r="M419" s="202"/>
      <c r="N419" s="203"/>
      <c r="O419" s="203"/>
      <c r="P419" s="203"/>
      <c r="Q419" s="203"/>
      <c r="R419" s="203"/>
      <c r="S419" s="203"/>
      <c r="T419" s="204"/>
      <c r="AT419" s="205" t="s">
        <v>155</v>
      </c>
      <c r="AU419" s="205" t="s">
        <v>82</v>
      </c>
      <c r="AV419" s="11" t="s">
        <v>82</v>
      </c>
      <c r="AW419" s="11" t="s">
        <v>37</v>
      </c>
      <c r="AX419" s="11" t="s">
        <v>74</v>
      </c>
      <c r="AY419" s="205" t="s">
        <v>145</v>
      </c>
    </row>
    <row r="420" spans="2:65" s="11" customFormat="1" x14ac:dyDescent="0.3">
      <c r="B420" s="194"/>
      <c r="C420" s="195"/>
      <c r="D420" s="196" t="s">
        <v>155</v>
      </c>
      <c r="E420" s="197" t="s">
        <v>21</v>
      </c>
      <c r="F420" s="198" t="s">
        <v>1014</v>
      </c>
      <c r="G420" s="195"/>
      <c r="H420" s="199">
        <v>33</v>
      </c>
      <c r="I420" s="200"/>
      <c r="J420" s="195"/>
      <c r="K420" s="195"/>
      <c r="L420" s="201"/>
      <c r="M420" s="202"/>
      <c r="N420" s="203"/>
      <c r="O420" s="203"/>
      <c r="P420" s="203"/>
      <c r="Q420" s="203"/>
      <c r="R420" s="203"/>
      <c r="S420" s="203"/>
      <c r="T420" s="204"/>
      <c r="AT420" s="205" t="s">
        <v>155</v>
      </c>
      <c r="AU420" s="205" t="s">
        <v>82</v>
      </c>
      <c r="AV420" s="11" t="s">
        <v>82</v>
      </c>
      <c r="AW420" s="11" t="s">
        <v>37</v>
      </c>
      <c r="AX420" s="11" t="s">
        <v>74</v>
      </c>
      <c r="AY420" s="205" t="s">
        <v>145</v>
      </c>
    </row>
    <row r="421" spans="2:65" s="12" customFormat="1" x14ac:dyDescent="0.3">
      <c r="B421" s="206"/>
      <c r="C421" s="207"/>
      <c r="D421" s="208" t="s">
        <v>155</v>
      </c>
      <c r="E421" s="209" t="s">
        <v>21</v>
      </c>
      <c r="F421" s="210" t="s">
        <v>159</v>
      </c>
      <c r="G421" s="207"/>
      <c r="H421" s="211">
        <v>48</v>
      </c>
      <c r="I421" s="212"/>
      <c r="J421" s="207"/>
      <c r="K421" s="207"/>
      <c r="L421" s="213"/>
      <c r="M421" s="214"/>
      <c r="N421" s="215"/>
      <c r="O421" s="215"/>
      <c r="P421" s="215"/>
      <c r="Q421" s="215"/>
      <c r="R421" s="215"/>
      <c r="S421" s="215"/>
      <c r="T421" s="216"/>
      <c r="AT421" s="217" t="s">
        <v>155</v>
      </c>
      <c r="AU421" s="217" t="s">
        <v>82</v>
      </c>
      <c r="AV421" s="12" t="s">
        <v>153</v>
      </c>
      <c r="AW421" s="12" t="s">
        <v>37</v>
      </c>
      <c r="AX421" s="12" t="s">
        <v>8</v>
      </c>
      <c r="AY421" s="217" t="s">
        <v>145</v>
      </c>
    </row>
    <row r="422" spans="2:65" s="1" customFormat="1" ht="31.5" customHeight="1" x14ac:dyDescent="0.3">
      <c r="B422" s="34"/>
      <c r="C422" s="182" t="s">
        <v>832</v>
      </c>
      <c r="D422" s="182" t="s">
        <v>148</v>
      </c>
      <c r="E422" s="183" t="s">
        <v>795</v>
      </c>
      <c r="F422" s="184" t="s">
        <v>796</v>
      </c>
      <c r="G422" s="185" t="s">
        <v>167</v>
      </c>
      <c r="H422" s="186">
        <v>133.19999999999999</v>
      </c>
      <c r="I422" s="187"/>
      <c r="J422" s="188">
        <f>ROUND(I422*H422,0)</f>
        <v>0</v>
      </c>
      <c r="K422" s="184" t="s">
        <v>152</v>
      </c>
      <c r="L422" s="54"/>
      <c r="M422" s="189" t="s">
        <v>21</v>
      </c>
      <c r="N422" s="190" t="s">
        <v>45</v>
      </c>
      <c r="O422" s="35"/>
      <c r="P422" s="191">
        <f>O422*H422</f>
        <v>0</v>
      </c>
      <c r="Q422" s="191">
        <v>3.0999999999999999E-3</v>
      </c>
      <c r="R422" s="191">
        <f>Q422*H422</f>
        <v>0.41291999999999995</v>
      </c>
      <c r="S422" s="191">
        <v>0</v>
      </c>
      <c r="T422" s="192">
        <f>S422*H422</f>
        <v>0</v>
      </c>
      <c r="AR422" s="17" t="s">
        <v>168</v>
      </c>
      <c r="AT422" s="17" t="s">
        <v>148</v>
      </c>
      <c r="AU422" s="17" t="s">
        <v>82</v>
      </c>
      <c r="AY422" s="17" t="s">
        <v>145</v>
      </c>
      <c r="BE422" s="193">
        <f>IF(N422="základní",J422,0)</f>
        <v>0</v>
      </c>
      <c r="BF422" s="193">
        <f>IF(N422="snížená",J422,0)</f>
        <v>0</v>
      </c>
      <c r="BG422" s="193">
        <f>IF(N422="zákl. přenesená",J422,0)</f>
        <v>0</v>
      </c>
      <c r="BH422" s="193">
        <f>IF(N422="sníž. přenesená",J422,0)</f>
        <v>0</v>
      </c>
      <c r="BI422" s="193">
        <f>IF(N422="nulová",J422,0)</f>
        <v>0</v>
      </c>
      <c r="BJ422" s="17" t="s">
        <v>8</v>
      </c>
      <c r="BK422" s="193">
        <f>ROUND(I422*H422,0)</f>
        <v>0</v>
      </c>
      <c r="BL422" s="17" t="s">
        <v>168</v>
      </c>
      <c r="BM422" s="17" t="s">
        <v>797</v>
      </c>
    </row>
    <row r="423" spans="2:65" s="11" customFormat="1" x14ac:dyDescent="0.3">
      <c r="B423" s="194"/>
      <c r="C423" s="195"/>
      <c r="D423" s="208" t="s">
        <v>155</v>
      </c>
      <c r="E423" s="218" t="s">
        <v>21</v>
      </c>
      <c r="F423" s="219" t="s">
        <v>93</v>
      </c>
      <c r="G423" s="195"/>
      <c r="H423" s="220">
        <v>133.19999999999999</v>
      </c>
      <c r="I423" s="200"/>
      <c r="J423" s="195"/>
      <c r="K423" s="195"/>
      <c r="L423" s="201"/>
      <c r="M423" s="202"/>
      <c r="N423" s="203"/>
      <c r="O423" s="203"/>
      <c r="P423" s="203"/>
      <c r="Q423" s="203"/>
      <c r="R423" s="203"/>
      <c r="S423" s="203"/>
      <c r="T423" s="204"/>
      <c r="AT423" s="205" t="s">
        <v>155</v>
      </c>
      <c r="AU423" s="205" t="s">
        <v>82</v>
      </c>
      <c r="AV423" s="11" t="s">
        <v>82</v>
      </c>
      <c r="AW423" s="11" t="s">
        <v>37</v>
      </c>
      <c r="AX423" s="11" t="s">
        <v>8</v>
      </c>
      <c r="AY423" s="205" t="s">
        <v>145</v>
      </c>
    </row>
    <row r="424" spans="2:65" s="1" customFormat="1" ht="31.5" customHeight="1" x14ac:dyDescent="0.3">
      <c r="B424" s="34"/>
      <c r="C424" s="235" t="s">
        <v>836</v>
      </c>
      <c r="D424" s="235" t="s">
        <v>319</v>
      </c>
      <c r="E424" s="236" t="s">
        <v>799</v>
      </c>
      <c r="F424" s="237" t="s">
        <v>800</v>
      </c>
      <c r="G424" s="238" t="s">
        <v>167</v>
      </c>
      <c r="H424" s="239">
        <v>146.52000000000001</v>
      </c>
      <c r="I424" s="240">
        <v>400</v>
      </c>
      <c r="J424" s="241">
        <f>ROUND(I424*H424,0)</f>
        <v>58608</v>
      </c>
      <c r="K424" s="237" t="s">
        <v>21</v>
      </c>
      <c r="L424" s="242"/>
      <c r="M424" s="243" t="s">
        <v>21</v>
      </c>
      <c r="N424" s="244" t="s">
        <v>45</v>
      </c>
      <c r="O424" s="35"/>
      <c r="P424" s="191">
        <f>O424*H424</f>
        <v>0</v>
      </c>
      <c r="Q424" s="191">
        <v>1.18E-2</v>
      </c>
      <c r="R424" s="191">
        <f>Q424*H424</f>
        <v>1.728936</v>
      </c>
      <c r="S424" s="191">
        <v>0</v>
      </c>
      <c r="T424" s="192">
        <f>S424*H424</f>
        <v>0</v>
      </c>
      <c r="AR424" s="17" t="s">
        <v>323</v>
      </c>
      <c r="AT424" s="17" t="s">
        <v>319</v>
      </c>
      <c r="AU424" s="17" t="s">
        <v>82</v>
      </c>
      <c r="AY424" s="17" t="s">
        <v>145</v>
      </c>
      <c r="BE424" s="193">
        <f>IF(N424="základní",J424,0)</f>
        <v>58608</v>
      </c>
      <c r="BF424" s="193">
        <f>IF(N424="snížená",J424,0)</f>
        <v>0</v>
      </c>
      <c r="BG424" s="193">
        <f>IF(N424="zákl. přenesená",J424,0)</f>
        <v>0</v>
      </c>
      <c r="BH424" s="193">
        <f>IF(N424="sníž. přenesená",J424,0)</f>
        <v>0</v>
      </c>
      <c r="BI424" s="193">
        <f>IF(N424="nulová",J424,0)</f>
        <v>0</v>
      </c>
      <c r="BJ424" s="17" t="s">
        <v>8</v>
      </c>
      <c r="BK424" s="193">
        <f>ROUND(I424*H424,0)</f>
        <v>58608</v>
      </c>
      <c r="BL424" s="17" t="s">
        <v>168</v>
      </c>
      <c r="BM424" s="17" t="s">
        <v>801</v>
      </c>
    </row>
    <row r="425" spans="2:65" s="11" customFormat="1" x14ac:dyDescent="0.3">
      <c r="B425" s="194"/>
      <c r="C425" s="195"/>
      <c r="D425" s="208" t="s">
        <v>155</v>
      </c>
      <c r="E425" s="195"/>
      <c r="F425" s="219" t="s">
        <v>802</v>
      </c>
      <c r="G425" s="195"/>
      <c r="H425" s="220">
        <v>146.52000000000001</v>
      </c>
      <c r="I425" s="200"/>
      <c r="J425" s="195"/>
      <c r="K425" s="195"/>
      <c r="L425" s="201"/>
      <c r="M425" s="202"/>
      <c r="N425" s="203"/>
      <c r="O425" s="203"/>
      <c r="P425" s="203"/>
      <c r="Q425" s="203"/>
      <c r="R425" s="203"/>
      <c r="S425" s="203"/>
      <c r="T425" s="204"/>
      <c r="AT425" s="205" t="s">
        <v>155</v>
      </c>
      <c r="AU425" s="205" t="s">
        <v>82</v>
      </c>
      <c r="AV425" s="11" t="s">
        <v>82</v>
      </c>
      <c r="AW425" s="11" t="s">
        <v>4</v>
      </c>
      <c r="AX425" s="11" t="s">
        <v>8</v>
      </c>
      <c r="AY425" s="205" t="s">
        <v>145</v>
      </c>
    </row>
    <row r="426" spans="2:65" s="1" customFormat="1" ht="22.5" customHeight="1" x14ac:dyDescent="0.3">
      <c r="B426" s="34"/>
      <c r="C426" s="182" t="s">
        <v>842</v>
      </c>
      <c r="D426" s="182" t="s">
        <v>148</v>
      </c>
      <c r="E426" s="183" t="s">
        <v>804</v>
      </c>
      <c r="F426" s="184" t="s">
        <v>805</v>
      </c>
      <c r="G426" s="185" t="s">
        <v>167</v>
      </c>
      <c r="H426" s="186">
        <v>2.1</v>
      </c>
      <c r="I426" s="187"/>
      <c r="J426" s="188">
        <f>ROUND(I426*H426,0)</f>
        <v>0</v>
      </c>
      <c r="K426" s="184" t="s">
        <v>152</v>
      </c>
      <c r="L426" s="54"/>
      <c r="M426" s="189" t="s">
        <v>21</v>
      </c>
      <c r="N426" s="190" t="s">
        <v>45</v>
      </c>
      <c r="O426" s="35"/>
      <c r="P426" s="191">
        <f>O426*H426</f>
        <v>0</v>
      </c>
      <c r="Q426" s="191">
        <v>5.6999999999999998E-4</v>
      </c>
      <c r="R426" s="191">
        <f>Q426*H426</f>
        <v>1.1969999999999999E-3</v>
      </c>
      <c r="S426" s="191">
        <v>0</v>
      </c>
      <c r="T426" s="192">
        <f>S426*H426</f>
        <v>0</v>
      </c>
      <c r="AR426" s="17" t="s">
        <v>168</v>
      </c>
      <c r="AT426" s="17" t="s">
        <v>148</v>
      </c>
      <c r="AU426" s="17" t="s">
        <v>82</v>
      </c>
      <c r="AY426" s="17" t="s">
        <v>145</v>
      </c>
      <c r="BE426" s="193">
        <f>IF(N426="základní",J426,0)</f>
        <v>0</v>
      </c>
      <c r="BF426" s="193">
        <f>IF(N426="snížená",J426,0)</f>
        <v>0</v>
      </c>
      <c r="BG426" s="193">
        <f>IF(N426="zákl. přenesená",J426,0)</f>
        <v>0</v>
      </c>
      <c r="BH426" s="193">
        <f>IF(N426="sníž. přenesená",J426,0)</f>
        <v>0</v>
      </c>
      <c r="BI426" s="193">
        <f>IF(N426="nulová",J426,0)</f>
        <v>0</v>
      </c>
      <c r="BJ426" s="17" t="s">
        <v>8</v>
      </c>
      <c r="BK426" s="193">
        <f>ROUND(I426*H426,0)</f>
        <v>0</v>
      </c>
      <c r="BL426" s="17" t="s">
        <v>168</v>
      </c>
      <c r="BM426" s="17" t="s">
        <v>806</v>
      </c>
    </row>
    <row r="427" spans="2:65" s="11" customFormat="1" x14ac:dyDescent="0.3">
      <c r="B427" s="194"/>
      <c r="C427" s="195"/>
      <c r="D427" s="208" t="s">
        <v>155</v>
      </c>
      <c r="E427" s="218" t="s">
        <v>21</v>
      </c>
      <c r="F427" s="219" t="s">
        <v>807</v>
      </c>
      <c r="G427" s="195"/>
      <c r="H427" s="220">
        <v>2.1</v>
      </c>
      <c r="I427" s="200"/>
      <c r="J427" s="195"/>
      <c r="K427" s="195"/>
      <c r="L427" s="201"/>
      <c r="M427" s="202"/>
      <c r="N427" s="203"/>
      <c r="O427" s="203"/>
      <c r="P427" s="203"/>
      <c r="Q427" s="203"/>
      <c r="R427" s="203"/>
      <c r="S427" s="203"/>
      <c r="T427" s="204"/>
      <c r="AT427" s="205" t="s">
        <v>155</v>
      </c>
      <c r="AU427" s="205" t="s">
        <v>82</v>
      </c>
      <c r="AV427" s="11" t="s">
        <v>82</v>
      </c>
      <c r="AW427" s="11" t="s">
        <v>37</v>
      </c>
      <c r="AX427" s="11" t="s">
        <v>8</v>
      </c>
      <c r="AY427" s="205" t="s">
        <v>145</v>
      </c>
    </row>
    <row r="428" spans="2:65" s="1" customFormat="1" ht="22.5" customHeight="1" x14ac:dyDescent="0.3">
      <c r="B428" s="34"/>
      <c r="C428" s="235" t="s">
        <v>847</v>
      </c>
      <c r="D428" s="235" t="s">
        <v>319</v>
      </c>
      <c r="E428" s="236" t="s">
        <v>809</v>
      </c>
      <c r="F428" s="237" t="s">
        <v>810</v>
      </c>
      <c r="G428" s="238" t="s">
        <v>167</v>
      </c>
      <c r="H428" s="239">
        <v>2.31</v>
      </c>
      <c r="I428" s="240"/>
      <c r="J428" s="241">
        <f>ROUND(I428*H428,0)</f>
        <v>0</v>
      </c>
      <c r="K428" s="237" t="s">
        <v>152</v>
      </c>
      <c r="L428" s="242"/>
      <c r="M428" s="243" t="s">
        <v>21</v>
      </c>
      <c r="N428" s="244" t="s">
        <v>45</v>
      </c>
      <c r="O428" s="35"/>
      <c r="P428" s="191">
        <f>O428*H428</f>
        <v>0</v>
      </c>
      <c r="Q428" s="191">
        <v>0.01</v>
      </c>
      <c r="R428" s="191">
        <f>Q428*H428</f>
        <v>2.3100000000000002E-2</v>
      </c>
      <c r="S428" s="191">
        <v>0</v>
      </c>
      <c r="T428" s="192">
        <f>S428*H428</f>
        <v>0</v>
      </c>
      <c r="AR428" s="17" t="s">
        <v>323</v>
      </c>
      <c r="AT428" s="17" t="s">
        <v>319</v>
      </c>
      <c r="AU428" s="17" t="s">
        <v>82</v>
      </c>
      <c r="AY428" s="17" t="s">
        <v>145</v>
      </c>
      <c r="BE428" s="193">
        <f>IF(N428="základní",J428,0)</f>
        <v>0</v>
      </c>
      <c r="BF428" s="193">
        <f>IF(N428="snížená",J428,0)</f>
        <v>0</v>
      </c>
      <c r="BG428" s="193">
        <f>IF(N428="zákl. přenesená",J428,0)</f>
        <v>0</v>
      </c>
      <c r="BH428" s="193">
        <f>IF(N428="sníž. přenesená",J428,0)</f>
        <v>0</v>
      </c>
      <c r="BI428" s="193">
        <f>IF(N428="nulová",J428,0)</f>
        <v>0</v>
      </c>
      <c r="BJ428" s="17" t="s">
        <v>8</v>
      </c>
      <c r="BK428" s="193">
        <f>ROUND(I428*H428,0)</f>
        <v>0</v>
      </c>
      <c r="BL428" s="17" t="s">
        <v>168</v>
      </c>
      <c r="BM428" s="17" t="s">
        <v>811</v>
      </c>
    </row>
    <row r="429" spans="2:65" s="11" customFormat="1" x14ac:dyDescent="0.3">
      <c r="B429" s="194"/>
      <c r="C429" s="195"/>
      <c r="D429" s="208" t="s">
        <v>155</v>
      </c>
      <c r="E429" s="195"/>
      <c r="F429" s="219" t="s">
        <v>812</v>
      </c>
      <c r="G429" s="195"/>
      <c r="H429" s="220">
        <v>2.31</v>
      </c>
      <c r="I429" s="200"/>
      <c r="J429" s="195"/>
      <c r="K429" s="195"/>
      <c r="L429" s="201"/>
      <c r="M429" s="202"/>
      <c r="N429" s="203"/>
      <c r="O429" s="203"/>
      <c r="P429" s="203"/>
      <c r="Q429" s="203"/>
      <c r="R429" s="203"/>
      <c r="S429" s="203"/>
      <c r="T429" s="204"/>
      <c r="AT429" s="205" t="s">
        <v>155</v>
      </c>
      <c r="AU429" s="205" t="s">
        <v>82</v>
      </c>
      <c r="AV429" s="11" t="s">
        <v>82</v>
      </c>
      <c r="AW429" s="11" t="s">
        <v>4</v>
      </c>
      <c r="AX429" s="11" t="s">
        <v>8</v>
      </c>
      <c r="AY429" s="205" t="s">
        <v>145</v>
      </c>
    </row>
    <row r="430" spans="2:65" s="1" customFormat="1" ht="22.5" customHeight="1" x14ac:dyDescent="0.3">
      <c r="B430" s="34"/>
      <c r="C430" s="182" t="s">
        <v>851</v>
      </c>
      <c r="D430" s="182" t="s">
        <v>148</v>
      </c>
      <c r="E430" s="183" t="s">
        <v>814</v>
      </c>
      <c r="F430" s="184" t="s">
        <v>815</v>
      </c>
      <c r="G430" s="185" t="s">
        <v>151</v>
      </c>
      <c r="H430" s="186">
        <v>2</v>
      </c>
      <c r="I430" s="187"/>
      <c r="J430" s="188">
        <f>ROUND(I430*H430,0)</f>
        <v>0</v>
      </c>
      <c r="K430" s="184" t="s">
        <v>152</v>
      </c>
      <c r="L430" s="54"/>
      <c r="M430" s="189" t="s">
        <v>21</v>
      </c>
      <c r="N430" s="190" t="s">
        <v>45</v>
      </c>
      <c r="O430" s="35"/>
      <c r="P430" s="191">
        <f>O430*H430</f>
        <v>0</v>
      </c>
      <c r="Q430" s="191">
        <v>0</v>
      </c>
      <c r="R430" s="191">
        <f>Q430*H430</f>
        <v>0</v>
      </c>
      <c r="S430" s="191">
        <v>3.6000000000000002E-4</v>
      </c>
      <c r="T430" s="192">
        <f>S430*H430</f>
        <v>7.2000000000000005E-4</v>
      </c>
      <c r="AR430" s="17" t="s">
        <v>168</v>
      </c>
      <c r="AT430" s="17" t="s">
        <v>148</v>
      </c>
      <c r="AU430" s="17" t="s">
        <v>82</v>
      </c>
      <c r="AY430" s="17" t="s">
        <v>145</v>
      </c>
      <c r="BE430" s="193">
        <f>IF(N430="základní",J430,0)</f>
        <v>0</v>
      </c>
      <c r="BF430" s="193">
        <f>IF(N430="snížená",J430,0)</f>
        <v>0</v>
      </c>
      <c r="BG430" s="193">
        <f>IF(N430="zákl. přenesená",J430,0)</f>
        <v>0</v>
      </c>
      <c r="BH430" s="193">
        <f>IF(N430="sníž. přenesená",J430,0)</f>
        <v>0</v>
      </c>
      <c r="BI430" s="193">
        <f>IF(N430="nulová",J430,0)</f>
        <v>0</v>
      </c>
      <c r="BJ430" s="17" t="s">
        <v>8</v>
      </c>
      <c r="BK430" s="193">
        <f>ROUND(I430*H430,0)</f>
        <v>0</v>
      </c>
      <c r="BL430" s="17" t="s">
        <v>168</v>
      </c>
      <c r="BM430" s="17" t="s">
        <v>816</v>
      </c>
    </row>
    <row r="431" spans="2:65" s="11" customFormat="1" x14ac:dyDescent="0.3">
      <c r="B431" s="194"/>
      <c r="C431" s="195"/>
      <c r="D431" s="208" t="s">
        <v>155</v>
      </c>
      <c r="E431" s="218" t="s">
        <v>21</v>
      </c>
      <c r="F431" s="219" t="s">
        <v>900</v>
      </c>
      <c r="G431" s="195"/>
      <c r="H431" s="220">
        <v>2</v>
      </c>
      <c r="I431" s="200"/>
      <c r="J431" s="195"/>
      <c r="K431" s="195"/>
      <c r="L431" s="201"/>
      <c r="M431" s="202"/>
      <c r="N431" s="203"/>
      <c r="O431" s="203"/>
      <c r="P431" s="203"/>
      <c r="Q431" s="203"/>
      <c r="R431" s="203"/>
      <c r="S431" s="203"/>
      <c r="T431" s="204"/>
      <c r="AT431" s="205" t="s">
        <v>155</v>
      </c>
      <c r="AU431" s="205" t="s">
        <v>82</v>
      </c>
      <c r="AV431" s="11" t="s">
        <v>82</v>
      </c>
      <c r="AW431" s="11" t="s">
        <v>37</v>
      </c>
      <c r="AX431" s="11" t="s">
        <v>8</v>
      </c>
      <c r="AY431" s="205" t="s">
        <v>145</v>
      </c>
    </row>
    <row r="432" spans="2:65" s="1" customFormat="1" ht="22.5" customHeight="1" x14ac:dyDescent="0.3">
      <c r="B432" s="34"/>
      <c r="C432" s="182" t="s">
        <v>855</v>
      </c>
      <c r="D432" s="182" t="s">
        <v>148</v>
      </c>
      <c r="E432" s="183" t="s">
        <v>818</v>
      </c>
      <c r="F432" s="184" t="s">
        <v>819</v>
      </c>
      <c r="G432" s="185" t="s">
        <v>178</v>
      </c>
      <c r="H432" s="186">
        <v>23.1</v>
      </c>
      <c r="I432" s="187"/>
      <c r="J432" s="188">
        <f>ROUND(I432*H432,0)</f>
        <v>0</v>
      </c>
      <c r="K432" s="184" t="s">
        <v>152</v>
      </c>
      <c r="L432" s="54"/>
      <c r="M432" s="189" t="s">
        <v>21</v>
      </c>
      <c r="N432" s="190" t="s">
        <v>45</v>
      </c>
      <c r="O432" s="35"/>
      <c r="P432" s="191">
        <f>O432*H432</f>
        <v>0</v>
      </c>
      <c r="Q432" s="191">
        <v>3.1E-4</v>
      </c>
      <c r="R432" s="191">
        <f>Q432*H432</f>
        <v>7.1610000000000007E-3</v>
      </c>
      <c r="S432" s="191">
        <v>0</v>
      </c>
      <c r="T432" s="192">
        <f>S432*H432</f>
        <v>0</v>
      </c>
      <c r="AR432" s="17" t="s">
        <v>168</v>
      </c>
      <c r="AT432" s="17" t="s">
        <v>148</v>
      </c>
      <c r="AU432" s="17" t="s">
        <v>82</v>
      </c>
      <c r="AY432" s="17" t="s">
        <v>145</v>
      </c>
      <c r="BE432" s="193">
        <f>IF(N432="základní",J432,0)</f>
        <v>0</v>
      </c>
      <c r="BF432" s="193">
        <f>IF(N432="snížená",J432,0)</f>
        <v>0</v>
      </c>
      <c r="BG432" s="193">
        <f>IF(N432="zákl. přenesená",J432,0)</f>
        <v>0</v>
      </c>
      <c r="BH432" s="193">
        <f>IF(N432="sníž. přenesená",J432,0)</f>
        <v>0</v>
      </c>
      <c r="BI432" s="193">
        <f>IF(N432="nulová",J432,0)</f>
        <v>0</v>
      </c>
      <c r="BJ432" s="17" t="s">
        <v>8</v>
      </c>
      <c r="BK432" s="193">
        <f>ROUND(I432*H432,0)</f>
        <v>0</v>
      </c>
      <c r="BL432" s="17" t="s">
        <v>168</v>
      </c>
      <c r="BM432" s="17" t="s">
        <v>820</v>
      </c>
    </row>
    <row r="433" spans="2:65" s="11" customFormat="1" x14ac:dyDescent="0.3">
      <c r="B433" s="194"/>
      <c r="C433" s="195"/>
      <c r="D433" s="196" t="s">
        <v>155</v>
      </c>
      <c r="E433" s="197" t="s">
        <v>21</v>
      </c>
      <c r="F433" s="198" t="s">
        <v>1015</v>
      </c>
      <c r="G433" s="195"/>
      <c r="H433" s="199">
        <v>8.6999999999999993</v>
      </c>
      <c r="I433" s="200"/>
      <c r="J433" s="195"/>
      <c r="K433" s="195"/>
      <c r="L433" s="201"/>
      <c r="M433" s="202"/>
      <c r="N433" s="203"/>
      <c r="O433" s="203"/>
      <c r="P433" s="203"/>
      <c r="Q433" s="203"/>
      <c r="R433" s="203"/>
      <c r="S433" s="203"/>
      <c r="T433" s="204"/>
      <c r="AT433" s="205" t="s">
        <v>155</v>
      </c>
      <c r="AU433" s="205" t="s">
        <v>82</v>
      </c>
      <c r="AV433" s="11" t="s">
        <v>82</v>
      </c>
      <c r="AW433" s="11" t="s">
        <v>37</v>
      </c>
      <c r="AX433" s="11" t="s">
        <v>74</v>
      </c>
      <c r="AY433" s="205" t="s">
        <v>145</v>
      </c>
    </row>
    <row r="434" spans="2:65" s="11" customFormat="1" x14ac:dyDescent="0.3">
      <c r="B434" s="194"/>
      <c r="C434" s="195"/>
      <c r="D434" s="196" t="s">
        <v>155</v>
      </c>
      <c r="E434" s="197" t="s">
        <v>21</v>
      </c>
      <c r="F434" s="198" t="s">
        <v>1016</v>
      </c>
      <c r="G434" s="195"/>
      <c r="H434" s="199">
        <v>6.4</v>
      </c>
      <c r="I434" s="200"/>
      <c r="J434" s="195"/>
      <c r="K434" s="195"/>
      <c r="L434" s="201"/>
      <c r="M434" s="202"/>
      <c r="N434" s="203"/>
      <c r="O434" s="203"/>
      <c r="P434" s="203"/>
      <c r="Q434" s="203"/>
      <c r="R434" s="203"/>
      <c r="S434" s="203"/>
      <c r="T434" s="204"/>
      <c r="AT434" s="205" t="s">
        <v>155</v>
      </c>
      <c r="AU434" s="205" t="s">
        <v>82</v>
      </c>
      <c r="AV434" s="11" t="s">
        <v>82</v>
      </c>
      <c r="AW434" s="11" t="s">
        <v>37</v>
      </c>
      <c r="AX434" s="11" t="s">
        <v>74</v>
      </c>
      <c r="AY434" s="205" t="s">
        <v>145</v>
      </c>
    </row>
    <row r="435" spans="2:65" s="11" customFormat="1" x14ac:dyDescent="0.3">
      <c r="B435" s="194"/>
      <c r="C435" s="195"/>
      <c r="D435" s="196" t="s">
        <v>155</v>
      </c>
      <c r="E435" s="197" t="s">
        <v>21</v>
      </c>
      <c r="F435" s="198" t="s">
        <v>823</v>
      </c>
      <c r="G435" s="195"/>
      <c r="H435" s="199">
        <v>8</v>
      </c>
      <c r="I435" s="200"/>
      <c r="J435" s="195"/>
      <c r="K435" s="195"/>
      <c r="L435" s="201"/>
      <c r="M435" s="202"/>
      <c r="N435" s="203"/>
      <c r="O435" s="203"/>
      <c r="P435" s="203"/>
      <c r="Q435" s="203"/>
      <c r="R435" s="203"/>
      <c r="S435" s="203"/>
      <c r="T435" s="204"/>
      <c r="AT435" s="205" t="s">
        <v>155</v>
      </c>
      <c r="AU435" s="205" t="s">
        <v>82</v>
      </c>
      <c r="AV435" s="11" t="s">
        <v>82</v>
      </c>
      <c r="AW435" s="11" t="s">
        <v>37</v>
      </c>
      <c r="AX435" s="11" t="s">
        <v>74</v>
      </c>
      <c r="AY435" s="205" t="s">
        <v>145</v>
      </c>
    </row>
    <row r="436" spans="2:65" s="12" customFormat="1" x14ac:dyDescent="0.3">
      <c r="B436" s="206"/>
      <c r="C436" s="207"/>
      <c r="D436" s="208" t="s">
        <v>155</v>
      </c>
      <c r="E436" s="209" t="s">
        <v>21</v>
      </c>
      <c r="F436" s="210" t="s">
        <v>159</v>
      </c>
      <c r="G436" s="207"/>
      <c r="H436" s="211">
        <v>23.1</v>
      </c>
      <c r="I436" s="212"/>
      <c r="J436" s="207"/>
      <c r="K436" s="207"/>
      <c r="L436" s="213"/>
      <c r="M436" s="214"/>
      <c r="N436" s="215"/>
      <c r="O436" s="215"/>
      <c r="P436" s="215"/>
      <c r="Q436" s="215"/>
      <c r="R436" s="215"/>
      <c r="S436" s="215"/>
      <c r="T436" s="216"/>
      <c r="AT436" s="217" t="s">
        <v>155</v>
      </c>
      <c r="AU436" s="217" t="s">
        <v>82</v>
      </c>
      <c r="AV436" s="12" t="s">
        <v>153</v>
      </c>
      <c r="AW436" s="12" t="s">
        <v>37</v>
      </c>
      <c r="AX436" s="12" t="s">
        <v>8</v>
      </c>
      <c r="AY436" s="217" t="s">
        <v>145</v>
      </c>
    </row>
    <row r="437" spans="2:65" s="1" customFormat="1" ht="31.5" customHeight="1" x14ac:dyDescent="0.3">
      <c r="B437" s="34"/>
      <c r="C437" s="182" t="s">
        <v>859</v>
      </c>
      <c r="D437" s="182" t="s">
        <v>148</v>
      </c>
      <c r="E437" s="183" t="s">
        <v>825</v>
      </c>
      <c r="F437" s="184" t="s">
        <v>826</v>
      </c>
      <c r="G437" s="185" t="s">
        <v>178</v>
      </c>
      <c r="H437" s="186">
        <v>124.2</v>
      </c>
      <c r="I437" s="187"/>
      <c r="J437" s="188">
        <f>ROUND(I437*H437,0)</f>
        <v>0</v>
      </c>
      <c r="K437" s="184" t="s">
        <v>152</v>
      </c>
      <c r="L437" s="54"/>
      <c r="M437" s="189" t="s">
        <v>21</v>
      </c>
      <c r="N437" s="190" t="s">
        <v>45</v>
      </c>
      <c r="O437" s="35"/>
      <c r="P437" s="191">
        <f>O437*H437</f>
        <v>0</v>
      </c>
      <c r="Q437" s="191">
        <v>2.5999999999999998E-4</v>
      </c>
      <c r="R437" s="191">
        <f>Q437*H437</f>
        <v>3.2292000000000001E-2</v>
      </c>
      <c r="S437" s="191">
        <v>0</v>
      </c>
      <c r="T437" s="192">
        <f>S437*H437</f>
        <v>0</v>
      </c>
      <c r="AR437" s="17" t="s">
        <v>168</v>
      </c>
      <c r="AT437" s="17" t="s">
        <v>148</v>
      </c>
      <c r="AU437" s="17" t="s">
        <v>82</v>
      </c>
      <c r="AY437" s="17" t="s">
        <v>145</v>
      </c>
      <c r="BE437" s="193">
        <f>IF(N437="základní",J437,0)</f>
        <v>0</v>
      </c>
      <c r="BF437" s="193">
        <f>IF(N437="snížená",J437,0)</f>
        <v>0</v>
      </c>
      <c r="BG437" s="193">
        <f>IF(N437="zákl. přenesená",J437,0)</f>
        <v>0</v>
      </c>
      <c r="BH437" s="193">
        <f>IF(N437="sníž. přenesená",J437,0)</f>
        <v>0</v>
      </c>
      <c r="BI437" s="193">
        <f>IF(N437="nulová",J437,0)</f>
        <v>0</v>
      </c>
      <c r="BJ437" s="17" t="s">
        <v>8</v>
      </c>
      <c r="BK437" s="193">
        <f>ROUND(I437*H437,0)</f>
        <v>0</v>
      </c>
      <c r="BL437" s="17" t="s">
        <v>168</v>
      </c>
      <c r="BM437" s="17" t="s">
        <v>827</v>
      </c>
    </row>
    <row r="438" spans="2:65" s="11" customFormat="1" x14ac:dyDescent="0.3">
      <c r="B438" s="194"/>
      <c r="C438" s="195"/>
      <c r="D438" s="196" t="s">
        <v>155</v>
      </c>
      <c r="E438" s="197" t="s">
        <v>21</v>
      </c>
      <c r="F438" s="198" t="s">
        <v>1017</v>
      </c>
      <c r="G438" s="195"/>
      <c r="H438" s="199">
        <v>28.6</v>
      </c>
      <c r="I438" s="200"/>
      <c r="J438" s="195"/>
      <c r="K438" s="195"/>
      <c r="L438" s="201"/>
      <c r="M438" s="202"/>
      <c r="N438" s="203"/>
      <c r="O438" s="203"/>
      <c r="P438" s="203"/>
      <c r="Q438" s="203"/>
      <c r="R438" s="203"/>
      <c r="S438" s="203"/>
      <c r="T438" s="204"/>
      <c r="AT438" s="205" t="s">
        <v>155</v>
      </c>
      <c r="AU438" s="205" t="s">
        <v>82</v>
      </c>
      <c r="AV438" s="11" t="s">
        <v>82</v>
      </c>
      <c r="AW438" s="11" t="s">
        <v>37</v>
      </c>
      <c r="AX438" s="11" t="s">
        <v>74</v>
      </c>
      <c r="AY438" s="205" t="s">
        <v>145</v>
      </c>
    </row>
    <row r="439" spans="2:65" s="11" customFormat="1" x14ac:dyDescent="0.3">
      <c r="B439" s="194"/>
      <c r="C439" s="195"/>
      <c r="D439" s="196" t="s">
        <v>155</v>
      </c>
      <c r="E439" s="197" t="s">
        <v>21</v>
      </c>
      <c r="F439" s="198" t="s">
        <v>1018</v>
      </c>
      <c r="G439" s="195"/>
      <c r="H439" s="199">
        <v>21.6</v>
      </c>
      <c r="I439" s="200"/>
      <c r="J439" s="195"/>
      <c r="K439" s="195"/>
      <c r="L439" s="201"/>
      <c r="M439" s="202"/>
      <c r="N439" s="203"/>
      <c r="O439" s="203"/>
      <c r="P439" s="203"/>
      <c r="Q439" s="203"/>
      <c r="R439" s="203"/>
      <c r="S439" s="203"/>
      <c r="T439" s="204"/>
      <c r="AT439" s="205" t="s">
        <v>155</v>
      </c>
      <c r="AU439" s="205" t="s">
        <v>82</v>
      </c>
      <c r="AV439" s="11" t="s">
        <v>82</v>
      </c>
      <c r="AW439" s="11" t="s">
        <v>37</v>
      </c>
      <c r="AX439" s="11" t="s">
        <v>74</v>
      </c>
      <c r="AY439" s="205" t="s">
        <v>145</v>
      </c>
    </row>
    <row r="440" spans="2:65" s="11" customFormat="1" x14ac:dyDescent="0.3">
      <c r="B440" s="194"/>
      <c r="C440" s="195"/>
      <c r="D440" s="196" t="s">
        <v>155</v>
      </c>
      <c r="E440" s="197" t="s">
        <v>21</v>
      </c>
      <c r="F440" s="198" t="s">
        <v>1019</v>
      </c>
      <c r="G440" s="195"/>
      <c r="H440" s="199">
        <v>18</v>
      </c>
      <c r="I440" s="200"/>
      <c r="J440" s="195"/>
      <c r="K440" s="195"/>
      <c r="L440" s="201"/>
      <c r="M440" s="202"/>
      <c r="N440" s="203"/>
      <c r="O440" s="203"/>
      <c r="P440" s="203"/>
      <c r="Q440" s="203"/>
      <c r="R440" s="203"/>
      <c r="S440" s="203"/>
      <c r="T440" s="204"/>
      <c r="AT440" s="205" t="s">
        <v>155</v>
      </c>
      <c r="AU440" s="205" t="s">
        <v>82</v>
      </c>
      <c r="AV440" s="11" t="s">
        <v>82</v>
      </c>
      <c r="AW440" s="11" t="s">
        <v>37</v>
      </c>
      <c r="AX440" s="11" t="s">
        <v>74</v>
      </c>
      <c r="AY440" s="205" t="s">
        <v>145</v>
      </c>
    </row>
    <row r="441" spans="2:65" s="11" customFormat="1" x14ac:dyDescent="0.3">
      <c r="B441" s="194"/>
      <c r="C441" s="195"/>
      <c r="D441" s="196" t="s">
        <v>155</v>
      </c>
      <c r="E441" s="197" t="s">
        <v>21</v>
      </c>
      <c r="F441" s="198" t="s">
        <v>1020</v>
      </c>
      <c r="G441" s="195"/>
      <c r="H441" s="199">
        <v>56</v>
      </c>
      <c r="I441" s="200"/>
      <c r="J441" s="195"/>
      <c r="K441" s="195"/>
      <c r="L441" s="201"/>
      <c r="M441" s="202"/>
      <c r="N441" s="203"/>
      <c r="O441" s="203"/>
      <c r="P441" s="203"/>
      <c r="Q441" s="203"/>
      <c r="R441" s="203"/>
      <c r="S441" s="203"/>
      <c r="T441" s="204"/>
      <c r="AT441" s="205" t="s">
        <v>155</v>
      </c>
      <c r="AU441" s="205" t="s">
        <v>82</v>
      </c>
      <c r="AV441" s="11" t="s">
        <v>82</v>
      </c>
      <c r="AW441" s="11" t="s">
        <v>37</v>
      </c>
      <c r="AX441" s="11" t="s">
        <v>74</v>
      </c>
      <c r="AY441" s="205" t="s">
        <v>145</v>
      </c>
    </row>
    <row r="442" spans="2:65" s="12" customFormat="1" x14ac:dyDescent="0.3">
      <c r="B442" s="206"/>
      <c r="C442" s="207"/>
      <c r="D442" s="208" t="s">
        <v>155</v>
      </c>
      <c r="E442" s="209" t="s">
        <v>21</v>
      </c>
      <c r="F442" s="210" t="s">
        <v>159</v>
      </c>
      <c r="G442" s="207"/>
      <c r="H442" s="211">
        <v>124.2</v>
      </c>
      <c r="I442" s="212"/>
      <c r="J442" s="207"/>
      <c r="K442" s="207"/>
      <c r="L442" s="213"/>
      <c r="M442" s="214"/>
      <c r="N442" s="215"/>
      <c r="O442" s="215"/>
      <c r="P442" s="215"/>
      <c r="Q442" s="215"/>
      <c r="R442" s="215"/>
      <c r="S442" s="215"/>
      <c r="T442" s="216"/>
      <c r="AT442" s="217" t="s">
        <v>155</v>
      </c>
      <c r="AU442" s="217" t="s">
        <v>82</v>
      </c>
      <c r="AV442" s="12" t="s">
        <v>153</v>
      </c>
      <c r="AW442" s="12" t="s">
        <v>37</v>
      </c>
      <c r="AX442" s="12" t="s">
        <v>8</v>
      </c>
      <c r="AY442" s="217" t="s">
        <v>145</v>
      </c>
    </row>
    <row r="443" spans="2:65" s="1" customFormat="1" ht="22.5" customHeight="1" x14ac:dyDescent="0.3">
      <c r="B443" s="34"/>
      <c r="C443" s="182" t="s">
        <v>864</v>
      </c>
      <c r="D443" s="182" t="s">
        <v>148</v>
      </c>
      <c r="E443" s="183" t="s">
        <v>833</v>
      </c>
      <c r="F443" s="184" t="s">
        <v>834</v>
      </c>
      <c r="G443" s="185" t="s">
        <v>167</v>
      </c>
      <c r="H443" s="186">
        <v>133.19999999999999</v>
      </c>
      <c r="I443" s="187"/>
      <c r="J443" s="188">
        <f>ROUND(I443*H443,0)</f>
        <v>0</v>
      </c>
      <c r="K443" s="184" t="s">
        <v>152</v>
      </c>
      <c r="L443" s="54"/>
      <c r="M443" s="189" t="s">
        <v>21</v>
      </c>
      <c r="N443" s="190" t="s">
        <v>45</v>
      </c>
      <c r="O443" s="35"/>
      <c r="P443" s="191">
        <f>O443*H443</f>
        <v>0</v>
      </c>
      <c r="Q443" s="191">
        <v>2.9999999999999997E-4</v>
      </c>
      <c r="R443" s="191">
        <f>Q443*H443</f>
        <v>3.9959999999999996E-2</v>
      </c>
      <c r="S443" s="191">
        <v>0</v>
      </c>
      <c r="T443" s="192">
        <f>S443*H443</f>
        <v>0</v>
      </c>
      <c r="AR443" s="17" t="s">
        <v>168</v>
      </c>
      <c r="AT443" s="17" t="s">
        <v>148</v>
      </c>
      <c r="AU443" s="17" t="s">
        <v>82</v>
      </c>
      <c r="AY443" s="17" t="s">
        <v>145</v>
      </c>
      <c r="BE443" s="193">
        <f>IF(N443="základní",J443,0)</f>
        <v>0</v>
      </c>
      <c r="BF443" s="193">
        <f>IF(N443="snížená",J443,0)</f>
        <v>0</v>
      </c>
      <c r="BG443" s="193">
        <f>IF(N443="zákl. přenesená",J443,0)</f>
        <v>0</v>
      </c>
      <c r="BH443" s="193">
        <f>IF(N443="sníž. přenesená",J443,0)</f>
        <v>0</v>
      </c>
      <c r="BI443" s="193">
        <f>IF(N443="nulová",J443,0)</f>
        <v>0</v>
      </c>
      <c r="BJ443" s="17" t="s">
        <v>8</v>
      </c>
      <c r="BK443" s="193">
        <f>ROUND(I443*H443,0)</f>
        <v>0</v>
      </c>
      <c r="BL443" s="17" t="s">
        <v>168</v>
      </c>
      <c r="BM443" s="17" t="s">
        <v>835</v>
      </c>
    </row>
    <row r="444" spans="2:65" s="11" customFormat="1" x14ac:dyDescent="0.3">
      <c r="B444" s="194"/>
      <c r="C444" s="195"/>
      <c r="D444" s="208" t="s">
        <v>155</v>
      </c>
      <c r="E444" s="218" t="s">
        <v>21</v>
      </c>
      <c r="F444" s="219" t="s">
        <v>93</v>
      </c>
      <c r="G444" s="195"/>
      <c r="H444" s="220">
        <v>133.19999999999999</v>
      </c>
      <c r="I444" s="200"/>
      <c r="J444" s="195"/>
      <c r="K444" s="195"/>
      <c r="L444" s="201"/>
      <c r="M444" s="202"/>
      <c r="N444" s="203"/>
      <c r="O444" s="203"/>
      <c r="P444" s="203"/>
      <c r="Q444" s="203"/>
      <c r="R444" s="203"/>
      <c r="S444" s="203"/>
      <c r="T444" s="204"/>
      <c r="AT444" s="205" t="s">
        <v>155</v>
      </c>
      <c r="AU444" s="205" t="s">
        <v>82</v>
      </c>
      <c r="AV444" s="11" t="s">
        <v>82</v>
      </c>
      <c r="AW444" s="11" t="s">
        <v>37</v>
      </c>
      <c r="AX444" s="11" t="s">
        <v>8</v>
      </c>
      <c r="AY444" s="205" t="s">
        <v>145</v>
      </c>
    </row>
    <row r="445" spans="2:65" s="1" customFormat="1" ht="31.5" customHeight="1" x14ac:dyDescent="0.3">
      <c r="B445" s="34"/>
      <c r="C445" s="182" t="s">
        <v>868</v>
      </c>
      <c r="D445" s="182" t="s">
        <v>148</v>
      </c>
      <c r="E445" s="183" t="s">
        <v>837</v>
      </c>
      <c r="F445" s="184" t="s">
        <v>838</v>
      </c>
      <c r="G445" s="185" t="s">
        <v>289</v>
      </c>
      <c r="H445" s="186">
        <v>2.246</v>
      </c>
      <c r="I445" s="187"/>
      <c r="J445" s="188">
        <f>ROUND(I445*H445,0)</f>
        <v>0</v>
      </c>
      <c r="K445" s="184" t="s">
        <v>152</v>
      </c>
      <c r="L445" s="54"/>
      <c r="M445" s="189" t="s">
        <v>21</v>
      </c>
      <c r="N445" s="190" t="s">
        <v>45</v>
      </c>
      <c r="O445" s="35"/>
      <c r="P445" s="191">
        <f>O445*H445</f>
        <v>0</v>
      </c>
      <c r="Q445" s="191">
        <v>0</v>
      </c>
      <c r="R445" s="191">
        <f>Q445*H445</f>
        <v>0</v>
      </c>
      <c r="S445" s="191">
        <v>0</v>
      </c>
      <c r="T445" s="192">
        <f>S445*H445</f>
        <v>0</v>
      </c>
      <c r="AR445" s="17" t="s">
        <v>168</v>
      </c>
      <c r="AT445" s="17" t="s">
        <v>148</v>
      </c>
      <c r="AU445" s="17" t="s">
        <v>82</v>
      </c>
      <c r="AY445" s="17" t="s">
        <v>145</v>
      </c>
      <c r="BE445" s="193">
        <f>IF(N445="základní",J445,0)</f>
        <v>0</v>
      </c>
      <c r="BF445" s="193">
        <f>IF(N445="snížená",J445,0)</f>
        <v>0</v>
      </c>
      <c r="BG445" s="193">
        <f>IF(N445="zákl. přenesená",J445,0)</f>
        <v>0</v>
      </c>
      <c r="BH445" s="193">
        <f>IF(N445="sníž. přenesená",J445,0)</f>
        <v>0</v>
      </c>
      <c r="BI445" s="193">
        <f>IF(N445="nulová",J445,0)</f>
        <v>0</v>
      </c>
      <c r="BJ445" s="17" t="s">
        <v>8</v>
      </c>
      <c r="BK445" s="193">
        <f>ROUND(I445*H445,0)</f>
        <v>0</v>
      </c>
      <c r="BL445" s="17" t="s">
        <v>168</v>
      </c>
      <c r="BM445" s="17" t="s">
        <v>839</v>
      </c>
    </row>
    <row r="446" spans="2:65" s="10" customFormat="1" ht="29.85" customHeight="1" x14ac:dyDescent="0.3">
      <c r="B446" s="165"/>
      <c r="C446" s="166"/>
      <c r="D446" s="179" t="s">
        <v>73</v>
      </c>
      <c r="E446" s="180" t="s">
        <v>840</v>
      </c>
      <c r="F446" s="180" t="s">
        <v>841</v>
      </c>
      <c r="G446" s="166"/>
      <c r="H446" s="166"/>
      <c r="I446" s="169"/>
      <c r="J446" s="181">
        <f>BK446</f>
        <v>0</v>
      </c>
      <c r="K446" s="166"/>
      <c r="L446" s="171"/>
      <c r="M446" s="172"/>
      <c r="N446" s="173"/>
      <c r="O446" s="173"/>
      <c r="P446" s="174">
        <f>SUM(P447:P466)</f>
        <v>0</v>
      </c>
      <c r="Q446" s="173"/>
      <c r="R446" s="174">
        <f>SUM(R447:R466)</f>
        <v>1.1600000000000001E-2</v>
      </c>
      <c r="S446" s="173"/>
      <c r="T446" s="175">
        <f>SUM(T447:T466)</f>
        <v>0</v>
      </c>
      <c r="AR446" s="176" t="s">
        <v>82</v>
      </c>
      <c r="AT446" s="177" t="s">
        <v>73</v>
      </c>
      <c r="AU446" s="177" t="s">
        <v>8</v>
      </c>
      <c r="AY446" s="176" t="s">
        <v>145</v>
      </c>
      <c r="BK446" s="178">
        <f>SUM(BK447:BK466)</f>
        <v>0</v>
      </c>
    </row>
    <row r="447" spans="2:65" s="1" customFormat="1" ht="31.5" customHeight="1" x14ac:dyDescent="0.3">
      <c r="B447" s="34"/>
      <c r="C447" s="182" t="s">
        <v>872</v>
      </c>
      <c r="D447" s="182" t="s">
        <v>148</v>
      </c>
      <c r="E447" s="183" t="s">
        <v>843</v>
      </c>
      <c r="F447" s="184" t="s">
        <v>844</v>
      </c>
      <c r="G447" s="185" t="s">
        <v>167</v>
      </c>
      <c r="H447" s="186">
        <v>18</v>
      </c>
      <c r="I447" s="187"/>
      <c r="J447" s="188">
        <f>ROUND(I447*H447,0)</f>
        <v>0</v>
      </c>
      <c r="K447" s="184" t="s">
        <v>152</v>
      </c>
      <c r="L447" s="54"/>
      <c r="M447" s="189" t="s">
        <v>21</v>
      </c>
      <c r="N447" s="190" t="s">
        <v>45</v>
      </c>
      <c r="O447" s="35"/>
      <c r="P447" s="191">
        <f>O447*H447</f>
        <v>0</v>
      </c>
      <c r="Q447" s="191">
        <v>2.0000000000000002E-5</v>
      </c>
      <c r="R447" s="191">
        <f>Q447*H447</f>
        <v>3.6000000000000002E-4</v>
      </c>
      <c r="S447" s="191">
        <v>0</v>
      </c>
      <c r="T447" s="192">
        <f>S447*H447</f>
        <v>0</v>
      </c>
      <c r="AR447" s="17" t="s">
        <v>168</v>
      </c>
      <c r="AT447" s="17" t="s">
        <v>148</v>
      </c>
      <c r="AU447" s="17" t="s">
        <v>82</v>
      </c>
      <c r="AY447" s="17" t="s">
        <v>145</v>
      </c>
      <c r="BE447" s="193">
        <f>IF(N447="základní",J447,0)</f>
        <v>0</v>
      </c>
      <c r="BF447" s="193">
        <f>IF(N447="snížená",J447,0)</f>
        <v>0</v>
      </c>
      <c r="BG447" s="193">
        <f>IF(N447="zákl. přenesená",J447,0)</f>
        <v>0</v>
      </c>
      <c r="BH447" s="193">
        <f>IF(N447="sníž. přenesená",J447,0)</f>
        <v>0</v>
      </c>
      <c r="BI447" s="193">
        <f>IF(N447="nulová",J447,0)</f>
        <v>0</v>
      </c>
      <c r="BJ447" s="17" t="s">
        <v>8</v>
      </c>
      <c r="BK447" s="193">
        <f>ROUND(I447*H447,0)</f>
        <v>0</v>
      </c>
      <c r="BL447" s="17" t="s">
        <v>168</v>
      </c>
      <c r="BM447" s="17" t="s">
        <v>845</v>
      </c>
    </row>
    <row r="448" spans="2:65" s="11" customFormat="1" x14ac:dyDescent="0.3">
      <c r="B448" s="194"/>
      <c r="C448" s="195"/>
      <c r="D448" s="208" t="s">
        <v>155</v>
      </c>
      <c r="E448" s="218" t="s">
        <v>97</v>
      </c>
      <c r="F448" s="219" t="s">
        <v>1021</v>
      </c>
      <c r="G448" s="195"/>
      <c r="H448" s="220">
        <v>18</v>
      </c>
      <c r="I448" s="200"/>
      <c r="J448" s="195"/>
      <c r="K448" s="195"/>
      <c r="L448" s="201"/>
      <c r="M448" s="202"/>
      <c r="N448" s="203"/>
      <c r="O448" s="203"/>
      <c r="P448" s="203"/>
      <c r="Q448" s="203"/>
      <c r="R448" s="203"/>
      <c r="S448" s="203"/>
      <c r="T448" s="204"/>
      <c r="AT448" s="205" t="s">
        <v>155</v>
      </c>
      <c r="AU448" s="205" t="s">
        <v>82</v>
      </c>
      <c r="AV448" s="11" t="s">
        <v>82</v>
      </c>
      <c r="AW448" s="11" t="s">
        <v>37</v>
      </c>
      <c r="AX448" s="11" t="s">
        <v>8</v>
      </c>
      <c r="AY448" s="205" t="s">
        <v>145</v>
      </c>
    </row>
    <row r="449" spans="2:65" s="1" customFormat="1" ht="22.5" customHeight="1" x14ac:dyDescent="0.3">
      <c r="B449" s="34"/>
      <c r="C449" s="182" t="s">
        <v>879</v>
      </c>
      <c r="D449" s="182" t="s">
        <v>148</v>
      </c>
      <c r="E449" s="183" t="s">
        <v>848</v>
      </c>
      <c r="F449" s="184" t="s">
        <v>849</v>
      </c>
      <c r="G449" s="185" t="s">
        <v>167</v>
      </c>
      <c r="H449" s="186">
        <v>18</v>
      </c>
      <c r="I449" s="187"/>
      <c r="J449" s="188">
        <f>ROUND(I449*H449,0)</f>
        <v>0</v>
      </c>
      <c r="K449" s="184" t="s">
        <v>152</v>
      </c>
      <c r="L449" s="54"/>
      <c r="M449" s="189" t="s">
        <v>21</v>
      </c>
      <c r="N449" s="190" t="s">
        <v>45</v>
      </c>
      <c r="O449" s="35"/>
      <c r="P449" s="191">
        <f>O449*H449</f>
        <v>0</v>
      </c>
      <c r="Q449" s="191">
        <v>1.7000000000000001E-4</v>
      </c>
      <c r="R449" s="191">
        <f>Q449*H449</f>
        <v>3.0600000000000002E-3</v>
      </c>
      <c r="S449" s="191">
        <v>0</v>
      </c>
      <c r="T449" s="192">
        <f>S449*H449</f>
        <v>0</v>
      </c>
      <c r="AR449" s="17" t="s">
        <v>168</v>
      </c>
      <c r="AT449" s="17" t="s">
        <v>148</v>
      </c>
      <c r="AU449" s="17" t="s">
        <v>82</v>
      </c>
      <c r="AY449" s="17" t="s">
        <v>145</v>
      </c>
      <c r="BE449" s="193">
        <f>IF(N449="základní",J449,0)</f>
        <v>0</v>
      </c>
      <c r="BF449" s="193">
        <f>IF(N449="snížená",J449,0)</f>
        <v>0</v>
      </c>
      <c r="BG449" s="193">
        <f>IF(N449="zákl. přenesená",J449,0)</f>
        <v>0</v>
      </c>
      <c r="BH449" s="193">
        <f>IF(N449="sníž. přenesená",J449,0)</f>
        <v>0</v>
      </c>
      <c r="BI449" s="193">
        <f>IF(N449="nulová",J449,0)</f>
        <v>0</v>
      </c>
      <c r="BJ449" s="17" t="s">
        <v>8</v>
      </c>
      <c r="BK449" s="193">
        <f>ROUND(I449*H449,0)</f>
        <v>0</v>
      </c>
      <c r="BL449" s="17" t="s">
        <v>168</v>
      </c>
      <c r="BM449" s="17" t="s">
        <v>850</v>
      </c>
    </row>
    <row r="450" spans="2:65" s="11" customFormat="1" x14ac:dyDescent="0.3">
      <c r="B450" s="194"/>
      <c r="C450" s="195"/>
      <c r="D450" s="208" t="s">
        <v>155</v>
      </c>
      <c r="E450" s="218" t="s">
        <v>21</v>
      </c>
      <c r="F450" s="219" t="s">
        <v>97</v>
      </c>
      <c r="G450" s="195"/>
      <c r="H450" s="220">
        <v>18</v>
      </c>
      <c r="I450" s="200"/>
      <c r="J450" s="195"/>
      <c r="K450" s="195"/>
      <c r="L450" s="201"/>
      <c r="M450" s="202"/>
      <c r="N450" s="203"/>
      <c r="O450" s="203"/>
      <c r="P450" s="203"/>
      <c r="Q450" s="203"/>
      <c r="R450" s="203"/>
      <c r="S450" s="203"/>
      <c r="T450" s="204"/>
      <c r="AT450" s="205" t="s">
        <v>155</v>
      </c>
      <c r="AU450" s="205" t="s">
        <v>82</v>
      </c>
      <c r="AV450" s="11" t="s">
        <v>82</v>
      </c>
      <c r="AW450" s="11" t="s">
        <v>37</v>
      </c>
      <c r="AX450" s="11" t="s">
        <v>8</v>
      </c>
      <c r="AY450" s="205" t="s">
        <v>145</v>
      </c>
    </row>
    <row r="451" spans="2:65" s="1" customFormat="1" ht="22.5" customHeight="1" x14ac:dyDescent="0.3">
      <c r="B451" s="34"/>
      <c r="C451" s="182" t="s">
        <v>886</v>
      </c>
      <c r="D451" s="182" t="s">
        <v>148</v>
      </c>
      <c r="E451" s="183" t="s">
        <v>852</v>
      </c>
      <c r="F451" s="184" t="s">
        <v>853</v>
      </c>
      <c r="G451" s="185" t="s">
        <v>167</v>
      </c>
      <c r="H451" s="186">
        <v>18</v>
      </c>
      <c r="I451" s="187"/>
      <c r="J451" s="188">
        <f>ROUND(I451*H451,0)</f>
        <v>0</v>
      </c>
      <c r="K451" s="184" t="s">
        <v>152</v>
      </c>
      <c r="L451" s="54"/>
      <c r="M451" s="189" t="s">
        <v>21</v>
      </c>
      <c r="N451" s="190" t="s">
        <v>45</v>
      </c>
      <c r="O451" s="35"/>
      <c r="P451" s="191">
        <f>O451*H451</f>
        <v>0</v>
      </c>
      <c r="Q451" s="191">
        <v>1.7000000000000001E-4</v>
      </c>
      <c r="R451" s="191">
        <f>Q451*H451</f>
        <v>3.0600000000000002E-3</v>
      </c>
      <c r="S451" s="191">
        <v>0</v>
      </c>
      <c r="T451" s="192">
        <f>S451*H451</f>
        <v>0</v>
      </c>
      <c r="AR451" s="17" t="s">
        <v>168</v>
      </c>
      <c r="AT451" s="17" t="s">
        <v>148</v>
      </c>
      <c r="AU451" s="17" t="s">
        <v>82</v>
      </c>
      <c r="AY451" s="17" t="s">
        <v>145</v>
      </c>
      <c r="BE451" s="193">
        <f>IF(N451="základní",J451,0)</f>
        <v>0</v>
      </c>
      <c r="BF451" s="193">
        <f>IF(N451="snížená",J451,0)</f>
        <v>0</v>
      </c>
      <c r="BG451" s="193">
        <f>IF(N451="zákl. přenesená",J451,0)</f>
        <v>0</v>
      </c>
      <c r="BH451" s="193">
        <f>IF(N451="sníž. přenesená",J451,0)</f>
        <v>0</v>
      </c>
      <c r="BI451" s="193">
        <f>IF(N451="nulová",J451,0)</f>
        <v>0</v>
      </c>
      <c r="BJ451" s="17" t="s">
        <v>8</v>
      </c>
      <c r="BK451" s="193">
        <f>ROUND(I451*H451,0)</f>
        <v>0</v>
      </c>
      <c r="BL451" s="17" t="s">
        <v>168</v>
      </c>
      <c r="BM451" s="17" t="s">
        <v>854</v>
      </c>
    </row>
    <row r="452" spans="2:65" s="11" customFormat="1" x14ac:dyDescent="0.3">
      <c r="B452" s="194"/>
      <c r="C452" s="195"/>
      <c r="D452" s="208" t="s">
        <v>155</v>
      </c>
      <c r="E452" s="218" t="s">
        <v>21</v>
      </c>
      <c r="F452" s="219" t="s">
        <v>97</v>
      </c>
      <c r="G452" s="195"/>
      <c r="H452" s="220">
        <v>18</v>
      </c>
      <c r="I452" s="200"/>
      <c r="J452" s="195"/>
      <c r="K452" s="195"/>
      <c r="L452" s="201"/>
      <c r="M452" s="202"/>
      <c r="N452" s="203"/>
      <c r="O452" s="203"/>
      <c r="P452" s="203"/>
      <c r="Q452" s="203"/>
      <c r="R452" s="203"/>
      <c r="S452" s="203"/>
      <c r="T452" s="204"/>
      <c r="AT452" s="205" t="s">
        <v>155</v>
      </c>
      <c r="AU452" s="205" t="s">
        <v>82</v>
      </c>
      <c r="AV452" s="11" t="s">
        <v>82</v>
      </c>
      <c r="AW452" s="11" t="s">
        <v>37</v>
      </c>
      <c r="AX452" s="11" t="s">
        <v>8</v>
      </c>
      <c r="AY452" s="205" t="s">
        <v>145</v>
      </c>
    </row>
    <row r="453" spans="2:65" s="1" customFormat="1" ht="31.5" customHeight="1" x14ac:dyDescent="0.3">
      <c r="B453" s="34"/>
      <c r="C453" s="182" t="s">
        <v>890</v>
      </c>
      <c r="D453" s="182" t="s">
        <v>148</v>
      </c>
      <c r="E453" s="183" t="s">
        <v>856</v>
      </c>
      <c r="F453" s="184" t="s">
        <v>857</v>
      </c>
      <c r="G453" s="185" t="s">
        <v>167</v>
      </c>
      <c r="H453" s="186">
        <v>18</v>
      </c>
      <c r="I453" s="187"/>
      <c r="J453" s="188">
        <f>ROUND(I453*H453,0)</f>
        <v>0</v>
      </c>
      <c r="K453" s="184" t="s">
        <v>152</v>
      </c>
      <c r="L453" s="54"/>
      <c r="M453" s="189" t="s">
        <v>21</v>
      </c>
      <c r="N453" s="190" t="s">
        <v>45</v>
      </c>
      <c r="O453" s="35"/>
      <c r="P453" s="191">
        <f>O453*H453</f>
        <v>0</v>
      </c>
      <c r="Q453" s="191">
        <v>5.0000000000000002E-5</v>
      </c>
      <c r="R453" s="191">
        <f>Q453*H453</f>
        <v>9.0000000000000008E-4</v>
      </c>
      <c r="S453" s="191">
        <v>0</v>
      </c>
      <c r="T453" s="192">
        <f>S453*H453</f>
        <v>0</v>
      </c>
      <c r="AR453" s="17" t="s">
        <v>168</v>
      </c>
      <c r="AT453" s="17" t="s">
        <v>148</v>
      </c>
      <c r="AU453" s="17" t="s">
        <v>82</v>
      </c>
      <c r="AY453" s="17" t="s">
        <v>145</v>
      </c>
      <c r="BE453" s="193">
        <f>IF(N453="základní",J453,0)</f>
        <v>0</v>
      </c>
      <c r="BF453" s="193">
        <f>IF(N453="snížená",J453,0)</f>
        <v>0</v>
      </c>
      <c r="BG453" s="193">
        <f>IF(N453="zákl. přenesená",J453,0)</f>
        <v>0</v>
      </c>
      <c r="BH453" s="193">
        <f>IF(N453="sníž. přenesená",J453,0)</f>
        <v>0</v>
      </c>
      <c r="BI453" s="193">
        <f>IF(N453="nulová",J453,0)</f>
        <v>0</v>
      </c>
      <c r="BJ453" s="17" t="s">
        <v>8</v>
      </c>
      <c r="BK453" s="193">
        <f>ROUND(I453*H453,0)</f>
        <v>0</v>
      </c>
      <c r="BL453" s="17" t="s">
        <v>168</v>
      </c>
      <c r="BM453" s="17" t="s">
        <v>858</v>
      </c>
    </row>
    <row r="454" spans="2:65" s="11" customFormat="1" x14ac:dyDescent="0.3">
      <c r="B454" s="194"/>
      <c r="C454" s="195"/>
      <c r="D454" s="208" t="s">
        <v>155</v>
      </c>
      <c r="E454" s="218" t="s">
        <v>21</v>
      </c>
      <c r="F454" s="219" t="s">
        <v>97</v>
      </c>
      <c r="G454" s="195"/>
      <c r="H454" s="220">
        <v>18</v>
      </c>
      <c r="I454" s="200"/>
      <c r="J454" s="195"/>
      <c r="K454" s="195"/>
      <c r="L454" s="201"/>
      <c r="M454" s="202"/>
      <c r="N454" s="203"/>
      <c r="O454" s="203"/>
      <c r="P454" s="203"/>
      <c r="Q454" s="203"/>
      <c r="R454" s="203"/>
      <c r="S454" s="203"/>
      <c r="T454" s="204"/>
      <c r="AT454" s="205" t="s">
        <v>155</v>
      </c>
      <c r="AU454" s="205" t="s">
        <v>82</v>
      </c>
      <c r="AV454" s="11" t="s">
        <v>82</v>
      </c>
      <c r="AW454" s="11" t="s">
        <v>37</v>
      </c>
      <c r="AX454" s="11" t="s">
        <v>8</v>
      </c>
      <c r="AY454" s="205" t="s">
        <v>145</v>
      </c>
    </row>
    <row r="455" spans="2:65" s="1" customFormat="1" ht="31.5" customHeight="1" x14ac:dyDescent="0.3">
      <c r="B455" s="34"/>
      <c r="C455" s="182" t="s">
        <v>895</v>
      </c>
      <c r="D455" s="182" t="s">
        <v>148</v>
      </c>
      <c r="E455" s="183" t="s">
        <v>860</v>
      </c>
      <c r="F455" s="184" t="s">
        <v>861</v>
      </c>
      <c r="G455" s="185" t="s">
        <v>167</v>
      </c>
      <c r="H455" s="186">
        <v>12.25</v>
      </c>
      <c r="I455" s="187"/>
      <c r="J455" s="188">
        <f>ROUND(I455*H455,0)</f>
        <v>0</v>
      </c>
      <c r="K455" s="184" t="s">
        <v>152</v>
      </c>
      <c r="L455" s="54"/>
      <c r="M455" s="189" t="s">
        <v>21</v>
      </c>
      <c r="N455" s="190" t="s">
        <v>45</v>
      </c>
      <c r="O455" s="35"/>
      <c r="P455" s="191">
        <f>O455*H455</f>
        <v>0</v>
      </c>
      <c r="Q455" s="191">
        <v>8.0000000000000007E-5</v>
      </c>
      <c r="R455" s="191">
        <f>Q455*H455</f>
        <v>9.8000000000000019E-4</v>
      </c>
      <c r="S455" s="191">
        <v>0</v>
      </c>
      <c r="T455" s="192">
        <f>S455*H455</f>
        <v>0</v>
      </c>
      <c r="AR455" s="17" t="s">
        <v>168</v>
      </c>
      <c r="AT455" s="17" t="s">
        <v>148</v>
      </c>
      <c r="AU455" s="17" t="s">
        <v>82</v>
      </c>
      <c r="AY455" s="17" t="s">
        <v>145</v>
      </c>
      <c r="BE455" s="193">
        <f>IF(N455="základní",J455,0)</f>
        <v>0</v>
      </c>
      <c r="BF455" s="193">
        <f>IF(N455="snížená",J455,0)</f>
        <v>0</v>
      </c>
      <c r="BG455" s="193">
        <f>IF(N455="zákl. přenesená",J455,0)</f>
        <v>0</v>
      </c>
      <c r="BH455" s="193">
        <f>IF(N455="sníž. přenesená",J455,0)</f>
        <v>0</v>
      </c>
      <c r="BI455" s="193">
        <f>IF(N455="nulová",J455,0)</f>
        <v>0</v>
      </c>
      <c r="BJ455" s="17" t="s">
        <v>8</v>
      </c>
      <c r="BK455" s="193">
        <f>ROUND(I455*H455,0)</f>
        <v>0</v>
      </c>
      <c r="BL455" s="17" t="s">
        <v>168</v>
      </c>
      <c r="BM455" s="17" t="s">
        <v>862</v>
      </c>
    </row>
    <row r="456" spans="2:65" s="11" customFormat="1" x14ac:dyDescent="0.3">
      <c r="B456" s="194"/>
      <c r="C456" s="195"/>
      <c r="D456" s="208" t="s">
        <v>155</v>
      </c>
      <c r="E456" s="218" t="s">
        <v>21</v>
      </c>
      <c r="F456" s="219" t="s">
        <v>1022</v>
      </c>
      <c r="G456" s="195"/>
      <c r="H456" s="220">
        <v>12.25</v>
      </c>
      <c r="I456" s="200"/>
      <c r="J456" s="195"/>
      <c r="K456" s="195"/>
      <c r="L456" s="201"/>
      <c r="M456" s="202"/>
      <c r="N456" s="203"/>
      <c r="O456" s="203"/>
      <c r="P456" s="203"/>
      <c r="Q456" s="203"/>
      <c r="R456" s="203"/>
      <c r="S456" s="203"/>
      <c r="T456" s="204"/>
      <c r="AT456" s="205" t="s">
        <v>155</v>
      </c>
      <c r="AU456" s="205" t="s">
        <v>82</v>
      </c>
      <c r="AV456" s="11" t="s">
        <v>82</v>
      </c>
      <c r="AW456" s="11" t="s">
        <v>37</v>
      </c>
      <c r="AX456" s="11" t="s">
        <v>8</v>
      </c>
      <c r="AY456" s="205" t="s">
        <v>145</v>
      </c>
    </row>
    <row r="457" spans="2:65" s="1" customFormat="1" ht="22.5" customHeight="1" x14ac:dyDescent="0.3">
      <c r="B457" s="34"/>
      <c r="C457" s="182" t="s">
        <v>1023</v>
      </c>
      <c r="D457" s="182" t="s">
        <v>148</v>
      </c>
      <c r="E457" s="183" t="s">
        <v>865</v>
      </c>
      <c r="F457" s="184" t="s">
        <v>866</v>
      </c>
      <c r="G457" s="185" t="s">
        <v>167</v>
      </c>
      <c r="H457" s="186">
        <v>13.5</v>
      </c>
      <c r="I457" s="187"/>
      <c r="J457" s="188">
        <f>ROUND(I457*H457,0)</f>
        <v>0</v>
      </c>
      <c r="K457" s="184" t="s">
        <v>152</v>
      </c>
      <c r="L457" s="54"/>
      <c r="M457" s="189" t="s">
        <v>21</v>
      </c>
      <c r="N457" s="190" t="s">
        <v>45</v>
      </c>
      <c r="O457" s="35"/>
      <c r="P457" s="191">
        <f>O457*H457</f>
        <v>0</v>
      </c>
      <c r="Q457" s="191">
        <v>1.2E-4</v>
      </c>
      <c r="R457" s="191">
        <f>Q457*H457</f>
        <v>1.6200000000000001E-3</v>
      </c>
      <c r="S457" s="191">
        <v>0</v>
      </c>
      <c r="T457" s="192">
        <f>S457*H457</f>
        <v>0</v>
      </c>
      <c r="AR457" s="17" t="s">
        <v>168</v>
      </c>
      <c r="AT457" s="17" t="s">
        <v>148</v>
      </c>
      <c r="AU457" s="17" t="s">
        <v>82</v>
      </c>
      <c r="AY457" s="17" t="s">
        <v>145</v>
      </c>
      <c r="BE457" s="193">
        <f>IF(N457="základní",J457,0)</f>
        <v>0</v>
      </c>
      <c r="BF457" s="193">
        <f>IF(N457="snížená",J457,0)</f>
        <v>0</v>
      </c>
      <c r="BG457" s="193">
        <f>IF(N457="zákl. přenesená",J457,0)</f>
        <v>0</v>
      </c>
      <c r="BH457" s="193">
        <f>IF(N457="sníž. přenesená",J457,0)</f>
        <v>0</v>
      </c>
      <c r="BI457" s="193">
        <f>IF(N457="nulová",J457,0)</f>
        <v>0</v>
      </c>
      <c r="BJ457" s="17" t="s">
        <v>8</v>
      </c>
      <c r="BK457" s="193">
        <f>ROUND(I457*H457,0)</f>
        <v>0</v>
      </c>
      <c r="BL457" s="17" t="s">
        <v>168</v>
      </c>
      <c r="BM457" s="17" t="s">
        <v>1024</v>
      </c>
    </row>
    <row r="458" spans="2:65" s="11" customFormat="1" x14ac:dyDescent="0.3">
      <c r="B458" s="194"/>
      <c r="C458" s="195"/>
      <c r="D458" s="196" t="s">
        <v>155</v>
      </c>
      <c r="E458" s="197" t="s">
        <v>21</v>
      </c>
      <c r="F458" s="198" t="s">
        <v>1022</v>
      </c>
      <c r="G458" s="195"/>
      <c r="H458" s="199">
        <v>12.25</v>
      </c>
      <c r="I458" s="200"/>
      <c r="J458" s="195"/>
      <c r="K458" s="195"/>
      <c r="L458" s="201"/>
      <c r="M458" s="202"/>
      <c r="N458" s="203"/>
      <c r="O458" s="203"/>
      <c r="P458" s="203"/>
      <c r="Q458" s="203"/>
      <c r="R458" s="203"/>
      <c r="S458" s="203"/>
      <c r="T458" s="204"/>
      <c r="AT458" s="205" t="s">
        <v>155</v>
      </c>
      <c r="AU458" s="205" t="s">
        <v>82</v>
      </c>
      <c r="AV458" s="11" t="s">
        <v>82</v>
      </c>
      <c r="AW458" s="11" t="s">
        <v>37</v>
      </c>
      <c r="AX458" s="11" t="s">
        <v>74</v>
      </c>
      <c r="AY458" s="205" t="s">
        <v>145</v>
      </c>
    </row>
    <row r="459" spans="2:65" s="11" customFormat="1" x14ac:dyDescent="0.3">
      <c r="B459" s="194"/>
      <c r="C459" s="195"/>
      <c r="D459" s="196" t="s">
        <v>155</v>
      </c>
      <c r="E459" s="197" t="s">
        <v>21</v>
      </c>
      <c r="F459" s="198" t="s">
        <v>1025</v>
      </c>
      <c r="G459" s="195"/>
      <c r="H459" s="199">
        <v>1.25</v>
      </c>
      <c r="I459" s="200"/>
      <c r="J459" s="195"/>
      <c r="K459" s="195"/>
      <c r="L459" s="201"/>
      <c r="M459" s="202"/>
      <c r="N459" s="203"/>
      <c r="O459" s="203"/>
      <c r="P459" s="203"/>
      <c r="Q459" s="203"/>
      <c r="R459" s="203"/>
      <c r="S459" s="203"/>
      <c r="T459" s="204"/>
      <c r="AT459" s="205" t="s">
        <v>155</v>
      </c>
      <c r="AU459" s="205" t="s">
        <v>82</v>
      </c>
      <c r="AV459" s="11" t="s">
        <v>82</v>
      </c>
      <c r="AW459" s="11" t="s">
        <v>37</v>
      </c>
      <c r="AX459" s="11" t="s">
        <v>74</v>
      </c>
      <c r="AY459" s="205" t="s">
        <v>145</v>
      </c>
    </row>
    <row r="460" spans="2:65" s="12" customFormat="1" x14ac:dyDescent="0.3">
      <c r="B460" s="206"/>
      <c r="C460" s="207"/>
      <c r="D460" s="208" t="s">
        <v>155</v>
      </c>
      <c r="E460" s="209" t="s">
        <v>21</v>
      </c>
      <c r="F460" s="210" t="s">
        <v>159</v>
      </c>
      <c r="G460" s="207"/>
      <c r="H460" s="211">
        <v>13.5</v>
      </c>
      <c r="I460" s="212"/>
      <c r="J460" s="207"/>
      <c r="K460" s="207"/>
      <c r="L460" s="213"/>
      <c r="M460" s="214"/>
      <c r="N460" s="215"/>
      <c r="O460" s="215"/>
      <c r="P460" s="215"/>
      <c r="Q460" s="215"/>
      <c r="R460" s="215"/>
      <c r="S460" s="215"/>
      <c r="T460" s="216"/>
      <c r="AT460" s="217" t="s">
        <v>155</v>
      </c>
      <c r="AU460" s="217" t="s">
        <v>82</v>
      </c>
      <c r="AV460" s="12" t="s">
        <v>153</v>
      </c>
      <c r="AW460" s="12" t="s">
        <v>37</v>
      </c>
      <c r="AX460" s="12" t="s">
        <v>8</v>
      </c>
      <c r="AY460" s="217" t="s">
        <v>145</v>
      </c>
    </row>
    <row r="461" spans="2:65" s="1" customFormat="1" ht="22.5" customHeight="1" x14ac:dyDescent="0.3">
      <c r="B461" s="34"/>
      <c r="C461" s="182" t="s">
        <v>1026</v>
      </c>
      <c r="D461" s="182" t="s">
        <v>148</v>
      </c>
      <c r="E461" s="183" t="s">
        <v>869</v>
      </c>
      <c r="F461" s="184" t="s">
        <v>870</v>
      </c>
      <c r="G461" s="185" t="s">
        <v>167</v>
      </c>
      <c r="H461" s="186">
        <v>13.5</v>
      </c>
      <c r="I461" s="187"/>
      <c r="J461" s="188">
        <f>ROUND(I461*H461,0)</f>
        <v>0</v>
      </c>
      <c r="K461" s="184" t="s">
        <v>152</v>
      </c>
      <c r="L461" s="54"/>
      <c r="M461" s="189" t="s">
        <v>21</v>
      </c>
      <c r="N461" s="190" t="s">
        <v>45</v>
      </c>
      <c r="O461" s="35"/>
      <c r="P461" s="191">
        <f>O461*H461</f>
        <v>0</v>
      </c>
      <c r="Q461" s="191">
        <v>1.2E-4</v>
      </c>
      <c r="R461" s="191">
        <f>Q461*H461</f>
        <v>1.6200000000000001E-3</v>
      </c>
      <c r="S461" s="191">
        <v>0</v>
      </c>
      <c r="T461" s="192">
        <f>S461*H461</f>
        <v>0</v>
      </c>
      <c r="AR461" s="17" t="s">
        <v>168</v>
      </c>
      <c r="AT461" s="17" t="s">
        <v>148</v>
      </c>
      <c r="AU461" s="17" t="s">
        <v>82</v>
      </c>
      <c r="AY461" s="17" t="s">
        <v>145</v>
      </c>
      <c r="BE461" s="193">
        <f>IF(N461="základní",J461,0)</f>
        <v>0</v>
      </c>
      <c r="BF461" s="193">
        <f>IF(N461="snížená",J461,0)</f>
        <v>0</v>
      </c>
      <c r="BG461" s="193">
        <f>IF(N461="zákl. přenesená",J461,0)</f>
        <v>0</v>
      </c>
      <c r="BH461" s="193">
        <f>IF(N461="sníž. přenesená",J461,0)</f>
        <v>0</v>
      </c>
      <c r="BI461" s="193">
        <f>IF(N461="nulová",J461,0)</f>
        <v>0</v>
      </c>
      <c r="BJ461" s="17" t="s">
        <v>8</v>
      </c>
      <c r="BK461" s="193">
        <f>ROUND(I461*H461,0)</f>
        <v>0</v>
      </c>
      <c r="BL461" s="17" t="s">
        <v>168</v>
      </c>
      <c r="BM461" s="17" t="s">
        <v>871</v>
      </c>
    </row>
    <row r="462" spans="2:65" s="11" customFormat="1" x14ac:dyDescent="0.3">
      <c r="B462" s="194"/>
      <c r="C462" s="195"/>
      <c r="D462" s="196" t="s">
        <v>155</v>
      </c>
      <c r="E462" s="197" t="s">
        <v>21</v>
      </c>
      <c r="F462" s="198" t="s">
        <v>1022</v>
      </c>
      <c r="G462" s="195"/>
      <c r="H462" s="199">
        <v>12.25</v>
      </c>
      <c r="I462" s="200"/>
      <c r="J462" s="195"/>
      <c r="K462" s="195"/>
      <c r="L462" s="201"/>
      <c r="M462" s="202"/>
      <c r="N462" s="203"/>
      <c r="O462" s="203"/>
      <c r="P462" s="203"/>
      <c r="Q462" s="203"/>
      <c r="R462" s="203"/>
      <c r="S462" s="203"/>
      <c r="T462" s="204"/>
      <c r="AT462" s="205" t="s">
        <v>155</v>
      </c>
      <c r="AU462" s="205" t="s">
        <v>82</v>
      </c>
      <c r="AV462" s="11" t="s">
        <v>82</v>
      </c>
      <c r="AW462" s="11" t="s">
        <v>37</v>
      </c>
      <c r="AX462" s="11" t="s">
        <v>74</v>
      </c>
      <c r="AY462" s="205" t="s">
        <v>145</v>
      </c>
    </row>
    <row r="463" spans="2:65" s="11" customFormat="1" x14ac:dyDescent="0.3">
      <c r="B463" s="194"/>
      <c r="C463" s="195"/>
      <c r="D463" s="196" t="s">
        <v>155</v>
      </c>
      <c r="E463" s="197" t="s">
        <v>21</v>
      </c>
      <c r="F463" s="198" t="s">
        <v>1025</v>
      </c>
      <c r="G463" s="195"/>
      <c r="H463" s="199">
        <v>1.25</v>
      </c>
      <c r="I463" s="200"/>
      <c r="J463" s="195"/>
      <c r="K463" s="195"/>
      <c r="L463" s="201"/>
      <c r="M463" s="202"/>
      <c r="N463" s="203"/>
      <c r="O463" s="203"/>
      <c r="P463" s="203"/>
      <c r="Q463" s="203"/>
      <c r="R463" s="203"/>
      <c r="S463" s="203"/>
      <c r="T463" s="204"/>
      <c r="AT463" s="205" t="s">
        <v>155</v>
      </c>
      <c r="AU463" s="205" t="s">
        <v>82</v>
      </c>
      <c r="AV463" s="11" t="s">
        <v>82</v>
      </c>
      <c r="AW463" s="11" t="s">
        <v>37</v>
      </c>
      <c r="AX463" s="11" t="s">
        <v>74</v>
      </c>
      <c r="AY463" s="205" t="s">
        <v>145</v>
      </c>
    </row>
    <row r="464" spans="2:65" s="12" customFormat="1" x14ac:dyDescent="0.3">
      <c r="B464" s="206"/>
      <c r="C464" s="207"/>
      <c r="D464" s="208" t="s">
        <v>155</v>
      </c>
      <c r="E464" s="209" t="s">
        <v>21</v>
      </c>
      <c r="F464" s="210" t="s">
        <v>159</v>
      </c>
      <c r="G464" s="207"/>
      <c r="H464" s="211">
        <v>13.5</v>
      </c>
      <c r="I464" s="212"/>
      <c r="J464" s="207"/>
      <c r="K464" s="207"/>
      <c r="L464" s="213"/>
      <c r="M464" s="214"/>
      <c r="N464" s="215"/>
      <c r="O464" s="215"/>
      <c r="P464" s="215"/>
      <c r="Q464" s="215"/>
      <c r="R464" s="215"/>
      <c r="S464" s="215"/>
      <c r="T464" s="216"/>
      <c r="AT464" s="217" t="s">
        <v>155</v>
      </c>
      <c r="AU464" s="217" t="s">
        <v>82</v>
      </c>
      <c r="AV464" s="12" t="s">
        <v>153</v>
      </c>
      <c r="AW464" s="12" t="s">
        <v>37</v>
      </c>
      <c r="AX464" s="12" t="s">
        <v>8</v>
      </c>
      <c r="AY464" s="217" t="s">
        <v>145</v>
      </c>
    </row>
    <row r="465" spans="2:65" s="1" customFormat="1" ht="22.5" customHeight="1" x14ac:dyDescent="0.3">
      <c r="B465" s="34"/>
      <c r="C465" s="182" t="s">
        <v>1027</v>
      </c>
      <c r="D465" s="182" t="s">
        <v>148</v>
      </c>
      <c r="E465" s="183" t="s">
        <v>873</v>
      </c>
      <c r="F465" s="184" t="s">
        <v>874</v>
      </c>
      <c r="G465" s="185" t="s">
        <v>167</v>
      </c>
      <c r="H465" s="186">
        <v>10.4</v>
      </c>
      <c r="I465" s="187"/>
      <c r="J465" s="188">
        <f>ROUND(I465*H465,0)</f>
        <v>0</v>
      </c>
      <c r="K465" s="184" t="s">
        <v>152</v>
      </c>
      <c r="L465" s="54"/>
      <c r="M465" s="189" t="s">
        <v>21</v>
      </c>
      <c r="N465" s="190" t="s">
        <v>45</v>
      </c>
      <c r="O465" s="35"/>
      <c r="P465" s="191">
        <f>O465*H465</f>
        <v>0</v>
      </c>
      <c r="Q465" s="191">
        <v>0</v>
      </c>
      <c r="R465" s="191">
        <f>Q465*H465</f>
        <v>0</v>
      </c>
      <c r="S465" s="191">
        <v>0</v>
      </c>
      <c r="T465" s="192">
        <f>S465*H465</f>
        <v>0</v>
      </c>
      <c r="AR465" s="17" t="s">
        <v>168</v>
      </c>
      <c r="AT465" s="17" t="s">
        <v>148</v>
      </c>
      <c r="AU465" s="17" t="s">
        <v>82</v>
      </c>
      <c r="AY465" s="17" t="s">
        <v>145</v>
      </c>
      <c r="BE465" s="193">
        <f>IF(N465="základní",J465,0)</f>
        <v>0</v>
      </c>
      <c r="BF465" s="193">
        <f>IF(N465="snížená",J465,0)</f>
        <v>0</v>
      </c>
      <c r="BG465" s="193">
        <f>IF(N465="zákl. přenesená",J465,0)</f>
        <v>0</v>
      </c>
      <c r="BH465" s="193">
        <f>IF(N465="sníž. přenesená",J465,0)</f>
        <v>0</v>
      </c>
      <c r="BI465" s="193">
        <f>IF(N465="nulová",J465,0)</f>
        <v>0</v>
      </c>
      <c r="BJ465" s="17" t="s">
        <v>8</v>
      </c>
      <c r="BK465" s="193">
        <f>ROUND(I465*H465,0)</f>
        <v>0</v>
      </c>
      <c r="BL465" s="17" t="s">
        <v>168</v>
      </c>
      <c r="BM465" s="17" t="s">
        <v>875</v>
      </c>
    </row>
    <row r="466" spans="2:65" s="11" customFormat="1" x14ac:dyDescent="0.3">
      <c r="B466" s="194"/>
      <c r="C466" s="195"/>
      <c r="D466" s="196" t="s">
        <v>155</v>
      </c>
      <c r="E466" s="197" t="s">
        <v>21</v>
      </c>
      <c r="F466" s="198" t="s">
        <v>1028</v>
      </c>
      <c r="G466" s="195"/>
      <c r="H466" s="199">
        <v>10.4</v>
      </c>
      <c r="I466" s="200"/>
      <c r="J466" s="195"/>
      <c r="K466" s="195"/>
      <c r="L466" s="201"/>
      <c r="M466" s="202"/>
      <c r="N466" s="203"/>
      <c r="O466" s="203"/>
      <c r="P466" s="203"/>
      <c r="Q466" s="203"/>
      <c r="R466" s="203"/>
      <c r="S466" s="203"/>
      <c r="T466" s="204"/>
      <c r="AT466" s="205" t="s">
        <v>155</v>
      </c>
      <c r="AU466" s="205" t="s">
        <v>82</v>
      </c>
      <c r="AV466" s="11" t="s">
        <v>82</v>
      </c>
      <c r="AW466" s="11" t="s">
        <v>37</v>
      </c>
      <c r="AX466" s="11" t="s">
        <v>8</v>
      </c>
      <c r="AY466" s="205" t="s">
        <v>145</v>
      </c>
    </row>
    <row r="467" spans="2:65" s="10" customFormat="1" ht="29.85" customHeight="1" x14ac:dyDescent="0.3">
      <c r="B467" s="165"/>
      <c r="C467" s="166"/>
      <c r="D467" s="179" t="s">
        <v>73</v>
      </c>
      <c r="E467" s="180" t="s">
        <v>877</v>
      </c>
      <c r="F467" s="180" t="s">
        <v>878</v>
      </c>
      <c r="G467" s="166"/>
      <c r="H467" s="166"/>
      <c r="I467" s="169"/>
      <c r="J467" s="181">
        <f>BK467</f>
        <v>0</v>
      </c>
      <c r="K467" s="166"/>
      <c r="L467" s="171"/>
      <c r="M467" s="172"/>
      <c r="N467" s="173"/>
      <c r="O467" s="173"/>
      <c r="P467" s="174">
        <f>SUM(P468:P484)</f>
        <v>0</v>
      </c>
      <c r="Q467" s="173"/>
      <c r="R467" s="174">
        <f>SUM(R468:R484)</f>
        <v>0.22021280000000004</v>
      </c>
      <c r="S467" s="173"/>
      <c r="T467" s="175">
        <f>SUM(T468:T484)</f>
        <v>4.4869400000000004E-2</v>
      </c>
      <c r="AR467" s="176" t="s">
        <v>82</v>
      </c>
      <c r="AT467" s="177" t="s">
        <v>73</v>
      </c>
      <c r="AU467" s="177" t="s">
        <v>8</v>
      </c>
      <c r="AY467" s="176" t="s">
        <v>145</v>
      </c>
      <c r="BK467" s="178">
        <f>SUM(BK468:BK484)</f>
        <v>0</v>
      </c>
    </row>
    <row r="468" spans="2:65" s="1" customFormat="1" ht="22.5" customHeight="1" x14ac:dyDescent="0.3">
      <c r="B468" s="34"/>
      <c r="C468" s="182" t="s">
        <v>1029</v>
      </c>
      <c r="D468" s="182" t="s">
        <v>148</v>
      </c>
      <c r="E468" s="183" t="s">
        <v>880</v>
      </c>
      <c r="F468" s="184" t="s">
        <v>881</v>
      </c>
      <c r="G468" s="185" t="s">
        <v>167</v>
      </c>
      <c r="H468" s="186">
        <v>144.74</v>
      </c>
      <c r="I468" s="187"/>
      <c r="J468" s="188">
        <f>ROUND(I468*H468,0)</f>
        <v>0</v>
      </c>
      <c r="K468" s="184" t="s">
        <v>152</v>
      </c>
      <c r="L468" s="54"/>
      <c r="M468" s="189" t="s">
        <v>21</v>
      </c>
      <c r="N468" s="190" t="s">
        <v>45</v>
      </c>
      <c r="O468" s="35"/>
      <c r="P468" s="191">
        <f>O468*H468</f>
        <v>0</v>
      </c>
      <c r="Q468" s="191">
        <v>1E-3</v>
      </c>
      <c r="R468" s="191">
        <f>Q468*H468</f>
        <v>0.14474000000000001</v>
      </c>
      <c r="S468" s="191">
        <v>3.1E-4</v>
      </c>
      <c r="T468" s="192">
        <f>S468*H468</f>
        <v>4.4869400000000004E-2</v>
      </c>
      <c r="AR468" s="17" t="s">
        <v>168</v>
      </c>
      <c r="AT468" s="17" t="s">
        <v>148</v>
      </c>
      <c r="AU468" s="17" t="s">
        <v>82</v>
      </c>
      <c r="AY468" s="17" t="s">
        <v>145</v>
      </c>
      <c r="BE468" s="193">
        <f>IF(N468="základní",J468,0)</f>
        <v>0</v>
      </c>
      <c r="BF468" s="193">
        <f>IF(N468="snížená",J468,0)</f>
        <v>0</v>
      </c>
      <c r="BG468" s="193">
        <f>IF(N468="zákl. přenesená",J468,0)</f>
        <v>0</v>
      </c>
      <c r="BH468" s="193">
        <f>IF(N468="sníž. přenesená",J468,0)</f>
        <v>0</v>
      </c>
      <c r="BI468" s="193">
        <f>IF(N468="nulová",J468,0)</f>
        <v>0</v>
      </c>
      <c r="BJ468" s="17" t="s">
        <v>8</v>
      </c>
      <c r="BK468" s="193">
        <f>ROUND(I468*H468,0)</f>
        <v>0</v>
      </c>
      <c r="BL468" s="17" t="s">
        <v>168</v>
      </c>
      <c r="BM468" s="17" t="s">
        <v>882</v>
      </c>
    </row>
    <row r="469" spans="2:65" s="11" customFormat="1" x14ac:dyDescent="0.3">
      <c r="B469" s="194"/>
      <c r="C469" s="195"/>
      <c r="D469" s="196" t="s">
        <v>155</v>
      </c>
      <c r="E469" s="197" t="s">
        <v>21</v>
      </c>
      <c r="F469" s="198" t="s">
        <v>1030</v>
      </c>
      <c r="G469" s="195"/>
      <c r="H469" s="199">
        <v>63.74</v>
      </c>
      <c r="I469" s="200"/>
      <c r="J469" s="195"/>
      <c r="K469" s="195"/>
      <c r="L469" s="201"/>
      <c r="M469" s="202"/>
      <c r="N469" s="203"/>
      <c r="O469" s="203"/>
      <c r="P469" s="203"/>
      <c r="Q469" s="203"/>
      <c r="R469" s="203"/>
      <c r="S469" s="203"/>
      <c r="T469" s="204"/>
      <c r="AT469" s="205" t="s">
        <v>155</v>
      </c>
      <c r="AU469" s="205" t="s">
        <v>82</v>
      </c>
      <c r="AV469" s="11" t="s">
        <v>82</v>
      </c>
      <c r="AW469" s="11" t="s">
        <v>37</v>
      </c>
      <c r="AX469" s="11" t="s">
        <v>74</v>
      </c>
      <c r="AY469" s="205" t="s">
        <v>145</v>
      </c>
    </row>
    <row r="470" spans="2:65" s="11" customFormat="1" x14ac:dyDescent="0.3">
      <c r="B470" s="194"/>
      <c r="C470" s="195"/>
      <c r="D470" s="196" t="s">
        <v>155</v>
      </c>
      <c r="E470" s="197" t="s">
        <v>21</v>
      </c>
      <c r="F470" s="198" t="s">
        <v>1031</v>
      </c>
      <c r="G470" s="195"/>
      <c r="H470" s="199">
        <v>42.12</v>
      </c>
      <c r="I470" s="200"/>
      <c r="J470" s="195"/>
      <c r="K470" s="195"/>
      <c r="L470" s="201"/>
      <c r="M470" s="202"/>
      <c r="N470" s="203"/>
      <c r="O470" s="203"/>
      <c r="P470" s="203"/>
      <c r="Q470" s="203"/>
      <c r="R470" s="203"/>
      <c r="S470" s="203"/>
      <c r="T470" s="204"/>
      <c r="AT470" s="205" t="s">
        <v>155</v>
      </c>
      <c r="AU470" s="205" t="s">
        <v>82</v>
      </c>
      <c r="AV470" s="11" t="s">
        <v>82</v>
      </c>
      <c r="AW470" s="11" t="s">
        <v>37</v>
      </c>
      <c r="AX470" s="11" t="s">
        <v>74</v>
      </c>
      <c r="AY470" s="205" t="s">
        <v>145</v>
      </c>
    </row>
    <row r="471" spans="2:65" s="11" customFormat="1" x14ac:dyDescent="0.3">
      <c r="B471" s="194"/>
      <c r="C471" s="195"/>
      <c r="D471" s="196" t="s">
        <v>155</v>
      </c>
      <c r="E471" s="197" t="s">
        <v>21</v>
      </c>
      <c r="F471" s="198" t="s">
        <v>1032</v>
      </c>
      <c r="G471" s="195"/>
      <c r="H471" s="199">
        <v>38.880000000000003</v>
      </c>
      <c r="I471" s="200"/>
      <c r="J471" s="195"/>
      <c r="K471" s="195"/>
      <c r="L471" s="201"/>
      <c r="M471" s="202"/>
      <c r="N471" s="203"/>
      <c r="O471" s="203"/>
      <c r="P471" s="203"/>
      <c r="Q471" s="203"/>
      <c r="R471" s="203"/>
      <c r="S471" s="203"/>
      <c r="T471" s="204"/>
      <c r="AT471" s="205" t="s">
        <v>155</v>
      </c>
      <c r="AU471" s="205" t="s">
        <v>82</v>
      </c>
      <c r="AV471" s="11" t="s">
        <v>82</v>
      </c>
      <c r="AW471" s="11" t="s">
        <v>37</v>
      </c>
      <c r="AX471" s="11" t="s">
        <v>74</v>
      </c>
      <c r="AY471" s="205" t="s">
        <v>145</v>
      </c>
    </row>
    <row r="472" spans="2:65" s="12" customFormat="1" x14ac:dyDescent="0.3">
      <c r="B472" s="206"/>
      <c r="C472" s="207"/>
      <c r="D472" s="208" t="s">
        <v>155</v>
      </c>
      <c r="E472" s="209" t="s">
        <v>21</v>
      </c>
      <c r="F472" s="210" t="s">
        <v>159</v>
      </c>
      <c r="G472" s="207"/>
      <c r="H472" s="211">
        <v>144.74</v>
      </c>
      <c r="I472" s="212"/>
      <c r="J472" s="207"/>
      <c r="K472" s="207"/>
      <c r="L472" s="213"/>
      <c r="M472" s="214"/>
      <c r="N472" s="215"/>
      <c r="O472" s="215"/>
      <c r="P472" s="215"/>
      <c r="Q472" s="215"/>
      <c r="R472" s="215"/>
      <c r="S472" s="215"/>
      <c r="T472" s="216"/>
      <c r="AT472" s="217" t="s">
        <v>155</v>
      </c>
      <c r="AU472" s="217" t="s">
        <v>82</v>
      </c>
      <c r="AV472" s="12" t="s">
        <v>153</v>
      </c>
      <c r="AW472" s="12" t="s">
        <v>37</v>
      </c>
      <c r="AX472" s="12" t="s">
        <v>8</v>
      </c>
      <c r="AY472" s="217" t="s">
        <v>145</v>
      </c>
    </row>
    <row r="473" spans="2:65" s="1" customFormat="1" ht="22.5" customHeight="1" x14ac:dyDescent="0.3">
      <c r="B473" s="34"/>
      <c r="C473" s="182" t="s">
        <v>1033</v>
      </c>
      <c r="D473" s="182" t="s">
        <v>148</v>
      </c>
      <c r="E473" s="183" t="s">
        <v>887</v>
      </c>
      <c r="F473" s="184" t="s">
        <v>888</v>
      </c>
      <c r="G473" s="185" t="s">
        <v>167</v>
      </c>
      <c r="H473" s="186">
        <v>144.74</v>
      </c>
      <c r="I473" s="187"/>
      <c r="J473" s="188">
        <f>ROUND(I473*H473,0)</f>
        <v>0</v>
      </c>
      <c r="K473" s="184" t="s">
        <v>152</v>
      </c>
      <c r="L473" s="54"/>
      <c r="M473" s="189" t="s">
        <v>21</v>
      </c>
      <c r="N473" s="190" t="s">
        <v>45</v>
      </c>
      <c r="O473" s="35"/>
      <c r="P473" s="191">
        <f>O473*H473</f>
        <v>0</v>
      </c>
      <c r="Q473" s="191">
        <v>2.0000000000000001E-4</v>
      </c>
      <c r="R473" s="191">
        <f>Q473*H473</f>
        <v>2.8948000000000002E-2</v>
      </c>
      <c r="S473" s="191">
        <v>0</v>
      </c>
      <c r="T473" s="192">
        <f>S473*H473</f>
        <v>0</v>
      </c>
      <c r="AR473" s="17" t="s">
        <v>153</v>
      </c>
      <c r="AT473" s="17" t="s">
        <v>148</v>
      </c>
      <c r="AU473" s="17" t="s">
        <v>82</v>
      </c>
      <c r="AY473" s="17" t="s">
        <v>145</v>
      </c>
      <c r="BE473" s="193">
        <f>IF(N473="základní",J473,0)</f>
        <v>0</v>
      </c>
      <c r="BF473" s="193">
        <f>IF(N473="snížená",J473,0)</f>
        <v>0</v>
      </c>
      <c r="BG473" s="193">
        <f>IF(N473="zákl. přenesená",J473,0)</f>
        <v>0</v>
      </c>
      <c r="BH473" s="193">
        <f>IF(N473="sníž. přenesená",J473,0)</f>
        <v>0</v>
      </c>
      <c r="BI473" s="193">
        <f>IF(N473="nulová",J473,0)</f>
        <v>0</v>
      </c>
      <c r="BJ473" s="17" t="s">
        <v>8</v>
      </c>
      <c r="BK473" s="193">
        <f>ROUND(I473*H473,0)</f>
        <v>0</v>
      </c>
      <c r="BL473" s="17" t="s">
        <v>153</v>
      </c>
      <c r="BM473" s="17" t="s">
        <v>889</v>
      </c>
    </row>
    <row r="474" spans="2:65" s="11" customFormat="1" x14ac:dyDescent="0.3">
      <c r="B474" s="194"/>
      <c r="C474" s="195"/>
      <c r="D474" s="196" t="s">
        <v>155</v>
      </c>
      <c r="E474" s="197" t="s">
        <v>21</v>
      </c>
      <c r="F474" s="198" t="s">
        <v>1030</v>
      </c>
      <c r="G474" s="195"/>
      <c r="H474" s="199">
        <v>63.74</v>
      </c>
      <c r="I474" s="200"/>
      <c r="J474" s="195"/>
      <c r="K474" s="195"/>
      <c r="L474" s="201"/>
      <c r="M474" s="202"/>
      <c r="N474" s="203"/>
      <c r="O474" s="203"/>
      <c r="P474" s="203"/>
      <c r="Q474" s="203"/>
      <c r="R474" s="203"/>
      <c r="S474" s="203"/>
      <c r="T474" s="204"/>
      <c r="AT474" s="205" t="s">
        <v>155</v>
      </c>
      <c r="AU474" s="205" t="s">
        <v>82</v>
      </c>
      <c r="AV474" s="11" t="s">
        <v>82</v>
      </c>
      <c r="AW474" s="11" t="s">
        <v>37</v>
      </c>
      <c r="AX474" s="11" t="s">
        <v>74</v>
      </c>
      <c r="AY474" s="205" t="s">
        <v>145</v>
      </c>
    </row>
    <row r="475" spans="2:65" s="11" customFormat="1" x14ac:dyDescent="0.3">
      <c r="B475" s="194"/>
      <c r="C475" s="195"/>
      <c r="D475" s="196" t="s">
        <v>155</v>
      </c>
      <c r="E475" s="197" t="s">
        <v>21</v>
      </c>
      <c r="F475" s="198" t="s">
        <v>1031</v>
      </c>
      <c r="G475" s="195"/>
      <c r="H475" s="199">
        <v>42.12</v>
      </c>
      <c r="I475" s="200"/>
      <c r="J475" s="195"/>
      <c r="K475" s="195"/>
      <c r="L475" s="201"/>
      <c r="M475" s="202"/>
      <c r="N475" s="203"/>
      <c r="O475" s="203"/>
      <c r="P475" s="203"/>
      <c r="Q475" s="203"/>
      <c r="R475" s="203"/>
      <c r="S475" s="203"/>
      <c r="T475" s="204"/>
      <c r="AT475" s="205" t="s">
        <v>155</v>
      </c>
      <c r="AU475" s="205" t="s">
        <v>82</v>
      </c>
      <c r="AV475" s="11" t="s">
        <v>82</v>
      </c>
      <c r="AW475" s="11" t="s">
        <v>37</v>
      </c>
      <c r="AX475" s="11" t="s">
        <v>74</v>
      </c>
      <c r="AY475" s="205" t="s">
        <v>145</v>
      </c>
    </row>
    <row r="476" spans="2:65" s="11" customFormat="1" x14ac:dyDescent="0.3">
      <c r="B476" s="194"/>
      <c r="C476" s="195"/>
      <c r="D476" s="196" t="s">
        <v>155</v>
      </c>
      <c r="E476" s="197" t="s">
        <v>21</v>
      </c>
      <c r="F476" s="198" t="s">
        <v>1032</v>
      </c>
      <c r="G476" s="195"/>
      <c r="H476" s="199">
        <v>38.880000000000003</v>
      </c>
      <c r="I476" s="200"/>
      <c r="J476" s="195"/>
      <c r="K476" s="195"/>
      <c r="L476" s="201"/>
      <c r="M476" s="202"/>
      <c r="N476" s="203"/>
      <c r="O476" s="203"/>
      <c r="P476" s="203"/>
      <c r="Q476" s="203"/>
      <c r="R476" s="203"/>
      <c r="S476" s="203"/>
      <c r="T476" s="204"/>
      <c r="AT476" s="205" t="s">
        <v>155</v>
      </c>
      <c r="AU476" s="205" t="s">
        <v>82</v>
      </c>
      <c r="AV476" s="11" t="s">
        <v>82</v>
      </c>
      <c r="AW476" s="11" t="s">
        <v>37</v>
      </c>
      <c r="AX476" s="11" t="s">
        <v>74</v>
      </c>
      <c r="AY476" s="205" t="s">
        <v>145</v>
      </c>
    </row>
    <row r="477" spans="2:65" s="12" customFormat="1" x14ac:dyDescent="0.3">
      <c r="B477" s="206"/>
      <c r="C477" s="207"/>
      <c r="D477" s="208" t="s">
        <v>155</v>
      </c>
      <c r="E477" s="209" t="s">
        <v>21</v>
      </c>
      <c r="F477" s="210" t="s">
        <v>159</v>
      </c>
      <c r="G477" s="207"/>
      <c r="H477" s="211">
        <v>144.74</v>
      </c>
      <c r="I477" s="212"/>
      <c r="J477" s="207"/>
      <c r="K477" s="207"/>
      <c r="L477" s="213"/>
      <c r="M477" s="214"/>
      <c r="N477" s="215"/>
      <c r="O477" s="215"/>
      <c r="P477" s="215"/>
      <c r="Q477" s="215"/>
      <c r="R477" s="215"/>
      <c r="S477" s="215"/>
      <c r="T477" s="216"/>
      <c r="AT477" s="217" t="s">
        <v>155</v>
      </c>
      <c r="AU477" s="217" t="s">
        <v>82</v>
      </c>
      <c r="AV477" s="12" t="s">
        <v>153</v>
      </c>
      <c r="AW477" s="12" t="s">
        <v>37</v>
      </c>
      <c r="AX477" s="12" t="s">
        <v>8</v>
      </c>
      <c r="AY477" s="217" t="s">
        <v>145</v>
      </c>
    </row>
    <row r="478" spans="2:65" s="1" customFormat="1" ht="31.5" customHeight="1" x14ac:dyDescent="0.3">
      <c r="B478" s="34"/>
      <c r="C478" s="182" t="s">
        <v>1034</v>
      </c>
      <c r="D478" s="182" t="s">
        <v>148</v>
      </c>
      <c r="E478" s="183" t="s">
        <v>891</v>
      </c>
      <c r="F478" s="184" t="s">
        <v>892</v>
      </c>
      <c r="G478" s="185" t="s">
        <v>167</v>
      </c>
      <c r="H478" s="186">
        <v>10.4</v>
      </c>
      <c r="I478" s="187"/>
      <c r="J478" s="188">
        <f>ROUND(I478*H478,0)</f>
        <v>0</v>
      </c>
      <c r="K478" s="184" t="s">
        <v>152</v>
      </c>
      <c r="L478" s="54"/>
      <c r="M478" s="189" t="s">
        <v>21</v>
      </c>
      <c r="N478" s="190" t="s">
        <v>45</v>
      </c>
      <c r="O478" s="35"/>
      <c r="P478" s="191">
        <f>O478*H478</f>
        <v>0</v>
      </c>
      <c r="Q478" s="191">
        <v>2.0000000000000002E-5</v>
      </c>
      <c r="R478" s="191">
        <f>Q478*H478</f>
        <v>2.0800000000000001E-4</v>
      </c>
      <c r="S478" s="191">
        <v>0</v>
      </c>
      <c r="T478" s="192">
        <f>S478*H478</f>
        <v>0</v>
      </c>
      <c r="AR478" s="17" t="s">
        <v>168</v>
      </c>
      <c r="AT478" s="17" t="s">
        <v>148</v>
      </c>
      <c r="AU478" s="17" t="s">
        <v>82</v>
      </c>
      <c r="AY478" s="17" t="s">
        <v>145</v>
      </c>
      <c r="BE478" s="193">
        <f>IF(N478="základní",J478,0)</f>
        <v>0</v>
      </c>
      <c r="BF478" s="193">
        <f>IF(N478="snížená",J478,0)</f>
        <v>0</v>
      </c>
      <c r="BG478" s="193">
        <f>IF(N478="zákl. přenesená",J478,0)</f>
        <v>0</v>
      </c>
      <c r="BH478" s="193">
        <f>IF(N478="sníž. přenesená",J478,0)</f>
        <v>0</v>
      </c>
      <c r="BI478" s="193">
        <f>IF(N478="nulová",J478,0)</f>
        <v>0</v>
      </c>
      <c r="BJ478" s="17" t="s">
        <v>8</v>
      </c>
      <c r="BK478" s="193">
        <f>ROUND(I478*H478,0)</f>
        <v>0</v>
      </c>
      <c r="BL478" s="17" t="s">
        <v>168</v>
      </c>
      <c r="BM478" s="17" t="s">
        <v>893</v>
      </c>
    </row>
    <row r="479" spans="2:65" s="11" customFormat="1" x14ac:dyDescent="0.3">
      <c r="B479" s="194"/>
      <c r="C479" s="195"/>
      <c r="D479" s="208" t="s">
        <v>155</v>
      </c>
      <c r="E479" s="218" t="s">
        <v>21</v>
      </c>
      <c r="F479" s="219" t="s">
        <v>1035</v>
      </c>
      <c r="G479" s="195"/>
      <c r="H479" s="220">
        <v>10.4</v>
      </c>
      <c r="I479" s="200"/>
      <c r="J479" s="195"/>
      <c r="K479" s="195"/>
      <c r="L479" s="201"/>
      <c r="M479" s="202"/>
      <c r="N479" s="203"/>
      <c r="O479" s="203"/>
      <c r="P479" s="203"/>
      <c r="Q479" s="203"/>
      <c r="R479" s="203"/>
      <c r="S479" s="203"/>
      <c r="T479" s="204"/>
      <c r="AT479" s="205" t="s">
        <v>155</v>
      </c>
      <c r="AU479" s="205" t="s">
        <v>82</v>
      </c>
      <c r="AV479" s="11" t="s">
        <v>82</v>
      </c>
      <c r="AW479" s="11" t="s">
        <v>37</v>
      </c>
      <c r="AX479" s="11" t="s">
        <v>8</v>
      </c>
      <c r="AY479" s="205" t="s">
        <v>145</v>
      </c>
    </row>
    <row r="480" spans="2:65" s="1" customFormat="1" ht="31.5" customHeight="1" x14ac:dyDescent="0.3">
      <c r="B480" s="34"/>
      <c r="C480" s="182" t="s">
        <v>1036</v>
      </c>
      <c r="D480" s="182" t="s">
        <v>148</v>
      </c>
      <c r="E480" s="183" t="s">
        <v>896</v>
      </c>
      <c r="F480" s="184" t="s">
        <v>897</v>
      </c>
      <c r="G480" s="185" t="s">
        <v>167</v>
      </c>
      <c r="H480" s="186">
        <v>144.74</v>
      </c>
      <c r="I480" s="187"/>
      <c r="J480" s="188">
        <f>ROUND(I480*H480,0)</f>
        <v>0</v>
      </c>
      <c r="K480" s="184" t="s">
        <v>152</v>
      </c>
      <c r="L480" s="54"/>
      <c r="M480" s="189" t="s">
        <v>21</v>
      </c>
      <c r="N480" s="190" t="s">
        <v>45</v>
      </c>
      <c r="O480" s="35"/>
      <c r="P480" s="191">
        <f>O480*H480</f>
        <v>0</v>
      </c>
      <c r="Q480" s="191">
        <v>3.2000000000000003E-4</v>
      </c>
      <c r="R480" s="191">
        <f>Q480*H480</f>
        <v>4.6316800000000005E-2</v>
      </c>
      <c r="S480" s="191">
        <v>0</v>
      </c>
      <c r="T480" s="192">
        <f>S480*H480</f>
        <v>0</v>
      </c>
      <c r="AR480" s="17" t="s">
        <v>168</v>
      </c>
      <c r="AT480" s="17" t="s">
        <v>148</v>
      </c>
      <c r="AU480" s="17" t="s">
        <v>82</v>
      </c>
      <c r="AY480" s="17" t="s">
        <v>145</v>
      </c>
      <c r="BE480" s="193">
        <f>IF(N480="základní",J480,0)</f>
        <v>0</v>
      </c>
      <c r="BF480" s="193">
        <f>IF(N480="snížená",J480,0)</f>
        <v>0</v>
      </c>
      <c r="BG480" s="193">
        <f>IF(N480="zákl. přenesená",J480,0)</f>
        <v>0</v>
      </c>
      <c r="BH480" s="193">
        <f>IF(N480="sníž. přenesená",J480,0)</f>
        <v>0</v>
      </c>
      <c r="BI480" s="193">
        <f>IF(N480="nulová",J480,0)</f>
        <v>0</v>
      </c>
      <c r="BJ480" s="17" t="s">
        <v>8</v>
      </c>
      <c r="BK480" s="193">
        <f>ROUND(I480*H480,0)</f>
        <v>0</v>
      </c>
      <c r="BL480" s="17" t="s">
        <v>168</v>
      </c>
      <c r="BM480" s="17" t="s">
        <v>898</v>
      </c>
    </row>
    <row r="481" spans="2:51" s="11" customFormat="1" x14ac:dyDescent="0.3">
      <c r="B481" s="194"/>
      <c r="C481" s="195"/>
      <c r="D481" s="196" t="s">
        <v>155</v>
      </c>
      <c r="E481" s="197" t="s">
        <v>21</v>
      </c>
      <c r="F481" s="198" t="s">
        <v>1030</v>
      </c>
      <c r="G481" s="195"/>
      <c r="H481" s="199">
        <v>63.74</v>
      </c>
      <c r="I481" s="200"/>
      <c r="J481" s="195"/>
      <c r="K481" s="195"/>
      <c r="L481" s="201"/>
      <c r="M481" s="202"/>
      <c r="N481" s="203"/>
      <c r="O481" s="203"/>
      <c r="P481" s="203"/>
      <c r="Q481" s="203"/>
      <c r="R481" s="203"/>
      <c r="S481" s="203"/>
      <c r="T481" s="204"/>
      <c r="AT481" s="205" t="s">
        <v>155</v>
      </c>
      <c r="AU481" s="205" t="s">
        <v>82</v>
      </c>
      <c r="AV481" s="11" t="s">
        <v>82</v>
      </c>
      <c r="AW481" s="11" t="s">
        <v>37</v>
      </c>
      <c r="AX481" s="11" t="s">
        <v>74</v>
      </c>
      <c r="AY481" s="205" t="s">
        <v>145</v>
      </c>
    </row>
    <row r="482" spans="2:51" s="11" customFormat="1" x14ac:dyDescent="0.3">
      <c r="B482" s="194"/>
      <c r="C482" s="195"/>
      <c r="D482" s="196" t="s">
        <v>155</v>
      </c>
      <c r="E482" s="197" t="s">
        <v>21</v>
      </c>
      <c r="F482" s="198" t="s">
        <v>1031</v>
      </c>
      <c r="G482" s="195"/>
      <c r="H482" s="199">
        <v>42.12</v>
      </c>
      <c r="I482" s="200"/>
      <c r="J482" s="195"/>
      <c r="K482" s="195"/>
      <c r="L482" s="201"/>
      <c r="M482" s="202"/>
      <c r="N482" s="203"/>
      <c r="O482" s="203"/>
      <c r="P482" s="203"/>
      <c r="Q482" s="203"/>
      <c r="R482" s="203"/>
      <c r="S482" s="203"/>
      <c r="T482" s="204"/>
      <c r="AT482" s="205" t="s">
        <v>155</v>
      </c>
      <c r="AU482" s="205" t="s">
        <v>82</v>
      </c>
      <c r="AV482" s="11" t="s">
        <v>82</v>
      </c>
      <c r="AW482" s="11" t="s">
        <v>37</v>
      </c>
      <c r="AX482" s="11" t="s">
        <v>74</v>
      </c>
      <c r="AY482" s="205" t="s">
        <v>145</v>
      </c>
    </row>
    <row r="483" spans="2:51" s="11" customFormat="1" x14ac:dyDescent="0.3">
      <c r="B483" s="194"/>
      <c r="C483" s="195"/>
      <c r="D483" s="196" t="s">
        <v>155</v>
      </c>
      <c r="E483" s="197" t="s">
        <v>21</v>
      </c>
      <c r="F483" s="198" t="s">
        <v>1032</v>
      </c>
      <c r="G483" s="195"/>
      <c r="H483" s="199">
        <v>38.880000000000003</v>
      </c>
      <c r="I483" s="200"/>
      <c r="J483" s="195"/>
      <c r="K483" s="195"/>
      <c r="L483" s="201"/>
      <c r="M483" s="202"/>
      <c r="N483" s="203"/>
      <c r="O483" s="203"/>
      <c r="P483" s="203"/>
      <c r="Q483" s="203"/>
      <c r="R483" s="203"/>
      <c r="S483" s="203"/>
      <c r="T483" s="204"/>
      <c r="AT483" s="205" t="s">
        <v>155</v>
      </c>
      <c r="AU483" s="205" t="s">
        <v>82</v>
      </c>
      <c r="AV483" s="11" t="s">
        <v>82</v>
      </c>
      <c r="AW483" s="11" t="s">
        <v>37</v>
      </c>
      <c r="AX483" s="11" t="s">
        <v>74</v>
      </c>
      <c r="AY483" s="205" t="s">
        <v>145</v>
      </c>
    </row>
    <row r="484" spans="2:51" s="12" customFormat="1" x14ac:dyDescent="0.3">
      <c r="B484" s="206"/>
      <c r="C484" s="207"/>
      <c r="D484" s="196" t="s">
        <v>155</v>
      </c>
      <c r="E484" s="221" t="s">
        <v>21</v>
      </c>
      <c r="F484" s="222" t="s">
        <v>159</v>
      </c>
      <c r="G484" s="207"/>
      <c r="H484" s="223">
        <v>144.74</v>
      </c>
      <c r="I484" s="212"/>
      <c r="J484" s="207"/>
      <c r="K484" s="207"/>
      <c r="L484" s="213"/>
      <c r="M484" s="245"/>
      <c r="N484" s="246"/>
      <c r="O484" s="246"/>
      <c r="P484" s="246"/>
      <c r="Q484" s="246"/>
      <c r="R484" s="246"/>
      <c r="S484" s="246"/>
      <c r="T484" s="247"/>
      <c r="AT484" s="217" t="s">
        <v>155</v>
      </c>
      <c r="AU484" s="217" t="s">
        <v>82</v>
      </c>
      <c r="AV484" s="12" t="s">
        <v>153</v>
      </c>
      <c r="AW484" s="12" t="s">
        <v>37</v>
      </c>
      <c r="AX484" s="12" t="s">
        <v>8</v>
      </c>
      <c r="AY484" s="217" t="s">
        <v>145</v>
      </c>
    </row>
    <row r="485" spans="2:51" s="1" customFormat="1" ht="6.95" customHeight="1" x14ac:dyDescent="0.3">
      <c r="B485" s="49"/>
      <c r="C485" s="50"/>
      <c r="D485" s="50"/>
      <c r="E485" s="50"/>
      <c r="F485" s="50"/>
      <c r="G485" s="50"/>
      <c r="H485" s="50"/>
      <c r="I485" s="128"/>
      <c r="J485" s="50"/>
      <c r="K485" s="50"/>
      <c r="L485" s="54"/>
    </row>
  </sheetData>
  <sheetProtection password="CC35" sheet="1" objects="1" scenarios="1" formatColumns="0" formatRows="0" sort="0" autoFilter="0"/>
  <autoFilter ref="C97:K97"/>
  <mergeCells count="9">
    <mergeCell ref="E88:H88"/>
    <mergeCell ref="E90:H90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tooltip="Krycí list soupisu" display="1) Krycí list soupisu"/>
    <hyperlink ref="G1:H1" location="C54" tooltip="Rekapitulace" display="2) Rekapitulace"/>
    <hyperlink ref="J1" location="C97" tooltip="Soupis prací" display="3) Soupis prací"/>
    <hyperlink ref="L1:V1" location="'Rekapitulace stavby'!C2" tooltip="Rekapitulace stavby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86"/>
  <sheetViews>
    <sheetView showGridLines="0" workbookViewId="0">
      <pane ySplit="1" topLeftCell="A46" activePane="bottomLeft" state="frozen"/>
      <selection pane="bottomLeft" activeCell="L1" sqref="L1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3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 x14ac:dyDescent="0.3">
      <c r="A1" s="15"/>
      <c r="B1" s="255"/>
      <c r="C1" s="255"/>
      <c r="D1" s="254" t="s">
        <v>1</v>
      </c>
      <c r="E1" s="255"/>
      <c r="F1" s="256" t="s">
        <v>1061</v>
      </c>
      <c r="G1" s="381" t="s">
        <v>1062</v>
      </c>
      <c r="H1" s="381"/>
      <c r="I1" s="261"/>
      <c r="J1" s="256" t="s">
        <v>1063</v>
      </c>
      <c r="K1" s="254" t="s">
        <v>89</v>
      </c>
      <c r="L1" s="256" t="s">
        <v>1064</v>
      </c>
      <c r="M1" s="256"/>
      <c r="N1" s="256"/>
      <c r="O1" s="256"/>
      <c r="P1" s="256"/>
      <c r="Q1" s="256"/>
      <c r="R1" s="256"/>
      <c r="S1" s="256"/>
      <c r="T1" s="256"/>
      <c r="U1" s="252"/>
      <c r="V1" s="252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</row>
    <row r="2" spans="1:70" ht="36.950000000000003" customHeight="1" x14ac:dyDescent="0.3"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AT2" s="17" t="s">
        <v>88</v>
      </c>
    </row>
    <row r="3" spans="1:70" ht="6.95" customHeight="1" x14ac:dyDescent="0.3">
      <c r="B3" s="18"/>
      <c r="C3" s="19"/>
      <c r="D3" s="19"/>
      <c r="E3" s="19"/>
      <c r="F3" s="19"/>
      <c r="G3" s="19"/>
      <c r="H3" s="19"/>
      <c r="I3" s="105"/>
      <c r="J3" s="19"/>
      <c r="K3" s="20"/>
      <c r="AT3" s="17" t="s">
        <v>82</v>
      </c>
    </row>
    <row r="4" spans="1:70" ht="36.950000000000003" customHeight="1" x14ac:dyDescent="0.3">
      <c r="B4" s="21"/>
      <c r="C4" s="22"/>
      <c r="D4" s="23" t="s">
        <v>96</v>
      </c>
      <c r="E4" s="22"/>
      <c r="F4" s="22"/>
      <c r="G4" s="22"/>
      <c r="H4" s="22"/>
      <c r="I4" s="106"/>
      <c r="J4" s="22"/>
      <c r="K4" s="24"/>
      <c r="M4" s="25" t="s">
        <v>11</v>
      </c>
      <c r="AT4" s="17" t="s">
        <v>4</v>
      </c>
    </row>
    <row r="5" spans="1:70" ht="6.95" customHeight="1" x14ac:dyDescent="0.3">
      <c r="B5" s="21"/>
      <c r="C5" s="22"/>
      <c r="D5" s="22"/>
      <c r="E5" s="22"/>
      <c r="F5" s="22"/>
      <c r="G5" s="22"/>
      <c r="H5" s="22"/>
      <c r="I5" s="106"/>
      <c r="J5" s="22"/>
      <c r="K5" s="24"/>
    </row>
    <row r="6" spans="1:70" ht="15" x14ac:dyDescent="0.3">
      <c r="B6" s="21"/>
      <c r="C6" s="22"/>
      <c r="D6" s="30" t="s">
        <v>17</v>
      </c>
      <c r="E6" s="22"/>
      <c r="F6" s="22"/>
      <c r="G6" s="22"/>
      <c r="H6" s="22"/>
      <c r="I6" s="106"/>
      <c r="J6" s="22"/>
      <c r="K6" s="24"/>
    </row>
    <row r="7" spans="1:70" ht="22.5" customHeight="1" x14ac:dyDescent="0.3">
      <c r="B7" s="21"/>
      <c r="C7" s="22"/>
      <c r="D7" s="22"/>
      <c r="E7" s="382" t="str">
        <f>'Rekapitulace stavby'!K6</f>
        <v>MŠ Švendova - udržovací práce (opravy) na hygienických zařízeních</v>
      </c>
      <c r="F7" s="373"/>
      <c r="G7" s="373"/>
      <c r="H7" s="373"/>
      <c r="I7" s="106"/>
      <c r="J7" s="22"/>
      <c r="K7" s="24"/>
    </row>
    <row r="8" spans="1:70" s="1" customFormat="1" ht="15" x14ac:dyDescent="0.3">
      <c r="B8" s="34"/>
      <c r="C8" s="35"/>
      <c r="D8" s="30" t="s">
        <v>100</v>
      </c>
      <c r="E8" s="35"/>
      <c r="F8" s="35"/>
      <c r="G8" s="35"/>
      <c r="H8" s="35"/>
      <c r="I8" s="107"/>
      <c r="J8" s="35"/>
      <c r="K8" s="38"/>
    </row>
    <row r="9" spans="1:70" s="1" customFormat="1" ht="36.950000000000003" customHeight="1" x14ac:dyDescent="0.3">
      <c r="B9" s="34"/>
      <c r="C9" s="35"/>
      <c r="D9" s="35"/>
      <c r="E9" s="383" t="s">
        <v>1037</v>
      </c>
      <c r="F9" s="357"/>
      <c r="G9" s="357"/>
      <c r="H9" s="357"/>
      <c r="I9" s="107"/>
      <c r="J9" s="35"/>
      <c r="K9" s="38"/>
    </row>
    <row r="10" spans="1:70" s="1" customFormat="1" x14ac:dyDescent="0.3">
      <c r="B10" s="34"/>
      <c r="C10" s="35"/>
      <c r="D10" s="35"/>
      <c r="E10" s="35"/>
      <c r="F10" s="35"/>
      <c r="G10" s="35"/>
      <c r="H10" s="35"/>
      <c r="I10" s="107"/>
      <c r="J10" s="35"/>
      <c r="K10" s="38"/>
    </row>
    <row r="11" spans="1:70" s="1" customFormat="1" ht="14.45" customHeight="1" x14ac:dyDescent="0.3">
      <c r="B11" s="34"/>
      <c r="C11" s="35"/>
      <c r="D11" s="30" t="s">
        <v>20</v>
      </c>
      <c r="E11" s="35"/>
      <c r="F11" s="28" t="s">
        <v>21</v>
      </c>
      <c r="G11" s="35"/>
      <c r="H11" s="35"/>
      <c r="I11" s="108" t="s">
        <v>22</v>
      </c>
      <c r="J11" s="28" t="s">
        <v>21</v>
      </c>
      <c r="K11" s="38"/>
    </row>
    <row r="12" spans="1:70" s="1" customFormat="1" ht="14.45" customHeight="1" x14ac:dyDescent="0.3">
      <c r="B12" s="34"/>
      <c r="C12" s="35"/>
      <c r="D12" s="30" t="s">
        <v>23</v>
      </c>
      <c r="E12" s="35"/>
      <c r="F12" s="28" t="s">
        <v>24</v>
      </c>
      <c r="G12" s="35"/>
      <c r="H12" s="35"/>
      <c r="I12" s="108" t="s">
        <v>25</v>
      </c>
      <c r="J12" s="109" t="str">
        <f>'Rekapitulace stavby'!AN8</f>
        <v>15.9.2016</v>
      </c>
      <c r="K12" s="38"/>
    </row>
    <row r="13" spans="1:70" s="1" customFormat="1" ht="10.9" customHeight="1" x14ac:dyDescent="0.3">
      <c r="B13" s="34"/>
      <c r="C13" s="35"/>
      <c r="D13" s="35"/>
      <c r="E13" s="35"/>
      <c r="F13" s="35"/>
      <c r="G13" s="35"/>
      <c r="H13" s="35"/>
      <c r="I13" s="107"/>
      <c r="J13" s="35"/>
      <c r="K13" s="38"/>
    </row>
    <row r="14" spans="1:70" s="1" customFormat="1" ht="14.45" customHeight="1" x14ac:dyDescent="0.3">
      <c r="B14" s="34"/>
      <c r="C14" s="35"/>
      <c r="D14" s="30" t="s">
        <v>29</v>
      </c>
      <c r="E14" s="35"/>
      <c r="F14" s="35"/>
      <c r="G14" s="35"/>
      <c r="H14" s="35"/>
      <c r="I14" s="108" t="s">
        <v>30</v>
      </c>
      <c r="J14" s="28" t="s">
        <v>21</v>
      </c>
      <c r="K14" s="38"/>
    </row>
    <row r="15" spans="1:70" s="1" customFormat="1" ht="18" customHeight="1" x14ac:dyDescent="0.3">
      <c r="B15" s="34"/>
      <c r="C15" s="35"/>
      <c r="D15" s="35"/>
      <c r="E15" s="28" t="s">
        <v>31</v>
      </c>
      <c r="F15" s="35"/>
      <c r="G15" s="35"/>
      <c r="H15" s="35"/>
      <c r="I15" s="108" t="s">
        <v>32</v>
      </c>
      <c r="J15" s="28" t="s">
        <v>21</v>
      </c>
      <c r="K15" s="38"/>
    </row>
    <row r="16" spans="1:70" s="1" customFormat="1" ht="6.95" customHeight="1" x14ac:dyDescent="0.3">
      <c r="B16" s="34"/>
      <c r="C16" s="35"/>
      <c r="D16" s="35"/>
      <c r="E16" s="35"/>
      <c r="F16" s="35"/>
      <c r="G16" s="35"/>
      <c r="H16" s="35"/>
      <c r="I16" s="107"/>
      <c r="J16" s="35"/>
      <c r="K16" s="38"/>
    </row>
    <row r="17" spans="2:11" s="1" customFormat="1" ht="14.45" customHeight="1" x14ac:dyDescent="0.3">
      <c r="B17" s="34"/>
      <c r="C17" s="35"/>
      <c r="D17" s="30" t="s">
        <v>33</v>
      </c>
      <c r="E17" s="35"/>
      <c r="F17" s="35"/>
      <c r="G17" s="35"/>
      <c r="H17" s="35"/>
      <c r="I17" s="108" t="s">
        <v>30</v>
      </c>
      <c r="J17" s="28" t="str">
        <f>IF('Rekapitulace stavby'!AN13="Vyplň údaj","",IF('Rekapitulace stavby'!AN13="","",'Rekapitulace stavby'!AN13))</f>
        <v/>
      </c>
      <c r="K17" s="38"/>
    </row>
    <row r="18" spans="2:11" s="1" customFormat="1" ht="18" customHeight="1" x14ac:dyDescent="0.3">
      <c r="B18" s="34"/>
      <c r="C18" s="35"/>
      <c r="D18" s="35"/>
      <c r="E18" s="28" t="str">
        <f>IF('Rekapitulace stavby'!E14="Vyplň údaj","",IF('Rekapitulace stavby'!E14="","",'Rekapitulace stavby'!E14))</f>
        <v/>
      </c>
      <c r="F18" s="35"/>
      <c r="G18" s="35"/>
      <c r="H18" s="35"/>
      <c r="I18" s="108" t="s">
        <v>32</v>
      </c>
      <c r="J18" s="28" t="str">
        <f>IF('Rekapitulace stavby'!AN14="Vyplň údaj","",IF('Rekapitulace stavby'!AN14="","",'Rekapitulace stavby'!AN14))</f>
        <v/>
      </c>
      <c r="K18" s="38"/>
    </row>
    <row r="19" spans="2:11" s="1" customFormat="1" ht="6.95" customHeight="1" x14ac:dyDescent="0.3">
      <c r="B19" s="34"/>
      <c r="C19" s="35"/>
      <c r="D19" s="35"/>
      <c r="E19" s="35"/>
      <c r="F19" s="35"/>
      <c r="G19" s="35"/>
      <c r="H19" s="35"/>
      <c r="I19" s="107"/>
      <c r="J19" s="35"/>
      <c r="K19" s="38"/>
    </row>
    <row r="20" spans="2:11" s="1" customFormat="1" ht="14.45" customHeight="1" x14ac:dyDescent="0.3">
      <c r="B20" s="34"/>
      <c r="C20" s="35"/>
      <c r="D20" s="30" t="s">
        <v>35</v>
      </c>
      <c r="E20" s="35"/>
      <c r="F20" s="35"/>
      <c r="G20" s="35"/>
      <c r="H20" s="35"/>
      <c r="I20" s="108" t="s">
        <v>30</v>
      </c>
      <c r="J20" s="28" t="str">
        <f>IF('Rekapitulace stavby'!AN16="","",'Rekapitulace stavby'!AN16)</f>
        <v/>
      </c>
      <c r="K20" s="38"/>
    </row>
    <row r="21" spans="2:11" s="1" customFormat="1" ht="18" customHeight="1" x14ac:dyDescent="0.3">
      <c r="B21" s="34"/>
      <c r="C21" s="35"/>
      <c r="D21" s="35"/>
      <c r="E21" s="28" t="str">
        <f>IF('Rekapitulace stavby'!E17="","",'Rekapitulace stavby'!E17)</f>
        <v xml:space="preserve"> </v>
      </c>
      <c r="F21" s="35"/>
      <c r="G21" s="35"/>
      <c r="H21" s="35"/>
      <c r="I21" s="108" t="s">
        <v>32</v>
      </c>
      <c r="J21" s="28" t="str">
        <f>IF('Rekapitulace stavby'!AN17="","",'Rekapitulace stavby'!AN17)</f>
        <v/>
      </c>
      <c r="K21" s="38"/>
    </row>
    <row r="22" spans="2:11" s="1" customFormat="1" ht="6.95" customHeight="1" x14ac:dyDescent="0.3">
      <c r="B22" s="34"/>
      <c r="C22" s="35"/>
      <c r="D22" s="35"/>
      <c r="E22" s="35"/>
      <c r="F22" s="35"/>
      <c r="G22" s="35"/>
      <c r="H22" s="35"/>
      <c r="I22" s="107"/>
      <c r="J22" s="35"/>
      <c r="K22" s="38"/>
    </row>
    <row r="23" spans="2:11" s="1" customFormat="1" ht="14.45" customHeight="1" x14ac:dyDescent="0.3">
      <c r="B23" s="34"/>
      <c r="C23" s="35"/>
      <c r="D23" s="30" t="s">
        <v>38</v>
      </c>
      <c r="E23" s="35"/>
      <c r="F23" s="35"/>
      <c r="G23" s="35"/>
      <c r="H23" s="35"/>
      <c r="I23" s="107"/>
      <c r="J23" s="35"/>
      <c r="K23" s="38"/>
    </row>
    <row r="24" spans="2:11" s="6" customFormat="1" ht="22.5" customHeight="1" x14ac:dyDescent="0.3">
      <c r="B24" s="110"/>
      <c r="C24" s="111"/>
      <c r="D24" s="111"/>
      <c r="E24" s="376" t="s">
        <v>21</v>
      </c>
      <c r="F24" s="384"/>
      <c r="G24" s="384"/>
      <c r="H24" s="384"/>
      <c r="I24" s="112"/>
      <c r="J24" s="111"/>
      <c r="K24" s="113"/>
    </row>
    <row r="25" spans="2:11" s="1" customFormat="1" ht="6.95" customHeight="1" x14ac:dyDescent="0.3">
      <c r="B25" s="34"/>
      <c r="C25" s="35"/>
      <c r="D25" s="35"/>
      <c r="E25" s="35"/>
      <c r="F25" s="35"/>
      <c r="G25" s="35"/>
      <c r="H25" s="35"/>
      <c r="I25" s="107"/>
      <c r="J25" s="35"/>
      <c r="K25" s="38"/>
    </row>
    <row r="26" spans="2:11" s="1" customFormat="1" ht="6.95" customHeight="1" x14ac:dyDescent="0.3">
      <c r="B26" s="34"/>
      <c r="C26" s="35"/>
      <c r="D26" s="78"/>
      <c r="E26" s="78"/>
      <c r="F26" s="78"/>
      <c r="G26" s="78"/>
      <c r="H26" s="78"/>
      <c r="I26" s="114"/>
      <c r="J26" s="78"/>
      <c r="K26" s="115"/>
    </row>
    <row r="27" spans="2:11" s="1" customFormat="1" ht="25.35" customHeight="1" x14ac:dyDescent="0.3">
      <c r="B27" s="34"/>
      <c r="C27" s="35"/>
      <c r="D27" s="116" t="s">
        <v>40</v>
      </c>
      <c r="E27" s="35"/>
      <c r="F27" s="35"/>
      <c r="G27" s="35"/>
      <c r="H27" s="35"/>
      <c r="I27" s="107"/>
      <c r="J27" s="117">
        <f>ROUND(J79,2)</f>
        <v>0</v>
      </c>
      <c r="K27" s="38"/>
    </row>
    <row r="28" spans="2:11" s="1" customFormat="1" ht="6.95" customHeight="1" x14ac:dyDescent="0.3">
      <c r="B28" s="34"/>
      <c r="C28" s="35"/>
      <c r="D28" s="78"/>
      <c r="E28" s="78"/>
      <c r="F28" s="78"/>
      <c r="G28" s="78"/>
      <c r="H28" s="78"/>
      <c r="I28" s="114"/>
      <c r="J28" s="78"/>
      <c r="K28" s="115"/>
    </row>
    <row r="29" spans="2:11" s="1" customFormat="1" ht="14.45" customHeight="1" x14ac:dyDescent="0.3">
      <c r="B29" s="34"/>
      <c r="C29" s="35"/>
      <c r="D29" s="35"/>
      <c r="E29" s="35"/>
      <c r="F29" s="39" t="s">
        <v>42</v>
      </c>
      <c r="G29" s="35"/>
      <c r="H29" s="35"/>
      <c r="I29" s="118" t="s">
        <v>41</v>
      </c>
      <c r="J29" s="39" t="s">
        <v>43</v>
      </c>
      <c r="K29" s="38"/>
    </row>
    <row r="30" spans="2:11" s="1" customFormat="1" ht="14.45" customHeight="1" x14ac:dyDescent="0.3">
      <c r="B30" s="34"/>
      <c r="C30" s="35"/>
      <c r="D30" s="42" t="s">
        <v>44</v>
      </c>
      <c r="E30" s="42" t="s">
        <v>45</v>
      </c>
      <c r="F30" s="119">
        <f>ROUND(SUM(BE79:BE85), 2)</f>
        <v>0</v>
      </c>
      <c r="G30" s="35"/>
      <c r="H30" s="35"/>
      <c r="I30" s="120">
        <v>0.21</v>
      </c>
      <c r="J30" s="119">
        <f>ROUND(ROUND((SUM(BE79:BE85)), 2)*I30, 2)</f>
        <v>0</v>
      </c>
      <c r="K30" s="38"/>
    </row>
    <row r="31" spans="2:11" s="1" customFormat="1" ht="14.45" customHeight="1" x14ac:dyDescent="0.3">
      <c r="B31" s="34"/>
      <c r="C31" s="35"/>
      <c r="D31" s="35"/>
      <c r="E31" s="42" t="s">
        <v>46</v>
      </c>
      <c r="F31" s="119">
        <f>ROUND(SUM(BF79:BF85), 2)</f>
        <v>0</v>
      </c>
      <c r="G31" s="35"/>
      <c r="H31" s="35"/>
      <c r="I31" s="120">
        <v>0.15</v>
      </c>
      <c r="J31" s="119">
        <f>ROUND(ROUND((SUM(BF79:BF85)), 2)*I31, 2)</f>
        <v>0</v>
      </c>
      <c r="K31" s="38"/>
    </row>
    <row r="32" spans="2:11" s="1" customFormat="1" ht="14.45" hidden="1" customHeight="1" x14ac:dyDescent="0.3">
      <c r="B32" s="34"/>
      <c r="C32" s="35"/>
      <c r="D32" s="35"/>
      <c r="E32" s="42" t="s">
        <v>47</v>
      </c>
      <c r="F32" s="119">
        <f>ROUND(SUM(BG79:BG85), 2)</f>
        <v>0</v>
      </c>
      <c r="G32" s="35"/>
      <c r="H32" s="35"/>
      <c r="I32" s="120">
        <v>0.21</v>
      </c>
      <c r="J32" s="119">
        <v>0</v>
      </c>
      <c r="K32" s="38"/>
    </row>
    <row r="33" spans="2:11" s="1" customFormat="1" ht="14.45" hidden="1" customHeight="1" x14ac:dyDescent="0.3">
      <c r="B33" s="34"/>
      <c r="C33" s="35"/>
      <c r="D33" s="35"/>
      <c r="E33" s="42" t="s">
        <v>48</v>
      </c>
      <c r="F33" s="119">
        <f>ROUND(SUM(BH79:BH85), 2)</f>
        <v>0</v>
      </c>
      <c r="G33" s="35"/>
      <c r="H33" s="35"/>
      <c r="I33" s="120">
        <v>0.15</v>
      </c>
      <c r="J33" s="119">
        <v>0</v>
      </c>
      <c r="K33" s="38"/>
    </row>
    <row r="34" spans="2:11" s="1" customFormat="1" ht="14.45" hidden="1" customHeight="1" x14ac:dyDescent="0.3">
      <c r="B34" s="34"/>
      <c r="C34" s="35"/>
      <c r="D34" s="35"/>
      <c r="E34" s="42" t="s">
        <v>49</v>
      </c>
      <c r="F34" s="119">
        <f>ROUND(SUM(BI79:BI85), 2)</f>
        <v>0</v>
      </c>
      <c r="G34" s="35"/>
      <c r="H34" s="35"/>
      <c r="I34" s="120">
        <v>0</v>
      </c>
      <c r="J34" s="119">
        <v>0</v>
      </c>
      <c r="K34" s="38"/>
    </row>
    <row r="35" spans="2:11" s="1" customFormat="1" ht="6.95" customHeight="1" x14ac:dyDescent="0.3">
      <c r="B35" s="34"/>
      <c r="C35" s="35"/>
      <c r="D35" s="35"/>
      <c r="E35" s="35"/>
      <c r="F35" s="35"/>
      <c r="G35" s="35"/>
      <c r="H35" s="35"/>
      <c r="I35" s="107"/>
      <c r="J35" s="35"/>
      <c r="K35" s="38"/>
    </row>
    <row r="36" spans="2:11" s="1" customFormat="1" ht="25.35" customHeight="1" x14ac:dyDescent="0.3">
      <c r="B36" s="34"/>
      <c r="C36" s="121"/>
      <c r="D36" s="122" t="s">
        <v>50</v>
      </c>
      <c r="E36" s="72"/>
      <c r="F36" s="72"/>
      <c r="G36" s="123" t="s">
        <v>51</v>
      </c>
      <c r="H36" s="124" t="s">
        <v>52</v>
      </c>
      <c r="I36" s="125"/>
      <c r="J36" s="126">
        <f>SUM(J27:J34)</f>
        <v>0</v>
      </c>
      <c r="K36" s="127"/>
    </row>
    <row r="37" spans="2:11" s="1" customFormat="1" ht="14.45" customHeight="1" x14ac:dyDescent="0.3">
      <c r="B37" s="49"/>
      <c r="C37" s="50"/>
      <c r="D37" s="50"/>
      <c r="E37" s="50"/>
      <c r="F37" s="50"/>
      <c r="G37" s="50"/>
      <c r="H37" s="50"/>
      <c r="I37" s="128"/>
      <c r="J37" s="50"/>
      <c r="K37" s="51"/>
    </row>
    <row r="41" spans="2:11" s="1" customFormat="1" ht="6.95" customHeight="1" x14ac:dyDescent="0.3">
      <c r="B41" s="129"/>
      <c r="C41" s="130"/>
      <c r="D41" s="130"/>
      <c r="E41" s="130"/>
      <c r="F41" s="130"/>
      <c r="G41" s="130"/>
      <c r="H41" s="130"/>
      <c r="I41" s="131"/>
      <c r="J41" s="130"/>
      <c r="K41" s="132"/>
    </row>
    <row r="42" spans="2:11" s="1" customFormat="1" ht="36.950000000000003" customHeight="1" x14ac:dyDescent="0.3">
      <c r="B42" s="34"/>
      <c r="C42" s="23" t="s">
        <v>102</v>
      </c>
      <c r="D42" s="35"/>
      <c r="E42" s="35"/>
      <c r="F42" s="35"/>
      <c r="G42" s="35"/>
      <c r="H42" s="35"/>
      <c r="I42" s="107"/>
      <c r="J42" s="35"/>
      <c r="K42" s="38"/>
    </row>
    <row r="43" spans="2:11" s="1" customFormat="1" ht="6.95" customHeight="1" x14ac:dyDescent="0.3">
      <c r="B43" s="34"/>
      <c r="C43" s="35"/>
      <c r="D43" s="35"/>
      <c r="E43" s="35"/>
      <c r="F43" s="35"/>
      <c r="G43" s="35"/>
      <c r="H43" s="35"/>
      <c r="I43" s="107"/>
      <c r="J43" s="35"/>
      <c r="K43" s="38"/>
    </row>
    <row r="44" spans="2:11" s="1" customFormat="1" ht="14.45" customHeight="1" x14ac:dyDescent="0.3">
      <c r="B44" s="34"/>
      <c r="C44" s="30" t="s">
        <v>17</v>
      </c>
      <c r="D44" s="35"/>
      <c r="E44" s="35"/>
      <c r="F44" s="35"/>
      <c r="G44" s="35"/>
      <c r="H44" s="35"/>
      <c r="I44" s="107"/>
      <c r="J44" s="35"/>
      <c r="K44" s="38"/>
    </row>
    <row r="45" spans="2:11" s="1" customFormat="1" ht="22.5" customHeight="1" x14ac:dyDescent="0.3">
      <c r="B45" s="34"/>
      <c r="C45" s="35"/>
      <c r="D45" s="35"/>
      <c r="E45" s="382" t="str">
        <f>E7</f>
        <v>MŠ Švendova - udržovací práce (opravy) na hygienických zařízeních</v>
      </c>
      <c r="F45" s="357"/>
      <c r="G45" s="357"/>
      <c r="H45" s="357"/>
      <c r="I45" s="107"/>
      <c r="J45" s="35"/>
      <c r="K45" s="38"/>
    </row>
    <row r="46" spans="2:11" s="1" customFormat="1" ht="14.45" customHeight="1" x14ac:dyDescent="0.3">
      <c r="B46" s="34"/>
      <c r="C46" s="30" t="s">
        <v>100</v>
      </c>
      <c r="D46" s="35"/>
      <c r="E46" s="35"/>
      <c r="F46" s="35"/>
      <c r="G46" s="35"/>
      <c r="H46" s="35"/>
      <c r="I46" s="107"/>
      <c r="J46" s="35"/>
      <c r="K46" s="38"/>
    </row>
    <row r="47" spans="2:11" s="1" customFormat="1" ht="23.25" customHeight="1" x14ac:dyDescent="0.3">
      <c r="B47" s="34"/>
      <c r="C47" s="35"/>
      <c r="D47" s="35"/>
      <c r="E47" s="383" t="str">
        <f>E9</f>
        <v>03 - Vedlejší a ostatní náklady</v>
      </c>
      <c r="F47" s="357"/>
      <c r="G47" s="357"/>
      <c r="H47" s="357"/>
      <c r="I47" s="107"/>
      <c r="J47" s="35"/>
      <c r="K47" s="38"/>
    </row>
    <row r="48" spans="2:11" s="1" customFormat="1" ht="6.95" customHeight="1" x14ac:dyDescent="0.3">
      <c r="B48" s="34"/>
      <c r="C48" s="35"/>
      <c r="D48" s="35"/>
      <c r="E48" s="35"/>
      <c r="F48" s="35"/>
      <c r="G48" s="35"/>
      <c r="H48" s="35"/>
      <c r="I48" s="107"/>
      <c r="J48" s="35"/>
      <c r="K48" s="38"/>
    </row>
    <row r="49" spans="2:47" s="1" customFormat="1" ht="18" customHeight="1" x14ac:dyDescent="0.3">
      <c r="B49" s="34"/>
      <c r="C49" s="30" t="s">
        <v>23</v>
      </c>
      <c r="D49" s="35"/>
      <c r="E49" s="35"/>
      <c r="F49" s="28" t="str">
        <f>F12</f>
        <v>MŠ Švendova, Hradec Králové</v>
      </c>
      <c r="G49" s="35"/>
      <c r="H49" s="35"/>
      <c r="I49" s="108" t="s">
        <v>25</v>
      </c>
      <c r="J49" s="109" t="str">
        <f>IF(J12="","",J12)</f>
        <v>15.9.2016</v>
      </c>
      <c r="K49" s="38"/>
    </row>
    <row r="50" spans="2:47" s="1" customFormat="1" ht="6.95" customHeight="1" x14ac:dyDescent="0.3">
      <c r="B50" s="34"/>
      <c r="C50" s="35"/>
      <c r="D50" s="35"/>
      <c r="E50" s="35"/>
      <c r="F50" s="35"/>
      <c r="G50" s="35"/>
      <c r="H50" s="35"/>
      <c r="I50" s="107"/>
      <c r="J50" s="35"/>
      <c r="K50" s="38"/>
    </row>
    <row r="51" spans="2:47" s="1" customFormat="1" ht="15" x14ac:dyDescent="0.3">
      <c r="B51" s="34"/>
      <c r="C51" s="30" t="s">
        <v>29</v>
      </c>
      <c r="D51" s="35"/>
      <c r="E51" s="35"/>
      <c r="F51" s="28" t="str">
        <f>E15</f>
        <v>Technické služby Hradce Králové</v>
      </c>
      <c r="G51" s="35"/>
      <c r="H51" s="35"/>
      <c r="I51" s="108" t="s">
        <v>35</v>
      </c>
      <c r="J51" s="28" t="str">
        <f>E21</f>
        <v xml:space="preserve"> </v>
      </c>
      <c r="K51" s="38"/>
    </row>
    <row r="52" spans="2:47" s="1" customFormat="1" ht="14.45" customHeight="1" x14ac:dyDescent="0.3">
      <c r="B52" s="34"/>
      <c r="C52" s="30" t="s">
        <v>33</v>
      </c>
      <c r="D52" s="35"/>
      <c r="E52" s="35"/>
      <c r="F52" s="28" t="str">
        <f>IF(E18="","",E18)</f>
        <v/>
      </c>
      <c r="G52" s="35"/>
      <c r="H52" s="35"/>
      <c r="I52" s="107"/>
      <c r="J52" s="35"/>
      <c r="K52" s="38"/>
    </row>
    <row r="53" spans="2:47" s="1" customFormat="1" ht="10.35" customHeight="1" x14ac:dyDescent="0.3">
      <c r="B53" s="34"/>
      <c r="C53" s="35"/>
      <c r="D53" s="35"/>
      <c r="E53" s="35"/>
      <c r="F53" s="35"/>
      <c r="G53" s="35"/>
      <c r="H53" s="35"/>
      <c r="I53" s="107"/>
      <c r="J53" s="35"/>
      <c r="K53" s="38"/>
    </row>
    <row r="54" spans="2:47" s="1" customFormat="1" ht="29.25" customHeight="1" x14ac:dyDescent="0.3">
      <c r="B54" s="34"/>
      <c r="C54" s="133" t="s">
        <v>103</v>
      </c>
      <c r="D54" s="121"/>
      <c r="E54" s="121"/>
      <c r="F54" s="121"/>
      <c r="G54" s="121"/>
      <c r="H54" s="121"/>
      <c r="I54" s="134"/>
      <c r="J54" s="135" t="s">
        <v>104</v>
      </c>
      <c r="K54" s="136"/>
    </row>
    <row r="55" spans="2:47" s="1" customFormat="1" ht="10.35" customHeight="1" x14ac:dyDescent="0.3">
      <c r="B55" s="34"/>
      <c r="C55" s="35"/>
      <c r="D55" s="35"/>
      <c r="E55" s="35"/>
      <c r="F55" s="35"/>
      <c r="G55" s="35"/>
      <c r="H55" s="35"/>
      <c r="I55" s="107"/>
      <c r="J55" s="35"/>
      <c r="K55" s="38"/>
    </row>
    <row r="56" spans="2:47" s="1" customFormat="1" ht="29.25" customHeight="1" x14ac:dyDescent="0.3">
      <c r="B56" s="34"/>
      <c r="C56" s="137" t="s">
        <v>105</v>
      </c>
      <c r="D56" s="35"/>
      <c r="E56" s="35"/>
      <c r="F56" s="35"/>
      <c r="G56" s="35"/>
      <c r="H56" s="35"/>
      <c r="I56" s="107"/>
      <c r="J56" s="117">
        <f>J79</f>
        <v>0</v>
      </c>
      <c r="K56" s="38"/>
      <c r="AU56" s="17" t="s">
        <v>106</v>
      </c>
    </row>
    <row r="57" spans="2:47" s="7" customFormat="1" ht="24.95" customHeight="1" x14ac:dyDescent="0.3">
      <c r="B57" s="138"/>
      <c r="C57" s="139"/>
      <c r="D57" s="140" t="s">
        <v>1038</v>
      </c>
      <c r="E57" s="141"/>
      <c r="F57" s="141"/>
      <c r="G57" s="141"/>
      <c r="H57" s="141"/>
      <c r="I57" s="142"/>
      <c r="J57" s="143">
        <f>J80</f>
        <v>0</v>
      </c>
      <c r="K57" s="144"/>
    </row>
    <row r="58" spans="2:47" s="8" customFormat="1" ht="19.899999999999999" customHeight="1" x14ac:dyDescent="0.3">
      <c r="B58" s="145"/>
      <c r="C58" s="146"/>
      <c r="D58" s="147" t="s">
        <v>1039</v>
      </c>
      <c r="E58" s="148"/>
      <c r="F58" s="148"/>
      <c r="G58" s="148"/>
      <c r="H58" s="148"/>
      <c r="I58" s="149"/>
      <c r="J58" s="150">
        <f>J81</f>
        <v>0</v>
      </c>
      <c r="K58" s="151"/>
    </row>
    <row r="59" spans="2:47" s="8" customFormat="1" ht="19.899999999999999" customHeight="1" x14ac:dyDescent="0.3">
      <c r="B59" s="145"/>
      <c r="C59" s="146"/>
      <c r="D59" s="147" t="s">
        <v>1040</v>
      </c>
      <c r="E59" s="148"/>
      <c r="F59" s="148"/>
      <c r="G59" s="148"/>
      <c r="H59" s="148"/>
      <c r="I59" s="149"/>
      <c r="J59" s="150">
        <f>J84</f>
        <v>0</v>
      </c>
      <c r="K59" s="151"/>
    </row>
    <row r="60" spans="2:47" s="1" customFormat="1" ht="21.75" customHeight="1" x14ac:dyDescent="0.3">
      <c r="B60" s="34"/>
      <c r="C60" s="35"/>
      <c r="D60" s="35"/>
      <c r="E60" s="35"/>
      <c r="F60" s="35"/>
      <c r="G60" s="35"/>
      <c r="H60" s="35"/>
      <c r="I60" s="107"/>
      <c r="J60" s="35"/>
      <c r="K60" s="38"/>
    </row>
    <row r="61" spans="2:47" s="1" customFormat="1" ht="6.95" customHeight="1" x14ac:dyDescent="0.3">
      <c r="B61" s="49"/>
      <c r="C61" s="50"/>
      <c r="D61" s="50"/>
      <c r="E61" s="50"/>
      <c r="F61" s="50"/>
      <c r="G61" s="50"/>
      <c r="H61" s="50"/>
      <c r="I61" s="128"/>
      <c r="J61" s="50"/>
      <c r="K61" s="51"/>
    </row>
    <row r="65" spans="2:63" s="1" customFormat="1" ht="6.95" customHeight="1" x14ac:dyDescent="0.3">
      <c r="B65" s="52"/>
      <c r="C65" s="53"/>
      <c r="D65" s="53"/>
      <c r="E65" s="53"/>
      <c r="F65" s="53"/>
      <c r="G65" s="53"/>
      <c r="H65" s="53"/>
      <c r="I65" s="131"/>
      <c r="J65" s="53"/>
      <c r="K65" s="53"/>
      <c r="L65" s="54"/>
    </row>
    <row r="66" spans="2:63" s="1" customFormat="1" ht="36.950000000000003" customHeight="1" x14ac:dyDescent="0.3">
      <c r="B66" s="34"/>
      <c r="C66" s="55" t="s">
        <v>129</v>
      </c>
      <c r="D66" s="56"/>
      <c r="E66" s="56"/>
      <c r="F66" s="56"/>
      <c r="G66" s="56"/>
      <c r="H66" s="56"/>
      <c r="I66" s="152"/>
      <c r="J66" s="56"/>
      <c r="K66" s="56"/>
      <c r="L66" s="54"/>
    </row>
    <row r="67" spans="2:63" s="1" customFormat="1" ht="6.95" customHeight="1" x14ac:dyDescent="0.3">
      <c r="B67" s="34"/>
      <c r="C67" s="56"/>
      <c r="D67" s="56"/>
      <c r="E67" s="56"/>
      <c r="F67" s="56"/>
      <c r="G67" s="56"/>
      <c r="H67" s="56"/>
      <c r="I67" s="152"/>
      <c r="J67" s="56"/>
      <c r="K67" s="56"/>
      <c r="L67" s="54"/>
    </row>
    <row r="68" spans="2:63" s="1" customFormat="1" ht="14.45" customHeight="1" x14ac:dyDescent="0.3">
      <c r="B68" s="34"/>
      <c r="C68" s="58" t="s">
        <v>17</v>
      </c>
      <c r="D68" s="56"/>
      <c r="E68" s="56"/>
      <c r="F68" s="56"/>
      <c r="G68" s="56"/>
      <c r="H68" s="56"/>
      <c r="I68" s="152"/>
      <c r="J68" s="56"/>
      <c r="K68" s="56"/>
      <c r="L68" s="54"/>
    </row>
    <row r="69" spans="2:63" s="1" customFormat="1" ht="22.5" customHeight="1" x14ac:dyDescent="0.3">
      <c r="B69" s="34"/>
      <c r="C69" s="56"/>
      <c r="D69" s="56"/>
      <c r="E69" s="380" t="str">
        <f>E7</f>
        <v>MŠ Švendova - udržovací práce (opravy) na hygienických zařízeních</v>
      </c>
      <c r="F69" s="350"/>
      <c r="G69" s="350"/>
      <c r="H69" s="350"/>
      <c r="I69" s="152"/>
      <c r="J69" s="56"/>
      <c r="K69" s="56"/>
      <c r="L69" s="54"/>
    </row>
    <row r="70" spans="2:63" s="1" customFormat="1" ht="14.45" customHeight="1" x14ac:dyDescent="0.3">
      <c r="B70" s="34"/>
      <c r="C70" s="58" t="s">
        <v>100</v>
      </c>
      <c r="D70" s="56"/>
      <c r="E70" s="56"/>
      <c r="F70" s="56"/>
      <c r="G70" s="56"/>
      <c r="H70" s="56"/>
      <c r="I70" s="152"/>
      <c r="J70" s="56"/>
      <c r="K70" s="56"/>
      <c r="L70" s="54"/>
    </row>
    <row r="71" spans="2:63" s="1" customFormat="1" ht="23.25" customHeight="1" x14ac:dyDescent="0.3">
      <c r="B71" s="34"/>
      <c r="C71" s="56"/>
      <c r="D71" s="56"/>
      <c r="E71" s="347" t="str">
        <f>E9</f>
        <v>03 - Vedlejší a ostatní náklady</v>
      </c>
      <c r="F71" s="350"/>
      <c r="G71" s="350"/>
      <c r="H71" s="350"/>
      <c r="I71" s="152"/>
      <c r="J71" s="56"/>
      <c r="K71" s="56"/>
      <c r="L71" s="54"/>
    </row>
    <row r="72" spans="2:63" s="1" customFormat="1" ht="6.95" customHeight="1" x14ac:dyDescent="0.3">
      <c r="B72" s="34"/>
      <c r="C72" s="56"/>
      <c r="D72" s="56"/>
      <c r="E72" s="56"/>
      <c r="F72" s="56"/>
      <c r="G72" s="56"/>
      <c r="H72" s="56"/>
      <c r="I72" s="152"/>
      <c r="J72" s="56"/>
      <c r="K72" s="56"/>
      <c r="L72" s="54"/>
    </row>
    <row r="73" spans="2:63" s="1" customFormat="1" ht="18" customHeight="1" x14ac:dyDescent="0.3">
      <c r="B73" s="34"/>
      <c r="C73" s="58" t="s">
        <v>23</v>
      </c>
      <c r="D73" s="56"/>
      <c r="E73" s="56"/>
      <c r="F73" s="153" t="str">
        <f>F12</f>
        <v>MŠ Švendova, Hradec Králové</v>
      </c>
      <c r="G73" s="56"/>
      <c r="H73" s="56"/>
      <c r="I73" s="154" t="s">
        <v>25</v>
      </c>
      <c r="J73" s="66" t="str">
        <f>IF(J12="","",J12)</f>
        <v>15.9.2016</v>
      </c>
      <c r="K73" s="56"/>
      <c r="L73" s="54"/>
    </row>
    <row r="74" spans="2:63" s="1" customFormat="1" ht="6.95" customHeight="1" x14ac:dyDescent="0.3">
      <c r="B74" s="34"/>
      <c r="C74" s="56"/>
      <c r="D74" s="56"/>
      <c r="E74" s="56"/>
      <c r="F74" s="56"/>
      <c r="G74" s="56"/>
      <c r="H74" s="56"/>
      <c r="I74" s="152"/>
      <c r="J74" s="56"/>
      <c r="K74" s="56"/>
      <c r="L74" s="54"/>
    </row>
    <row r="75" spans="2:63" s="1" customFormat="1" ht="15" x14ac:dyDescent="0.3">
      <c r="B75" s="34"/>
      <c r="C75" s="58" t="s">
        <v>29</v>
      </c>
      <c r="D75" s="56"/>
      <c r="E75" s="56"/>
      <c r="F75" s="153" t="str">
        <f>E15</f>
        <v>Technické služby Hradce Králové</v>
      </c>
      <c r="G75" s="56"/>
      <c r="H75" s="56"/>
      <c r="I75" s="154" t="s">
        <v>35</v>
      </c>
      <c r="J75" s="153" t="str">
        <f>E21</f>
        <v xml:space="preserve"> </v>
      </c>
      <c r="K75" s="56"/>
      <c r="L75" s="54"/>
    </row>
    <row r="76" spans="2:63" s="1" customFormat="1" ht="14.45" customHeight="1" x14ac:dyDescent="0.3">
      <c r="B76" s="34"/>
      <c r="C76" s="58" t="s">
        <v>33</v>
      </c>
      <c r="D76" s="56"/>
      <c r="E76" s="56"/>
      <c r="F76" s="153" t="str">
        <f>IF(E18="","",E18)</f>
        <v/>
      </c>
      <c r="G76" s="56"/>
      <c r="H76" s="56"/>
      <c r="I76" s="152"/>
      <c r="J76" s="56"/>
      <c r="K76" s="56"/>
      <c r="L76" s="54"/>
    </row>
    <row r="77" spans="2:63" s="1" customFormat="1" ht="10.35" customHeight="1" x14ac:dyDescent="0.3">
      <c r="B77" s="34"/>
      <c r="C77" s="56"/>
      <c r="D77" s="56"/>
      <c r="E77" s="56"/>
      <c r="F77" s="56"/>
      <c r="G77" s="56"/>
      <c r="H77" s="56"/>
      <c r="I77" s="152"/>
      <c r="J77" s="56"/>
      <c r="K77" s="56"/>
      <c r="L77" s="54"/>
    </row>
    <row r="78" spans="2:63" s="9" customFormat="1" ht="29.25" customHeight="1" x14ac:dyDescent="0.3">
      <c r="B78" s="155"/>
      <c r="C78" s="156" t="s">
        <v>130</v>
      </c>
      <c r="D78" s="157" t="s">
        <v>59</v>
      </c>
      <c r="E78" s="157" t="s">
        <v>55</v>
      </c>
      <c r="F78" s="157" t="s">
        <v>131</v>
      </c>
      <c r="G78" s="157" t="s">
        <v>132</v>
      </c>
      <c r="H78" s="157" t="s">
        <v>133</v>
      </c>
      <c r="I78" s="158" t="s">
        <v>134</v>
      </c>
      <c r="J78" s="157" t="s">
        <v>104</v>
      </c>
      <c r="K78" s="159" t="s">
        <v>135</v>
      </c>
      <c r="L78" s="160"/>
      <c r="M78" s="74" t="s">
        <v>136</v>
      </c>
      <c r="N78" s="75" t="s">
        <v>44</v>
      </c>
      <c r="O78" s="75" t="s">
        <v>137</v>
      </c>
      <c r="P78" s="75" t="s">
        <v>138</v>
      </c>
      <c r="Q78" s="75" t="s">
        <v>139</v>
      </c>
      <c r="R78" s="75" t="s">
        <v>140</v>
      </c>
      <c r="S78" s="75" t="s">
        <v>141</v>
      </c>
      <c r="T78" s="76" t="s">
        <v>142</v>
      </c>
    </row>
    <row r="79" spans="2:63" s="1" customFormat="1" ht="29.25" customHeight="1" x14ac:dyDescent="0.35">
      <c r="B79" s="34"/>
      <c r="C79" s="80" t="s">
        <v>105</v>
      </c>
      <c r="D79" s="56"/>
      <c r="E79" s="56"/>
      <c r="F79" s="56"/>
      <c r="G79" s="56"/>
      <c r="H79" s="56"/>
      <c r="I79" s="152"/>
      <c r="J79" s="161">
        <f>BK79</f>
        <v>0</v>
      </c>
      <c r="K79" s="56"/>
      <c r="L79" s="54"/>
      <c r="M79" s="77"/>
      <c r="N79" s="78"/>
      <c r="O79" s="78"/>
      <c r="P79" s="162">
        <f>P80</f>
        <v>0</v>
      </c>
      <c r="Q79" s="78"/>
      <c r="R79" s="162">
        <f>R80</f>
        <v>0</v>
      </c>
      <c r="S79" s="78"/>
      <c r="T79" s="163">
        <f>T80</f>
        <v>0</v>
      </c>
      <c r="AT79" s="17" t="s">
        <v>73</v>
      </c>
      <c r="AU79" s="17" t="s">
        <v>106</v>
      </c>
      <c r="BK79" s="164">
        <f>BK80</f>
        <v>0</v>
      </c>
    </row>
    <row r="80" spans="2:63" s="10" customFormat="1" ht="37.35" customHeight="1" x14ac:dyDescent="0.35">
      <c r="B80" s="165"/>
      <c r="C80" s="166"/>
      <c r="D80" s="167" t="s">
        <v>73</v>
      </c>
      <c r="E80" s="168" t="s">
        <v>1041</v>
      </c>
      <c r="F80" s="168" t="s">
        <v>1042</v>
      </c>
      <c r="G80" s="166"/>
      <c r="H80" s="166"/>
      <c r="I80" s="169"/>
      <c r="J80" s="170">
        <f>BK80</f>
        <v>0</v>
      </c>
      <c r="K80" s="166"/>
      <c r="L80" s="171"/>
      <c r="M80" s="172"/>
      <c r="N80" s="173"/>
      <c r="O80" s="173"/>
      <c r="P80" s="174">
        <f>P81+P84</f>
        <v>0</v>
      </c>
      <c r="Q80" s="173"/>
      <c r="R80" s="174">
        <f>R81+R84</f>
        <v>0</v>
      </c>
      <c r="S80" s="173"/>
      <c r="T80" s="175">
        <f>T81+T84</f>
        <v>0</v>
      </c>
      <c r="AR80" s="176" t="s">
        <v>175</v>
      </c>
      <c r="AT80" s="177" t="s">
        <v>73</v>
      </c>
      <c r="AU80" s="177" t="s">
        <v>74</v>
      </c>
      <c r="AY80" s="176" t="s">
        <v>145</v>
      </c>
      <c r="BK80" s="178">
        <f>BK81+BK84</f>
        <v>0</v>
      </c>
    </row>
    <row r="81" spans="2:65" s="10" customFormat="1" ht="19.899999999999999" customHeight="1" x14ac:dyDescent="0.3">
      <c r="B81" s="165"/>
      <c r="C81" s="166"/>
      <c r="D81" s="179" t="s">
        <v>73</v>
      </c>
      <c r="E81" s="180" t="s">
        <v>1043</v>
      </c>
      <c r="F81" s="180" t="s">
        <v>1044</v>
      </c>
      <c r="G81" s="166"/>
      <c r="H81" s="166"/>
      <c r="I81" s="169"/>
      <c r="J81" s="181">
        <f>BK81</f>
        <v>0</v>
      </c>
      <c r="K81" s="166"/>
      <c r="L81" s="171"/>
      <c r="M81" s="172"/>
      <c r="N81" s="173"/>
      <c r="O81" s="173"/>
      <c r="P81" s="174">
        <f>SUM(P82:P83)</f>
        <v>0</v>
      </c>
      <c r="Q81" s="173"/>
      <c r="R81" s="174">
        <f>SUM(R82:R83)</f>
        <v>0</v>
      </c>
      <c r="S81" s="173"/>
      <c r="T81" s="175">
        <f>SUM(T82:T83)</f>
        <v>0</v>
      </c>
      <c r="AR81" s="176" t="s">
        <v>175</v>
      </c>
      <c r="AT81" s="177" t="s">
        <v>73</v>
      </c>
      <c r="AU81" s="177" t="s">
        <v>8</v>
      </c>
      <c r="AY81" s="176" t="s">
        <v>145</v>
      </c>
      <c r="BK81" s="178">
        <f>SUM(BK82:BK83)</f>
        <v>0</v>
      </c>
    </row>
    <row r="82" spans="2:65" s="1" customFormat="1" ht="31.5" customHeight="1" x14ac:dyDescent="0.3">
      <c r="B82" s="34"/>
      <c r="C82" s="182" t="s">
        <v>8</v>
      </c>
      <c r="D82" s="182" t="s">
        <v>148</v>
      </c>
      <c r="E82" s="183" t="s">
        <v>1045</v>
      </c>
      <c r="F82" s="184" t="s">
        <v>1046</v>
      </c>
      <c r="G82" s="185" t="s">
        <v>1047</v>
      </c>
      <c r="H82" s="186">
        <v>1</v>
      </c>
      <c r="I82" s="187"/>
      <c r="J82" s="188">
        <f>ROUND(I82*H82,0)</f>
        <v>0</v>
      </c>
      <c r="K82" s="184" t="s">
        <v>152</v>
      </c>
      <c r="L82" s="54"/>
      <c r="M82" s="189" t="s">
        <v>21</v>
      </c>
      <c r="N82" s="190" t="s">
        <v>45</v>
      </c>
      <c r="O82" s="35"/>
      <c r="P82" s="191">
        <f>O82*H82</f>
        <v>0</v>
      </c>
      <c r="Q82" s="191">
        <v>0</v>
      </c>
      <c r="R82" s="191">
        <f>Q82*H82</f>
        <v>0</v>
      </c>
      <c r="S82" s="191">
        <v>0</v>
      </c>
      <c r="T82" s="192">
        <f>S82*H82</f>
        <v>0</v>
      </c>
      <c r="AR82" s="17" t="s">
        <v>1048</v>
      </c>
      <c r="AT82" s="17" t="s">
        <v>148</v>
      </c>
      <c r="AU82" s="17" t="s">
        <v>82</v>
      </c>
      <c r="AY82" s="17" t="s">
        <v>145</v>
      </c>
      <c r="BE82" s="193">
        <f>IF(N82="základní",J82,0)</f>
        <v>0</v>
      </c>
      <c r="BF82" s="193">
        <f>IF(N82="snížená",J82,0)</f>
        <v>0</v>
      </c>
      <c r="BG82" s="193">
        <f>IF(N82="zákl. přenesená",J82,0)</f>
        <v>0</v>
      </c>
      <c r="BH82" s="193">
        <f>IF(N82="sníž. přenesená",J82,0)</f>
        <v>0</v>
      </c>
      <c r="BI82" s="193">
        <f>IF(N82="nulová",J82,0)</f>
        <v>0</v>
      </c>
      <c r="BJ82" s="17" t="s">
        <v>8</v>
      </c>
      <c r="BK82" s="193">
        <f>ROUND(I82*H82,0)</f>
        <v>0</v>
      </c>
      <c r="BL82" s="17" t="s">
        <v>1048</v>
      </c>
      <c r="BM82" s="17" t="s">
        <v>1049</v>
      </c>
    </row>
    <row r="83" spans="2:65" s="1" customFormat="1" ht="22.5" customHeight="1" x14ac:dyDescent="0.3">
      <c r="B83" s="34"/>
      <c r="C83" s="182" t="s">
        <v>82</v>
      </c>
      <c r="D83" s="182" t="s">
        <v>148</v>
      </c>
      <c r="E83" s="183" t="s">
        <v>1050</v>
      </c>
      <c r="F83" s="184" t="s">
        <v>1051</v>
      </c>
      <c r="G83" s="185" t="s">
        <v>1047</v>
      </c>
      <c r="H83" s="186">
        <v>1</v>
      </c>
      <c r="I83" s="187"/>
      <c r="J83" s="188">
        <f>ROUND(I83*H83,0)</f>
        <v>0</v>
      </c>
      <c r="K83" s="184" t="s">
        <v>152</v>
      </c>
      <c r="L83" s="54"/>
      <c r="M83" s="189" t="s">
        <v>21</v>
      </c>
      <c r="N83" s="190" t="s">
        <v>45</v>
      </c>
      <c r="O83" s="35"/>
      <c r="P83" s="191">
        <f>O83*H83</f>
        <v>0</v>
      </c>
      <c r="Q83" s="191">
        <v>0</v>
      </c>
      <c r="R83" s="191">
        <f>Q83*H83</f>
        <v>0</v>
      </c>
      <c r="S83" s="191">
        <v>0</v>
      </c>
      <c r="T83" s="192">
        <f>S83*H83</f>
        <v>0</v>
      </c>
      <c r="AR83" s="17" t="s">
        <v>1048</v>
      </c>
      <c r="AT83" s="17" t="s">
        <v>148</v>
      </c>
      <c r="AU83" s="17" t="s">
        <v>82</v>
      </c>
      <c r="AY83" s="17" t="s">
        <v>145</v>
      </c>
      <c r="BE83" s="193">
        <f>IF(N83="základní",J83,0)</f>
        <v>0</v>
      </c>
      <c r="BF83" s="193">
        <f>IF(N83="snížená",J83,0)</f>
        <v>0</v>
      </c>
      <c r="BG83" s="193">
        <f>IF(N83="zákl. přenesená",J83,0)</f>
        <v>0</v>
      </c>
      <c r="BH83" s="193">
        <f>IF(N83="sníž. přenesená",J83,0)</f>
        <v>0</v>
      </c>
      <c r="BI83" s="193">
        <f>IF(N83="nulová",J83,0)</f>
        <v>0</v>
      </c>
      <c r="BJ83" s="17" t="s">
        <v>8</v>
      </c>
      <c r="BK83" s="193">
        <f>ROUND(I83*H83,0)</f>
        <v>0</v>
      </c>
      <c r="BL83" s="17" t="s">
        <v>1048</v>
      </c>
      <c r="BM83" s="17" t="s">
        <v>1052</v>
      </c>
    </row>
    <row r="84" spans="2:65" s="10" customFormat="1" ht="29.85" customHeight="1" x14ac:dyDescent="0.3">
      <c r="B84" s="165"/>
      <c r="C84" s="166"/>
      <c r="D84" s="179" t="s">
        <v>73</v>
      </c>
      <c r="E84" s="180" t="s">
        <v>1053</v>
      </c>
      <c r="F84" s="180" t="s">
        <v>1054</v>
      </c>
      <c r="G84" s="166"/>
      <c r="H84" s="166"/>
      <c r="I84" s="169"/>
      <c r="J84" s="181">
        <f>BK84</f>
        <v>0</v>
      </c>
      <c r="K84" s="166"/>
      <c r="L84" s="171"/>
      <c r="M84" s="172"/>
      <c r="N84" s="173"/>
      <c r="O84" s="173"/>
      <c r="P84" s="174">
        <f>P85</f>
        <v>0</v>
      </c>
      <c r="Q84" s="173"/>
      <c r="R84" s="174">
        <f>R85</f>
        <v>0</v>
      </c>
      <c r="S84" s="173"/>
      <c r="T84" s="175">
        <f>T85</f>
        <v>0</v>
      </c>
      <c r="AR84" s="176" t="s">
        <v>175</v>
      </c>
      <c r="AT84" s="177" t="s">
        <v>73</v>
      </c>
      <c r="AU84" s="177" t="s">
        <v>8</v>
      </c>
      <c r="AY84" s="176" t="s">
        <v>145</v>
      </c>
      <c r="BK84" s="178">
        <f>BK85</f>
        <v>0</v>
      </c>
    </row>
    <row r="85" spans="2:65" s="1" customFormat="1" ht="31.5" customHeight="1" x14ac:dyDescent="0.3">
      <c r="B85" s="34"/>
      <c r="C85" s="182" t="s">
        <v>146</v>
      </c>
      <c r="D85" s="182" t="s">
        <v>148</v>
      </c>
      <c r="E85" s="183" t="s">
        <v>1055</v>
      </c>
      <c r="F85" s="184" t="s">
        <v>1056</v>
      </c>
      <c r="G85" s="185" t="s">
        <v>1047</v>
      </c>
      <c r="H85" s="186">
        <v>1</v>
      </c>
      <c r="I85" s="187"/>
      <c r="J85" s="188">
        <f>ROUND(I85*H85,0)</f>
        <v>0</v>
      </c>
      <c r="K85" s="184" t="s">
        <v>152</v>
      </c>
      <c r="L85" s="54"/>
      <c r="M85" s="189" t="s">
        <v>21</v>
      </c>
      <c r="N85" s="248" t="s">
        <v>45</v>
      </c>
      <c r="O85" s="249"/>
      <c r="P85" s="250">
        <f>O85*H85</f>
        <v>0</v>
      </c>
      <c r="Q85" s="250">
        <v>0</v>
      </c>
      <c r="R85" s="250">
        <f>Q85*H85</f>
        <v>0</v>
      </c>
      <c r="S85" s="250">
        <v>0</v>
      </c>
      <c r="T85" s="251">
        <f>S85*H85</f>
        <v>0</v>
      </c>
      <c r="AR85" s="17" t="s">
        <v>1048</v>
      </c>
      <c r="AT85" s="17" t="s">
        <v>148</v>
      </c>
      <c r="AU85" s="17" t="s">
        <v>82</v>
      </c>
      <c r="AY85" s="17" t="s">
        <v>145</v>
      </c>
      <c r="BE85" s="193">
        <f>IF(N85="základní",J85,0)</f>
        <v>0</v>
      </c>
      <c r="BF85" s="193">
        <f>IF(N85="snížená",J85,0)</f>
        <v>0</v>
      </c>
      <c r="BG85" s="193">
        <f>IF(N85="zákl. přenesená",J85,0)</f>
        <v>0</v>
      </c>
      <c r="BH85" s="193">
        <f>IF(N85="sníž. přenesená",J85,0)</f>
        <v>0</v>
      </c>
      <c r="BI85" s="193">
        <f>IF(N85="nulová",J85,0)</f>
        <v>0</v>
      </c>
      <c r="BJ85" s="17" t="s">
        <v>8</v>
      </c>
      <c r="BK85" s="193">
        <f>ROUND(I85*H85,0)</f>
        <v>0</v>
      </c>
      <c r="BL85" s="17" t="s">
        <v>1048</v>
      </c>
      <c r="BM85" s="17" t="s">
        <v>1057</v>
      </c>
    </row>
    <row r="86" spans="2:65" s="1" customFormat="1" ht="6.95" customHeight="1" x14ac:dyDescent="0.3">
      <c r="B86" s="49"/>
      <c r="C86" s="50"/>
      <c r="D86" s="50"/>
      <c r="E86" s="50"/>
      <c r="F86" s="50"/>
      <c r="G86" s="50"/>
      <c r="H86" s="50"/>
      <c r="I86" s="128"/>
      <c r="J86" s="50"/>
      <c r="K86" s="50"/>
      <c r="L86" s="54"/>
    </row>
  </sheetData>
  <sheetProtection password="CC35" sheet="1" objects="1" scenarios="1" formatColumns="0" formatRows="0" sort="0" autoFilter="0"/>
  <autoFilter ref="C78:K78"/>
  <mergeCells count="9">
    <mergeCell ref="E69:H69"/>
    <mergeCell ref="E71:H71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tooltip="Krycí list soupisu" display="1) Krycí list soupisu"/>
    <hyperlink ref="G1:H1" location="C54" tooltip="Rekapitulace" display="2) Rekapitulace"/>
    <hyperlink ref="J1" location="C78" tooltip="Soupis prací" display="3) Soupis prací"/>
    <hyperlink ref="L1:V1" location="'Rekapitulace stavby'!C2" tooltip="Rekapitulace stavby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16"/>
  <sheetViews>
    <sheetView showGridLines="0" zoomScaleNormal="100" workbookViewId="0"/>
  </sheetViews>
  <sheetFormatPr defaultRowHeight="13.5" x14ac:dyDescent="0.3"/>
  <cols>
    <col min="1" max="1" width="8.33203125" style="262" customWidth="1"/>
    <col min="2" max="2" width="1.6640625" style="262" customWidth="1"/>
    <col min="3" max="4" width="5" style="262" customWidth="1"/>
    <col min="5" max="5" width="11.6640625" style="262" customWidth="1"/>
    <col min="6" max="6" width="9.1640625" style="262" customWidth="1"/>
    <col min="7" max="7" width="5" style="262" customWidth="1"/>
    <col min="8" max="8" width="77.83203125" style="262" customWidth="1"/>
    <col min="9" max="10" width="20" style="262" customWidth="1"/>
    <col min="11" max="11" width="1.6640625" style="262" customWidth="1"/>
    <col min="12" max="256" width="9.33203125" style="262"/>
    <col min="257" max="257" width="8.33203125" style="262" customWidth="1"/>
    <col min="258" max="258" width="1.6640625" style="262" customWidth="1"/>
    <col min="259" max="260" width="5" style="262" customWidth="1"/>
    <col min="261" max="261" width="11.6640625" style="262" customWidth="1"/>
    <col min="262" max="262" width="9.1640625" style="262" customWidth="1"/>
    <col min="263" max="263" width="5" style="262" customWidth="1"/>
    <col min="264" max="264" width="77.83203125" style="262" customWidth="1"/>
    <col min="265" max="266" width="20" style="262" customWidth="1"/>
    <col min="267" max="267" width="1.6640625" style="262" customWidth="1"/>
    <col min="268" max="512" width="9.33203125" style="262"/>
    <col min="513" max="513" width="8.33203125" style="262" customWidth="1"/>
    <col min="514" max="514" width="1.6640625" style="262" customWidth="1"/>
    <col min="515" max="516" width="5" style="262" customWidth="1"/>
    <col min="517" max="517" width="11.6640625" style="262" customWidth="1"/>
    <col min="518" max="518" width="9.1640625" style="262" customWidth="1"/>
    <col min="519" max="519" width="5" style="262" customWidth="1"/>
    <col min="520" max="520" width="77.83203125" style="262" customWidth="1"/>
    <col min="521" max="522" width="20" style="262" customWidth="1"/>
    <col min="523" max="523" width="1.6640625" style="262" customWidth="1"/>
    <col min="524" max="768" width="9.33203125" style="262"/>
    <col min="769" max="769" width="8.33203125" style="262" customWidth="1"/>
    <col min="770" max="770" width="1.6640625" style="262" customWidth="1"/>
    <col min="771" max="772" width="5" style="262" customWidth="1"/>
    <col min="773" max="773" width="11.6640625" style="262" customWidth="1"/>
    <col min="774" max="774" width="9.1640625" style="262" customWidth="1"/>
    <col min="775" max="775" width="5" style="262" customWidth="1"/>
    <col min="776" max="776" width="77.83203125" style="262" customWidth="1"/>
    <col min="777" max="778" width="20" style="262" customWidth="1"/>
    <col min="779" max="779" width="1.6640625" style="262" customWidth="1"/>
    <col min="780" max="1024" width="9.33203125" style="262"/>
    <col min="1025" max="1025" width="8.33203125" style="262" customWidth="1"/>
    <col min="1026" max="1026" width="1.6640625" style="262" customWidth="1"/>
    <col min="1027" max="1028" width="5" style="262" customWidth="1"/>
    <col min="1029" max="1029" width="11.6640625" style="262" customWidth="1"/>
    <col min="1030" max="1030" width="9.1640625" style="262" customWidth="1"/>
    <col min="1031" max="1031" width="5" style="262" customWidth="1"/>
    <col min="1032" max="1032" width="77.83203125" style="262" customWidth="1"/>
    <col min="1033" max="1034" width="20" style="262" customWidth="1"/>
    <col min="1035" max="1035" width="1.6640625" style="262" customWidth="1"/>
    <col min="1036" max="1280" width="9.33203125" style="262"/>
    <col min="1281" max="1281" width="8.33203125" style="262" customWidth="1"/>
    <col min="1282" max="1282" width="1.6640625" style="262" customWidth="1"/>
    <col min="1283" max="1284" width="5" style="262" customWidth="1"/>
    <col min="1285" max="1285" width="11.6640625" style="262" customWidth="1"/>
    <col min="1286" max="1286" width="9.1640625" style="262" customWidth="1"/>
    <col min="1287" max="1287" width="5" style="262" customWidth="1"/>
    <col min="1288" max="1288" width="77.83203125" style="262" customWidth="1"/>
    <col min="1289" max="1290" width="20" style="262" customWidth="1"/>
    <col min="1291" max="1291" width="1.6640625" style="262" customWidth="1"/>
    <col min="1292" max="1536" width="9.33203125" style="262"/>
    <col min="1537" max="1537" width="8.33203125" style="262" customWidth="1"/>
    <col min="1538" max="1538" width="1.6640625" style="262" customWidth="1"/>
    <col min="1539" max="1540" width="5" style="262" customWidth="1"/>
    <col min="1541" max="1541" width="11.6640625" style="262" customWidth="1"/>
    <col min="1542" max="1542" width="9.1640625" style="262" customWidth="1"/>
    <col min="1543" max="1543" width="5" style="262" customWidth="1"/>
    <col min="1544" max="1544" width="77.83203125" style="262" customWidth="1"/>
    <col min="1545" max="1546" width="20" style="262" customWidth="1"/>
    <col min="1547" max="1547" width="1.6640625" style="262" customWidth="1"/>
    <col min="1548" max="1792" width="9.33203125" style="262"/>
    <col min="1793" max="1793" width="8.33203125" style="262" customWidth="1"/>
    <col min="1794" max="1794" width="1.6640625" style="262" customWidth="1"/>
    <col min="1795" max="1796" width="5" style="262" customWidth="1"/>
    <col min="1797" max="1797" width="11.6640625" style="262" customWidth="1"/>
    <col min="1798" max="1798" width="9.1640625" style="262" customWidth="1"/>
    <col min="1799" max="1799" width="5" style="262" customWidth="1"/>
    <col min="1800" max="1800" width="77.83203125" style="262" customWidth="1"/>
    <col min="1801" max="1802" width="20" style="262" customWidth="1"/>
    <col min="1803" max="1803" width="1.6640625" style="262" customWidth="1"/>
    <col min="1804" max="2048" width="9.33203125" style="262"/>
    <col min="2049" max="2049" width="8.33203125" style="262" customWidth="1"/>
    <col min="2050" max="2050" width="1.6640625" style="262" customWidth="1"/>
    <col min="2051" max="2052" width="5" style="262" customWidth="1"/>
    <col min="2053" max="2053" width="11.6640625" style="262" customWidth="1"/>
    <col min="2054" max="2054" width="9.1640625" style="262" customWidth="1"/>
    <col min="2055" max="2055" width="5" style="262" customWidth="1"/>
    <col min="2056" max="2056" width="77.83203125" style="262" customWidth="1"/>
    <col min="2057" max="2058" width="20" style="262" customWidth="1"/>
    <col min="2059" max="2059" width="1.6640625" style="262" customWidth="1"/>
    <col min="2060" max="2304" width="9.33203125" style="262"/>
    <col min="2305" max="2305" width="8.33203125" style="262" customWidth="1"/>
    <col min="2306" max="2306" width="1.6640625" style="262" customWidth="1"/>
    <col min="2307" max="2308" width="5" style="262" customWidth="1"/>
    <col min="2309" max="2309" width="11.6640625" style="262" customWidth="1"/>
    <col min="2310" max="2310" width="9.1640625" style="262" customWidth="1"/>
    <col min="2311" max="2311" width="5" style="262" customWidth="1"/>
    <col min="2312" max="2312" width="77.83203125" style="262" customWidth="1"/>
    <col min="2313" max="2314" width="20" style="262" customWidth="1"/>
    <col min="2315" max="2315" width="1.6640625" style="262" customWidth="1"/>
    <col min="2316" max="2560" width="9.33203125" style="262"/>
    <col min="2561" max="2561" width="8.33203125" style="262" customWidth="1"/>
    <col min="2562" max="2562" width="1.6640625" style="262" customWidth="1"/>
    <col min="2563" max="2564" width="5" style="262" customWidth="1"/>
    <col min="2565" max="2565" width="11.6640625" style="262" customWidth="1"/>
    <col min="2566" max="2566" width="9.1640625" style="262" customWidth="1"/>
    <col min="2567" max="2567" width="5" style="262" customWidth="1"/>
    <col min="2568" max="2568" width="77.83203125" style="262" customWidth="1"/>
    <col min="2569" max="2570" width="20" style="262" customWidth="1"/>
    <col min="2571" max="2571" width="1.6640625" style="262" customWidth="1"/>
    <col min="2572" max="2816" width="9.33203125" style="262"/>
    <col min="2817" max="2817" width="8.33203125" style="262" customWidth="1"/>
    <col min="2818" max="2818" width="1.6640625" style="262" customWidth="1"/>
    <col min="2819" max="2820" width="5" style="262" customWidth="1"/>
    <col min="2821" max="2821" width="11.6640625" style="262" customWidth="1"/>
    <col min="2822" max="2822" width="9.1640625" style="262" customWidth="1"/>
    <col min="2823" max="2823" width="5" style="262" customWidth="1"/>
    <col min="2824" max="2824" width="77.83203125" style="262" customWidth="1"/>
    <col min="2825" max="2826" width="20" style="262" customWidth="1"/>
    <col min="2827" max="2827" width="1.6640625" style="262" customWidth="1"/>
    <col min="2828" max="3072" width="9.33203125" style="262"/>
    <col min="3073" max="3073" width="8.33203125" style="262" customWidth="1"/>
    <col min="3074" max="3074" width="1.6640625" style="262" customWidth="1"/>
    <col min="3075" max="3076" width="5" style="262" customWidth="1"/>
    <col min="3077" max="3077" width="11.6640625" style="262" customWidth="1"/>
    <col min="3078" max="3078" width="9.1640625" style="262" customWidth="1"/>
    <col min="3079" max="3079" width="5" style="262" customWidth="1"/>
    <col min="3080" max="3080" width="77.83203125" style="262" customWidth="1"/>
    <col min="3081" max="3082" width="20" style="262" customWidth="1"/>
    <col min="3083" max="3083" width="1.6640625" style="262" customWidth="1"/>
    <col min="3084" max="3328" width="9.33203125" style="262"/>
    <col min="3329" max="3329" width="8.33203125" style="262" customWidth="1"/>
    <col min="3330" max="3330" width="1.6640625" style="262" customWidth="1"/>
    <col min="3331" max="3332" width="5" style="262" customWidth="1"/>
    <col min="3333" max="3333" width="11.6640625" style="262" customWidth="1"/>
    <col min="3334" max="3334" width="9.1640625" style="262" customWidth="1"/>
    <col min="3335" max="3335" width="5" style="262" customWidth="1"/>
    <col min="3336" max="3336" width="77.83203125" style="262" customWidth="1"/>
    <col min="3337" max="3338" width="20" style="262" customWidth="1"/>
    <col min="3339" max="3339" width="1.6640625" style="262" customWidth="1"/>
    <col min="3340" max="3584" width="9.33203125" style="262"/>
    <col min="3585" max="3585" width="8.33203125" style="262" customWidth="1"/>
    <col min="3586" max="3586" width="1.6640625" style="262" customWidth="1"/>
    <col min="3587" max="3588" width="5" style="262" customWidth="1"/>
    <col min="3589" max="3589" width="11.6640625" style="262" customWidth="1"/>
    <col min="3590" max="3590" width="9.1640625" style="262" customWidth="1"/>
    <col min="3591" max="3591" width="5" style="262" customWidth="1"/>
    <col min="3592" max="3592" width="77.83203125" style="262" customWidth="1"/>
    <col min="3593" max="3594" width="20" style="262" customWidth="1"/>
    <col min="3595" max="3595" width="1.6640625" style="262" customWidth="1"/>
    <col min="3596" max="3840" width="9.33203125" style="262"/>
    <col min="3841" max="3841" width="8.33203125" style="262" customWidth="1"/>
    <col min="3842" max="3842" width="1.6640625" style="262" customWidth="1"/>
    <col min="3843" max="3844" width="5" style="262" customWidth="1"/>
    <col min="3845" max="3845" width="11.6640625" style="262" customWidth="1"/>
    <col min="3846" max="3846" width="9.1640625" style="262" customWidth="1"/>
    <col min="3847" max="3847" width="5" style="262" customWidth="1"/>
    <col min="3848" max="3848" width="77.83203125" style="262" customWidth="1"/>
    <col min="3849" max="3850" width="20" style="262" customWidth="1"/>
    <col min="3851" max="3851" width="1.6640625" style="262" customWidth="1"/>
    <col min="3852" max="4096" width="9.33203125" style="262"/>
    <col min="4097" max="4097" width="8.33203125" style="262" customWidth="1"/>
    <col min="4098" max="4098" width="1.6640625" style="262" customWidth="1"/>
    <col min="4099" max="4100" width="5" style="262" customWidth="1"/>
    <col min="4101" max="4101" width="11.6640625" style="262" customWidth="1"/>
    <col min="4102" max="4102" width="9.1640625" style="262" customWidth="1"/>
    <col min="4103" max="4103" width="5" style="262" customWidth="1"/>
    <col min="4104" max="4104" width="77.83203125" style="262" customWidth="1"/>
    <col min="4105" max="4106" width="20" style="262" customWidth="1"/>
    <col min="4107" max="4107" width="1.6640625" style="262" customWidth="1"/>
    <col min="4108" max="4352" width="9.33203125" style="262"/>
    <col min="4353" max="4353" width="8.33203125" style="262" customWidth="1"/>
    <col min="4354" max="4354" width="1.6640625" style="262" customWidth="1"/>
    <col min="4355" max="4356" width="5" style="262" customWidth="1"/>
    <col min="4357" max="4357" width="11.6640625" style="262" customWidth="1"/>
    <col min="4358" max="4358" width="9.1640625" style="262" customWidth="1"/>
    <col min="4359" max="4359" width="5" style="262" customWidth="1"/>
    <col min="4360" max="4360" width="77.83203125" style="262" customWidth="1"/>
    <col min="4361" max="4362" width="20" style="262" customWidth="1"/>
    <col min="4363" max="4363" width="1.6640625" style="262" customWidth="1"/>
    <col min="4364" max="4608" width="9.33203125" style="262"/>
    <col min="4609" max="4609" width="8.33203125" style="262" customWidth="1"/>
    <col min="4610" max="4610" width="1.6640625" style="262" customWidth="1"/>
    <col min="4611" max="4612" width="5" style="262" customWidth="1"/>
    <col min="4613" max="4613" width="11.6640625" style="262" customWidth="1"/>
    <col min="4614" max="4614" width="9.1640625" style="262" customWidth="1"/>
    <col min="4615" max="4615" width="5" style="262" customWidth="1"/>
    <col min="4616" max="4616" width="77.83203125" style="262" customWidth="1"/>
    <col min="4617" max="4618" width="20" style="262" customWidth="1"/>
    <col min="4619" max="4619" width="1.6640625" style="262" customWidth="1"/>
    <col min="4620" max="4864" width="9.33203125" style="262"/>
    <col min="4865" max="4865" width="8.33203125" style="262" customWidth="1"/>
    <col min="4866" max="4866" width="1.6640625" style="262" customWidth="1"/>
    <col min="4867" max="4868" width="5" style="262" customWidth="1"/>
    <col min="4869" max="4869" width="11.6640625" style="262" customWidth="1"/>
    <col min="4870" max="4870" width="9.1640625" style="262" customWidth="1"/>
    <col min="4871" max="4871" width="5" style="262" customWidth="1"/>
    <col min="4872" max="4872" width="77.83203125" style="262" customWidth="1"/>
    <col min="4873" max="4874" width="20" style="262" customWidth="1"/>
    <col min="4875" max="4875" width="1.6640625" style="262" customWidth="1"/>
    <col min="4876" max="5120" width="9.33203125" style="262"/>
    <col min="5121" max="5121" width="8.33203125" style="262" customWidth="1"/>
    <col min="5122" max="5122" width="1.6640625" style="262" customWidth="1"/>
    <col min="5123" max="5124" width="5" style="262" customWidth="1"/>
    <col min="5125" max="5125" width="11.6640625" style="262" customWidth="1"/>
    <col min="5126" max="5126" width="9.1640625" style="262" customWidth="1"/>
    <col min="5127" max="5127" width="5" style="262" customWidth="1"/>
    <col min="5128" max="5128" width="77.83203125" style="262" customWidth="1"/>
    <col min="5129" max="5130" width="20" style="262" customWidth="1"/>
    <col min="5131" max="5131" width="1.6640625" style="262" customWidth="1"/>
    <col min="5132" max="5376" width="9.33203125" style="262"/>
    <col min="5377" max="5377" width="8.33203125" style="262" customWidth="1"/>
    <col min="5378" max="5378" width="1.6640625" style="262" customWidth="1"/>
    <col min="5379" max="5380" width="5" style="262" customWidth="1"/>
    <col min="5381" max="5381" width="11.6640625" style="262" customWidth="1"/>
    <col min="5382" max="5382" width="9.1640625" style="262" customWidth="1"/>
    <col min="5383" max="5383" width="5" style="262" customWidth="1"/>
    <col min="5384" max="5384" width="77.83203125" style="262" customWidth="1"/>
    <col min="5385" max="5386" width="20" style="262" customWidth="1"/>
    <col min="5387" max="5387" width="1.6640625" style="262" customWidth="1"/>
    <col min="5388" max="5632" width="9.33203125" style="262"/>
    <col min="5633" max="5633" width="8.33203125" style="262" customWidth="1"/>
    <col min="5634" max="5634" width="1.6640625" style="262" customWidth="1"/>
    <col min="5635" max="5636" width="5" style="262" customWidth="1"/>
    <col min="5637" max="5637" width="11.6640625" style="262" customWidth="1"/>
    <col min="5638" max="5638" width="9.1640625" style="262" customWidth="1"/>
    <col min="5639" max="5639" width="5" style="262" customWidth="1"/>
    <col min="5640" max="5640" width="77.83203125" style="262" customWidth="1"/>
    <col min="5641" max="5642" width="20" style="262" customWidth="1"/>
    <col min="5643" max="5643" width="1.6640625" style="262" customWidth="1"/>
    <col min="5644" max="5888" width="9.33203125" style="262"/>
    <col min="5889" max="5889" width="8.33203125" style="262" customWidth="1"/>
    <col min="5890" max="5890" width="1.6640625" style="262" customWidth="1"/>
    <col min="5891" max="5892" width="5" style="262" customWidth="1"/>
    <col min="5893" max="5893" width="11.6640625" style="262" customWidth="1"/>
    <col min="5894" max="5894" width="9.1640625" style="262" customWidth="1"/>
    <col min="5895" max="5895" width="5" style="262" customWidth="1"/>
    <col min="5896" max="5896" width="77.83203125" style="262" customWidth="1"/>
    <col min="5897" max="5898" width="20" style="262" customWidth="1"/>
    <col min="5899" max="5899" width="1.6640625" style="262" customWidth="1"/>
    <col min="5900" max="6144" width="9.33203125" style="262"/>
    <col min="6145" max="6145" width="8.33203125" style="262" customWidth="1"/>
    <col min="6146" max="6146" width="1.6640625" style="262" customWidth="1"/>
    <col min="6147" max="6148" width="5" style="262" customWidth="1"/>
    <col min="6149" max="6149" width="11.6640625" style="262" customWidth="1"/>
    <col min="6150" max="6150" width="9.1640625" style="262" customWidth="1"/>
    <col min="6151" max="6151" width="5" style="262" customWidth="1"/>
    <col min="6152" max="6152" width="77.83203125" style="262" customWidth="1"/>
    <col min="6153" max="6154" width="20" style="262" customWidth="1"/>
    <col min="6155" max="6155" width="1.6640625" style="262" customWidth="1"/>
    <col min="6156" max="6400" width="9.33203125" style="262"/>
    <col min="6401" max="6401" width="8.33203125" style="262" customWidth="1"/>
    <col min="6402" max="6402" width="1.6640625" style="262" customWidth="1"/>
    <col min="6403" max="6404" width="5" style="262" customWidth="1"/>
    <col min="6405" max="6405" width="11.6640625" style="262" customWidth="1"/>
    <col min="6406" max="6406" width="9.1640625" style="262" customWidth="1"/>
    <col min="6407" max="6407" width="5" style="262" customWidth="1"/>
    <col min="6408" max="6408" width="77.83203125" style="262" customWidth="1"/>
    <col min="6409" max="6410" width="20" style="262" customWidth="1"/>
    <col min="6411" max="6411" width="1.6640625" style="262" customWidth="1"/>
    <col min="6412" max="6656" width="9.33203125" style="262"/>
    <col min="6657" max="6657" width="8.33203125" style="262" customWidth="1"/>
    <col min="6658" max="6658" width="1.6640625" style="262" customWidth="1"/>
    <col min="6659" max="6660" width="5" style="262" customWidth="1"/>
    <col min="6661" max="6661" width="11.6640625" style="262" customWidth="1"/>
    <col min="6662" max="6662" width="9.1640625" style="262" customWidth="1"/>
    <col min="6663" max="6663" width="5" style="262" customWidth="1"/>
    <col min="6664" max="6664" width="77.83203125" style="262" customWidth="1"/>
    <col min="6665" max="6666" width="20" style="262" customWidth="1"/>
    <col min="6667" max="6667" width="1.6640625" style="262" customWidth="1"/>
    <col min="6668" max="6912" width="9.33203125" style="262"/>
    <col min="6913" max="6913" width="8.33203125" style="262" customWidth="1"/>
    <col min="6914" max="6914" width="1.6640625" style="262" customWidth="1"/>
    <col min="6915" max="6916" width="5" style="262" customWidth="1"/>
    <col min="6917" max="6917" width="11.6640625" style="262" customWidth="1"/>
    <col min="6918" max="6918" width="9.1640625" style="262" customWidth="1"/>
    <col min="6919" max="6919" width="5" style="262" customWidth="1"/>
    <col min="6920" max="6920" width="77.83203125" style="262" customWidth="1"/>
    <col min="6921" max="6922" width="20" style="262" customWidth="1"/>
    <col min="6923" max="6923" width="1.6640625" style="262" customWidth="1"/>
    <col min="6924" max="7168" width="9.33203125" style="262"/>
    <col min="7169" max="7169" width="8.33203125" style="262" customWidth="1"/>
    <col min="7170" max="7170" width="1.6640625" style="262" customWidth="1"/>
    <col min="7171" max="7172" width="5" style="262" customWidth="1"/>
    <col min="7173" max="7173" width="11.6640625" style="262" customWidth="1"/>
    <col min="7174" max="7174" width="9.1640625" style="262" customWidth="1"/>
    <col min="7175" max="7175" width="5" style="262" customWidth="1"/>
    <col min="7176" max="7176" width="77.83203125" style="262" customWidth="1"/>
    <col min="7177" max="7178" width="20" style="262" customWidth="1"/>
    <col min="7179" max="7179" width="1.6640625" style="262" customWidth="1"/>
    <col min="7180" max="7424" width="9.33203125" style="262"/>
    <col min="7425" max="7425" width="8.33203125" style="262" customWidth="1"/>
    <col min="7426" max="7426" width="1.6640625" style="262" customWidth="1"/>
    <col min="7427" max="7428" width="5" style="262" customWidth="1"/>
    <col min="7429" max="7429" width="11.6640625" style="262" customWidth="1"/>
    <col min="7430" max="7430" width="9.1640625" style="262" customWidth="1"/>
    <col min="7431" max="7431" width="5" style="262" customWidth="1"/>
    <col min="7432" max="7432" width="77.83203125" style="262" customWidth="1"/>
    <col min="7433" max="7434" width="20" style="262" customWidth="1"/>
    <col min="7435" max="7435" width="1.6640625" style="262" customWidth="1"/>
    <col min="7436" max="7680" width="9.33203125" style="262"/>
    <col min="7681" max="7681" width="8.33203125" style="262" customWidth="1"/>
    <col min="7682" max="7682" width="1.6640625" style="262" customWidth="1"/>
    <col min="7683" max="7684" width="5" style="262" customWidth="1"/>
    <col min="7685" max="7685" width="11.6640625" style="262" customWidth="1"/>
    <col min="7686" max="7686" width="9.1640625" style="262" customWidth="1"/>
    <col min="7687" max="7687" width="5" style="262" customWidth="1"/>
    <col min="7688" max="7688" width="77.83203125" style="262" customWidth="1"/>
    <col min="7689" max="7690" width="20" style="262" customWidth="1"/>
    <col min="7691" max="7691" width="1.6640625" style="262" customWidth="1"/>
    <col min="7692" max="7936" width="9.33203125" style="262"/>
    <col min="7937" max="7937" width="8.33203125" style="262" customWidth="1"/>
    <col min="7938" max="7938" width="1.6640625" style="262" customWidth="1"/>
    <col min="7939" max="7940" width="5" style="262" customWidth="1"/>
    <col min="7941" max="7941" width="11.6640625" style="262" customWidth="1"/>
    <col min="7942" max="7942" width="9.1640625" style="262" customWidth="1"/>
    <col min="7943" max="7943" width="5" style="262" customWidth="1"/>
    <col min="7944" max="7944" width="77.83203125" style="262" customWidth="1"/>
    <col min="7945" max="7946" width="20" style="262" customWidth="1"/>
    <col min="7947" max="7947" width="1.6640625" style="262" customWidth="1"/>
    <col min="7948" max="8192" width="9.33203125" style="262"/>
    <col min="8193" max="8193" width="8.33203125" style="262" customWidth="1"/>
    <col min="8194" max="8194" width="1.6640625" style="262" customWidth="1"/>
    <col min="8195" max="8196" width="5" style="262" customWidth="1"/>
    <col min="8197" max="8197" width="11.6640625" style="262" customWidth="1"/>
    <col min="8198" max="8198" width="9.1640625" style="262" customWidth="1"/>
    <col min="8199" max="8199" width="5" style="262" customWidth="1"/>
    <col min="8200" max="8200" width="77.83203125" style="262" customWidth="1"/>
    <col min="8201" max="8202" width="20" style="262" customWidth="1"/>
    <col min="8203" max="8203" width="1.6640625" style="262" customWidth="1"/>
    <col min="8204" max="8448" width="9.33203125" style="262"/>
    <col min="8449" max="8449" width="8.33203125" style="262" customWidth="1"/>
    <col min="8450" max="8450" width="1.6640625" style="262" customWidth="1"/>
    <col min="8451" max="8452" width="5" style="262" customWidth="1"/>
    <col min="8453" max="8453" width="11.6640625" style="262" customWidth="1"/>
    <col min="8454" max="8454" width="9.1640625" style="262" customWidth="1"/>
    <col min="8455" max="8455" width="5" style="262" customWidth="1"/>
    <col min="8456" max="8456" width="77.83203125" style="262" customWidth="1"/>
    <col min="8457" max="8458" width="20" style="262" customWidth="1"/>
    <col min="8459" max="8459" width="1.6640625" style="262" customWidth="1"/>
    <col min="8460" max="8704" width="9.33203125" style="262"/>
    <col min="8705" max="8705" width="8.33203125" style="262" customWidth="1"/>
    <col min="8706" max="8706" width="1.6640625" style="262" customWidth="1"/>
    <col min="8707" max="8708" width="5" style="262" customWidth="1"/>
    <col min="8709" max="8709" width="11.6640625" style="262" customWidth="1"/>
    <col min="8710" max="8710" width="9.1640625" style="262" customWidth="1"/>
    <col min="8711" max="8711" width="5" style="262" customWidth="1"/>
    <col min="8712" max="8712" width="77.83203125" style="262" customWidth="1"/>
    <col min="8713" max="8714" width="20" style="262" customWidth="1"/>
    <col min="8715" max="8715" width="1.6640625" style="262" customWidth="1"/>
    <col min="8716" max="8960" width="9.33203125" style="262"/>
    <col min="8961" max="8961" width="8.33203125" style="262" customWidth="1"/>
    <col min="8962" max="8962" width="1.6640625" style="262" customWidth="1"/>
    <col min="8963" max="8964" width="5" style="262" customWidth="1"/>
    <col min="8965" max="8965" width="11.6640625" style="262" customWidth="1"/>
    <col min="8966" max="8966" width="9.1640625" style="262" customWidth="1"/>
    <col min="8967" max="8967" width="5" style="262" customWidth="1"/>
    <col min="8968" max="8968" width="77.83203125" style="262" customWidth="1"/>
    <col min="8969" max="8970" width="20" style="262" customWidth="1"/>
    <col min="8971" max="8971" width="1.6640625" style="262" customWidth="1"/>
    <col min="8972" max="9216" width="9.33203125" style="262"/>
    <col min="9217" max="9217" width="8.33203125" style="262" customWidth="1"/>
    <col min="9218" max="9218" width="1.6640625" style="262" customWidth="1"/>
    <col min="9219" max="9220" width="5" style="262" customWidth="1"/>
    <col min="9221" max="9221" width="11.6640625" style="262" customWidth="1"/>
    <col min="9222" max="9222" width="9.1640625" style="262" customWidth="1"/>
    <col min="9223" max="9223" width="5" style="262" customWidth="1"/>
    <col min="9224" max="9224" width="77.83203125" style="262" customWidth="1"/>
    <col min="9225" max="9226" width="20" style="262" customWidth="1"/>
    <col min="9227" max="9227" width="1.6640625" style="262" customWidth="1"/>
    <col min="9228" max="9472" width="9.33203125" style="262"/>
    <col min="9473" max="9473" width="8.33203125" style="262" customWidth="1"/>
    <col min="9474" max="9474" width="1.6640625" style="262" customWidth="1"/>
    <col min="9475" max="9476" width="5" style="262" customWidth="1"/>
    <col min="9477" max="9477" width="11.6640625" style="262" customWidth="1"/>
    <col min="9478" max="9478" width="9.1640625" style="262" customWidth="1"/>
    <col min="9479" max="9479" width="5" style="262" customWidth="1"/>
    <col min="9480" max="9480" width="77.83203125" style="262" customWidth="1"/>
    <col min="9481" max="9482" width="20" style="262" customWidth="1"/>
    <col min="9483" max="9483" width="1.6640625" style="262" customWidth="1"/>
    <col min="9484" max="9728" width="9.33203125" style="262"/>
    <col min="9729" max="9729" width="8.33203125" style="262" customWidth="1"/>
    <col min="9730" max="9730" width="1.6640625" style="262" customWidth="1"/>
    <col min="9731" max="9732" width="5" style="262" customWidth="1"/>
    <col min="9733" max="9733" width="11.6640625" style="262" customWidth="1"/>
    <col min="9734" max="9734" width="9.1640625" style="262" customWidth="1"/>
    <col min="9735" max="9735" width="5" style="262" customWidth="1"/>
    <col min="9736" max="9736" width="77.83203125" style="262" customWidth="1"/>
    <col min="9737" max="9738" width="20" style="262" customWidth="1"/>
    <col min="9739" max="9739" width="1.6640625" style="262" customWidth="1"/>
    <col min="9740" max="9984" width="9.33203125" style="262"/>
    <col min="9985" max="9985" width="8.33203125" style="262" customWidth="1"/>
    <col min="9986" max="9986" width="1.6640625" style="262" customWidth="1"/>
    <col min="9987" max="9988" width="5" style="262" customWidth="1"/>
    <col min="9989" max="9989" width="11.6640625" style="262" customWidth="1"/>
    <col min="9990" max="9990" width="9.1640625" style="262" customWidth="1"/>
    <col min="9991" max="9991" width="5" style="262" customWidth="1"/>
    <col min="9992" max="9992" width="77.83203125" style="262" customWidth="1"/>
    <col min="9993" max="9994" width="20" style="262" customWidth="1"/>
    <col min="9995" max="9995" width="1.6640625" style="262" customWidth="1"/>
    <col min="9996" max="10240" width="9.33203125" style="262"/>
    <col min="10241" max="10241" width="8.33203125" style="262" customWidth="1"/>
    <col min="10242" max="10242" width="1.6640625" style="262" customWidth="1"/>
    <col min="10243" max="10244" width="5" style="262" customWidth="1"/>
    <col min="10245" max="10245" width="11.6640625" style="262" customWidth="1"/>
    <col min="10246" max="10246" width="9.1640625" style="262" customWidth="1"/>
    <col min="10247" max="10247" width="5" style="262" customWidth="1"/>
    <col min="10248" max="10248" width="77.83203125" style="262" customWidth="1"/>
    <col min="10249" max="10250" width="20" style="262" customWidth="1"/>
    <col min="10251" max="10251" width="1.6640625" style="262" customWidth="1"/>
    <col min="10252" max="10496" width="9.33203125" style="262"/>
    <col min="10497" max="10497" width="8.33203125" style="262" customWidth="1"/>
    <col min="10498" max="10498" width="1.6640625" style="262" customWidth="1"/>
    <col min="10499" max="10500" width="5" style="262" customWidth="1"/>
    <col min="10501" max="10501" width="11.6640625" style="262" customWidth="1"/>
    <col min="10502" max="10502" width="9.1640625" style="262" customWidth="1"/>
    <col min="10503" max="10503" width="5" style="262" customWidth="1"/>
    <col min="10504" max="10504" width="77.83203125" style="262" customWidth="1"/>
    <col min="10505" max="10506" width="20" style="262" customWidth="1"/>
    <col min="10507" max="10507" width="1.6640625" style="262" customWidth="1"/>
    <col min="10508" max="10752" width="9.33203125" style="262"/>
    <col min="10753" max="10753" width="8.33203125" style="262" customWidth="1"/>
    <col min="10754" max="10754" width="1.6640625" style="262" customWidth="1"/>
    <col min="10755" max="10756" width="5" style="262" customWidth="1"/>
    <col min="10757" max="10757" width="11.6640625" style="262" customWidth="1"/>
    <col min="10758" max="10758" width="9.1640625" style="262" customWidth="1"/>
    <col min="10759" max="10759" width="5" style="262" customWidth="1"/>
    <col min="10760" max="10760" width="77.83203125" style="262" customWidth="1"/>
    <col min="10761" max="10762" width="20" style="262" customWidth="1"/>
    <col min="10763" max="10763" width="1.6640625" style="262" customWidth="1"/>
    <col min="10764" max="11008" width="9.33203125" style="262"/>
    <col min="11009" max="11009" width="8.33203125" style="262" customWidth="1"/>
    <col min="11010" max="11010" width="1.6640625" style="262" customWidth="1"/>
    <col min="11011" max="11012" width="5" style="262" customWidth="1"/>
    <col min="11013" max="11013" width="11.6640625" style="262" customWidth="1"/>
    <col min="11014" max="11014" width="9.1640625" style="262" customWidth="1"/>
    <col min="11015" max="11015" width="5" style="262" customWidth="1"/>
    <col min="11016" max="11016" width="77.83203125" style="262" customWidth="1"/>
    <col min="11017" max="11018" width="20" style="262" customWidth="1"/>
    <col min="11019" max="11019" width="1.6640625" style="262" customWidth="1"/>
    <col min="11020" max="11264" width="9.33203125" style="262"/>
    <col min="11265" max="11265" width="8.33203125" style="262" customWidth="1"/>
    <col min="11266" max="11266" width="1.6640625" style="262" customWidth="1"/>
    <col min="11267" max="11268" width="5" style="262" customWidth="1"/>
    <col min="11269" max="11269" width="11.6640625" style="262" customWidth="1"/>
    <col min="11270" max="11270" width="9.1640625" style="262" customWidth="1"/>
    <col min="11271" max="11271" width="5" style="262" customWidth="1"/>
    <col min="11272" max="11272" width="77.83203125" style="262" customWidth="1"/>
    <col min="11273" max="11274" width="20" style="262" customWidth="1"/>
    <col min="11275" max="11275" width="1.6640625" style="262" customWidth="1"/>
    <col min="11276" max="11520" width="9.33203125" style="262"/>
    <col min="11521" max="11521" width="8.33203125" style="262" customWidth="1"/>
    <col min="11522" max="11522" width="1.6640625" style="262" customWidth="1"/>
    <col min="11523" max="11524" width="5" style="262" customWidth="1"/>
    <col min="11525" max="11525" width="11.6640625" style="262" customWidth="1"/>
    <col min="11526" max="11526" width="9.1640625" style="262" customWidth="1"/>
    <col min="11527" max="11527" width="5" style="262" customWidth="1"/>
    <col min="11528" max="11528" width="77.83203125" style="262" customWidth="1"/>
    <col min="11529" max="11530" width="20" style="262" customWidth="1"/>
    <col min="11531" max="11531" width="1.6640625" style="262" customWidth="1"/>
    <col min="11532" max="11776" width="9.33203125" style="262"/>
    <col min="11777" max="11777" width="8.33203125" style="262" customWidth="1"/>
    <col min="11778" max="11778" width="1.6640625" style="262" customWidth="1"/>
    <col min="11779" max="11780" width="5" style="262" customWidth="1"/>
    <col min="11781" max="11781" width="11.6640625" style="262" customWidth="1"/>
    <col min="11782" max="11782" width="9.1640625" style="262" customWidth="1"/>
    <col min="11783" max="11783" width="5" style="262" customWidth="1"/>
    <col min="11784" max="11784" width="77.83203125" style="262" customWidth="1"/>
    <col min="11785" max="11786" width="20" style="262" customWidth="1"/>
    <col min="11787" max="11787" width="1.6640625" style="262" customWidth="1"/>
    <col min="11788" max="12032" width="9.33203125" style="262"/>
    <col min="12033" max="12033" width="8.33203125" style="262" customWidth="1"/>
    <col min="12034" max="12034" width="1.6640625" style="262" customWidth="1"/>
    <col min="12035" max="12036" width="5" style="262" customWidth="1"/>
    <col min="12037" max="12037" width="11.6640625" style="262" customWidth="1"/>
    <col min="12038" max="12038" width="9.1640625" style="262" customWidth="1"/>
    <col min="12039" max="12039" width="5" style="262" customWidth="1"/>
    <col min="12040" max="12040" width="77.83203125" style="262" customWidth="1"/>
    <col min="12041" max="12042" width="20" style="262" customWidth="1"/>
    <col min="12043" max="12043" width="1.6640625" style="262" customWidth="1"/>
    <col min="12044" max="12288" width="9.33203125" style="262"/>
    <col min="12289" max="12289" width="8.33203125" style="262" customWidth="1"/>
    <col min="12290" max="12290" width="1.6640625" style="262" customWidth="1"/>
    <col min="12291" max="12292" width="5" style="262" customWidth="1"/>
    <col min="12293" max="12293" width="11.6640625" style="262" customWidth="1"/>
    <col min="12294" max="12294" width="9.1640625" style="262" customWidth="1"/>
    <col min="12295" max="12295" width="5" style="262" customWidth="1"/>
    <col min="12296" max="12296" width="77.83203125" style="262" customWidth="1"/>
    <col min="12297" max="12298" width="20" style="262" customWidth="1"/>
    <col min="12299" max="12299" width="1.6640625" style="262" customWidth="1"/>
    <col min="12300" max="12544" width="9.33203125" style="262"/>
    <col min="12545" max="12545" width="8.33203125" style="262" customWidth="1"/>
    <col min="12546" max="12546" width="1.6640625" style="262" customWidth="1"/>
    <col min="12547" max="12548" width="5" style="262" customWidth="1"/>
    <col min="12549" max="12549" width="11.6640625" style="262" customWidth="1"/>
    <col min="12550" max="12550" width="9.1640625" style="262" customWidth="1"/>
    <col min="12551" max="12551" width="5" style="262" customWidth="1"/>
    <col min="12552" max="12552" width="77.83203125" style="262" customWidth="1"/>
    <col min="12553" max="12554" width="20" style="262" customWidth="1"/>
    <col min="12555" max="12555" width="1.6640625" style="262" customWidth="1"/>
    <col min="12556" max="12800" width="9.33203125" style="262"/>
    <col min="12801" max="12801" width="8.33203125" style="262" customWidth="1"/>
    <col min="12802" max="12802" width="1.6640625" style="262" customWidth="1"/>
    <col min="12803" max="12804" width="5" style="262" customWidth="1"/>
    <col min="12805" max="12805" width="11.6640625" style="262" customWidth="1"/>
    <col min="12806" max="12806" width="9.1640625" style="262" customWidth="1"/>
    <col min="12807" max="12807" width="5" style="262" customWidth="1"/>
    <col min="12808" max="12808" width="77.83203125" style="262" customWidth="1"/>
    <col min="12809" max="12810" width="20" style="262" customWidth="1"/>
    <col min="12811" max="12811" width="1.6640625" style="262" customWidth="1"/>
    <col min="12812" max="13056" width="9.33203125" style="262"/>
    <col min="13057" max="13057" width="8.33203125" style="262" customWidth="1"/>
    <col min="13058" max="13058" width="1.6640625" style="262" customWidth="1"/>
    <col min="13059" max="13060" width="5" style="262" customWidth="1"/>
    <col min="13061" max="13061" width="11.6640625" style="262" customWidth="1"/>
    <col min="13062" max="13062" width="9.1640625" style="262" customWidth="1"/>
    <col min="13063" max="13063" width="5" style="262" customWidth="1"/>
    <col min="13064" max="13064" width="77.83203125" style="262" customWidth="1"/>
    <col min="13065" max="13066" width="20" style="262" customWidth="1"/>
    <col min="13067" max="13067" width="1.6640625" style="262" customWidth="1"/>
    <col min="13068" max="13312" width="9.33203125" style="262"/>
    <col min="13313" max="13313" width="8.33203125" style="262" customWidth="1"/>
    <col min="13314" max="13314" width="1.6640625" style="262" customWidth="1"/>
    <col min="13315" max="13316" width="5" style="262" customWidth="1"/>
    <col min="13317" max="13317" width="11.6640625" style="262" customWidth="1"/>
    <col min="13318" max="13318" width="9.1640625" style="262" customWidth="1"/>
    <col min="13319" max="13319" width="5" style="262" customWidth="1"/>
    <col min="13320" max="13320" width="77.83203125" style="262" customWidth="1"/>
    <col min="13321" max="13322" width="20" style="262" customWidth="1"/>
    <col min="13323" max="13323" width="1.6640625" style="262" customWidth="1"/>
    <col min="13324" max="13568" width="9.33203125" style="262"/>
    <col min="13569" max="13569" width="8.33203125" style="262" customWidth="1"/>
    <col min="13570" max="13570" width="1.6640625" style="262" customWidth="1"/>
    <col min="13571" max="13572" width="5" style="262" customWidth="1"/>
    <col min="13573" max="13573" width="11.6640625" style="262" customWidth="1"/>
    <col min="13574" max="13574" width="9.1640625" style="262" customWidth="1"/>
    <col min="13575" max="13575" width="5" style="262" customWidth="1"/>
    <col min="13576" max="13576" width="77.83203125" style="262" customWidth="1"/>
    <col min="13577" max="13578" width="20" style="262" customWidth="1"/>
    <col min="13579" max="13579" width="1.6640625" style="262" customWidth="1"/>
    <col min="13580" max="13824" width="9.33203125" style="262"/>
    <col min="13825" max="13825" width="8.33203125" style="262" customWidth="1"/>
    <col min="13826" max="13826" width="1.6640625" style="262" customWidth="1"/>
    <col min="13827" max="13828" width="5" style="262" customWidth="1"/>
    <col min="13829" max="13829" width="11.6640625" style="262" customWidth="1"/>
    <col min="13830" max="13830" width="9.1640625" style="262" customWidth="1"/>
    <col min="13831" max="13831" width="5" style="262" customWidth="1"/>
    <col min="13832" max="13832" width="77.83203125" style="262" customWidth="1"/>
    <col min="13833" max="13834" width="20" style="262" customWidth="1"/>
    <col min="13835" max="13835" width="1.6640625" style="262" customWidth="1"/>
    <col min="13836" max="14080" width="9.33203125" style="262"/>
    <col min="14081" max="14081" width="8.33203125" style="262" customWidth="1"/>
    <col min="14082" max="14082" width="1.6640625" style="262" customWidth="1"/>
    <col min="14083" max="14084" width="5" style="262" customWidth="1"/>
    <col min="14085" max="14085" width="11.6640625" style="262" customWidth="1"/>
    <col min="14086" max="14086" width="9.1640625" style="262" customWidth="1"/>
    <col min="14087" max="14087" width="5" style="262" customWidth="1"/>
    <col min="14088" max="14088" width="77.83203125" style="262" customWidth="1"/>
    <col min="14089" max="14090" width="20" style="262" customWidth="1"/>
    <col min="14091" max="14091" width="1.6640625" style="262" customWidth="1"/>
    <col min="14092" max="14336" width="9.33203125" style="262"/>
    <col min="14337" max="14337" width="8.33203125" style="262" customWidth="1"/>
    <col min="14338" max="14338" width="1.6640625" style="262" customWidth="1"/>
    <col min="14339" max="14340" width="5" style="262" customWidth="1"/>
    <col min="14341" max="14341" width="11.6640625" style="262" customWidth="1"/>
    <col min="14342" max="14342" width="9.1640625" style="262" customWidth="1"/>
    <col min="14343" max="14343" width="5" style="262" customWidth="1"/>
    <col min="14344" max="14344" width="77.83203125" style="262" customWidth="1"/>
    <col min="14345" max="14346" width="20" style="262" customWidth="1"/>
    <col min="14347" max="14347" width="1.6640625" style="262" customWidth="1"/>
    <col min="14348" max="14592" width="9.33203125" style="262"/>
    <col min="14593" max="14593" width="8.33203125" style="262" customWidth="1"/>
    <col min="14594" max="14594" width="1.6640625" style="262" customWidth="1"/>
    <col min="14595" max="14596" width="5" style="262" customWidth="1"/>
    <col min="14597" max="14597" width="11.6640625" style="262" customWidth="1"/>
    <col min="14598" max="14598" width="9.1640625" style="262" customWidth="1"/>
    <col min="14599" max="14599" width="5" style="262" customWidth="1"/>
    <col min="14600" max="14600" width="77.83203125" style="262" customWidth="1"/>
    <col min="14601" max="14602" width="20" style="262" customWidth="1"/>
    <col min="14603" max="14603" width="1.6640625" style="262" customWidth="1"/>
    <col min="14604" max="14848" width="9.33203125" style="262"/>
    <col min="14849" max="14849" width="8.33203125" style="262" customWidth="1"/>
    <col min="14850" max="14850" width="1.6640625" style="262" customWidth="1"/>
    <col min="14851" max="14852" width="5" style="262" customWidth="1"/>
    <col min="14853" max="14853" width="11.6640625" style="262" customWidth="1"/>
    <col min="14854" max="14854" width="9.1640625" style="262" customWidth="1"/>
    <col min="14855" max="14855" width="5" style="262" customWidth="1"/>
    <col min="14856" max="14856" width="77.83203125" style="262" customWidth="1"/>
    <col min="14857" max="14858" width="20" style="262" customWidth="1"/>
    <col min="14859" max="14859" width="1.6640625" style="262" customWidth="1"/>
    <col min="14860" max="15104" width="9.33203125" style="262"/>
    <col min="15105" max="15105" width="8.33203125" style="262" customWidth="1"/>
    <col min="15106" max="15106" width="1.6640625" style="262" customWidth="1"/>
    <col min="15107" max="15108" width="5" style="262" customWidth="1"/>
    <col min="15109" max="15109" width="11.6640625" style="262" customWidth="1"/>
    <col min="15110" max="15110" width="9.1640625" style="262" customWidth="1"/>
    <col min="15111" max="15111" width="5" style="262" customWidth="1"/>
    <col min="15112" max="15112" width="77.83203125" style="262" customWidth="1"/>
    <col min="15113" max="15114" width="20" style="262" customWidth="1"/>
    <col min="15115" max="15115" width="1.6640625" style="262" customWidth="1"/>
    <col min="15116" max="15360" width="9.33203125" style="262"/>
    <col min="15361" max="15361" width="8.33203125" style="262" customWidth="1"/>
    <col min="15362" max="15362" width="1.6640625" style="262" customWidth="1"/>
    <col min="15363" max="15364" width="5" style="262" customWidth="1"/>
    <col min="15365" max="15365" width="11.6640625" style="262" customWidth="1"/>
    <col min="15366" max="15366" width="9.1640625" style="262" customWidth="1"/>
    <col min="15367" max="15367" width="5" style="262" customWidth="1"/>
    <col min="15368" max="15368" width="77.83203125" style="262" customWidth="1"/>
    <col min="15369" max="15370" width="20" style="262" customWidth="1"/>
    <col min="15371" max="15371" width="1.6640625" style="262" customWidth="1"/>
    <col min="15372" max="15616" width="9.33203125" style="262"/>
    <col min="15617" max="15617" width="8.33203125" style="262" customWidth="1"/>
    <col min="15618" max="15618" width="1.6640625" style="262" customWidth="1"/>
    <col min="15619" max="15620" width="5" style="262" customWidth="1"/>
    <col min="15621" max="15621" width="11.6640625" style="262" customWidth="1"/>
    <col min="15622" max="15622" width="9.1640625" style="262" customWidth="1"/>
    <col min="15623" max="15623" width="5" style="262" customWidth="1"/>
    <col min="15624" max="15624" width="77.83203125" style="262" customWidth="1"/>
    <col min="15625" max="15626" width="20" style="262" customWidth="1"/>
    <col min="15627" max="15627" width="1.6640625" style="262" customWidth="1"/>
    <col min="15628" max="15872" width="9.33203125" style="262"/>
    <col min="15873" max="15873" width="8.33203125" style="262" customWidth="1"/>
    <col min="15874" max="15874" width="1.6640625" style="262" customWidth="1"/>
    <col min="15875" max="15876" width="5" style="262" customWidth="1"/>
    <col min="15877" max="15877" width="11.6640625" style="262" customWidth="1"/>
    <col min="15878" max="15878" width="9.1640625" style="262" customWidth="1"/>
    <col min="15879" max="15879" width="5" style="262" customWidth="1"/>
    <col min="15880" max="15880" width="77.83203125" style="262" customWidth="1"/>
    <col min="15881" max="15882" width="20" style="262" customWidth="1"/>
    <col min="15883" max="15883" width="1.6640625" style="262" customWidth="1"/>
    <col min="15884" max="16128" width="9.33203125" style="262"/>
    <col min="16129" max="16129" width="8.33203125" style="262" customWidth="1"/>
    <col min="16130" max="16130" width="1.6640625" style="262" customWidth="1"/>
    <col min="16131" max="16132" width="5" style="262" customWidth="1"/>
    <col min="16133" max="16133" width="11.6640625" style="262" customWidth="1"/>
    <col min="16134" max="16134" width="9.1640625" style="262" customWidth="1"/>
    <col min="16135" max="16135" width="5" style="262" customWidth="1"/>
    <col min="16136" max="16136" width="77.83203125" style="262" customWidth="1"/>
    <col min="16137" max="16138" width="20" style="262" customWidth="1"/>
    <col min="16139" max="16139" width="1.6640625" style="262" customWidth="1"/>
    <col min="16140" max="16384" width="9.33203125" style="262"/>
  </cols>
  <sheetData>
    <row r="1" spans="2:11" ht="37.5" customHeight="1" x14ac:dyDescent="0.3"/>
    <row r="2" spans="2:11" ht="7.5" customHeight="1" x14ac:dyDescent="0.3">
      <c r="B2" s="263"/>
      <c r="C2" s="264"/>
      <c r="D2" s="264"/>
      <c r="E2" s="264"/>
      <c r="F2" s="264"/>
      <c r="G2" s="264"/>
      <c r="H2" s="264"/>
      <c r="I2" s="264"/>
      <c r="J2" s="264"/>
      <c r="K2" s="265"/>
    </row>
    <row r="3" spans="2:11" s="268" customFormat="1" ht="45" customHeight="1" x14ac:dyDescent="0.3">
      <c r="B3" s="266"/>
      <c r="C3" s="387" t="s">
        <v>1065</v>
      </c>
      <c r="D3" s="387"/>
      <c r="E3" s="387"/>
      <c r="F3" s="387"/>
      <c r="G3" s="387"/>
      <c r="H3" s="387"/>
      <c r="I3" s="387"/>
      <c r="J3" s="387"/>
      <c r="K3" s="267"/>
    </row>
    <row r="4" spans="2:11" ht="25.5" customHeight="1" x14ac:dyDescent="0.3">
      <c r="B4" s="269"/>
      <c r="C4" s="392" t="s">
        <v>1066</v>
      </c>
      <c r="D4" s="392"/>
      <c r="E4" s="392"/>
      <c r="F4" s="392"/>
      <c r="G4" s="392"/>
      <c r="H4" s="392"/>
      <c r="I4" s="392"/>
      <c r="J4" s="392"/>
      <c r="K4" s="270"/>
    </row>
    <row r="5" spans="2:11" ht="5.25" customHeight="1" x14ac:dyDescent="0.3">
      <c r="B5" s="269"/>
      <c r="C5" s="271"/>
      <c r="D5" s="271"/>
      <c r="E5" s="271"/>
      <c r="F5" s="271"/>
      <c r="G5" s="271"/>
      <c r="H5" s="271"/>
      <c r="I5" s="271"/>
      <c r="J5" s="271"/>
      <c r="K5" s="270"/>
    </row>
    <row r="6" spans="2:11" ht="15" customHeight="1" x14ac:dyDescent="0.3">
      <c r="B6" s="269"/>
      <c r="C6" s="389" t="s">
        <v>1067</v>
      </c>
      <c r="D6" s="389"/>
      <c r="E6" s="389"/>
      <c r="F6" s="389"/>
      <c r="G6" s="389"/>
      <c r="H6" s="389"/>
      <c r="I6" s="389"/>
      <c r="J6" s="389"/>
      <c r="K6" s="270"/>
    </row>
    <row r="7" spans="2:11" ht="15" customHeight="1" x14ac:dyDescent="0.3">
      <c r="B7" s="272"/>
      <c r="C7" s="389" t="s">
        <v>1068</v>
      </c>
      <c r="D7" s="389"/>
      <c r="E7" s="389"/>
      <c r="F7" s="389"/>
      <c r="G7" s="389"/>
      <c r="H7" s="389"/>
      <c r="I7" s="389"/>
      <c r="J7" s="389"/>
      <c r="K7" s="270"/>
    </row>
    <row r="8" spans="2:11" ht="12.75" customHeight="1" x14ac:dyDescent="0.3">
      <c r="B8" s="272"/>
      <c r="C8" s="273"/>
      <c r="D8" s="273"/>
      <c r="E8" s="273"/>
      <c r="F8" s="273"/>
      <c r="G8" s="273"/>
      <c r="H8" s="273"/>
      <c r="I8" s="273"/>
      <c r="J8" s="273"/>
      <c r="K8" s="270"/>
    </row>
    <row r="9" spans="2:11" ht="15" customHeight="1" x14ac:dyDescent="0.3">
      <c r="B9" s="272"/>
      <c r="C9" s="389" t="s">
        <v>1069</v>
      </c>
      <c r="D9" s="389"/>
      <c r="E9" s="389"/>
      <c r="F9" s="389"/>
      <c r="G9" s="389"/>
      <c r="H9" s="389"/>
      <c r="I9" s="389"/>
      <c r="J9" s="389"/>
      <c r="K9" s="270"/>
    </row>
    <row r="10" spans="2:11" ht="15" customHeight="1" x14ac:dyDescent="0.3">
      <c r="B10" s="272"/>
      <c r="C10" s="273"/>
      <c r="D10" s="389" t="s">
        <v>1070</v>
      </c>
      <c r="E10" s="389"/>
      <c r="F10" s="389"/>
      <c r="G10" s="389"/>
      <c r="H10" s="389"/>
      <c r="I10" s="389"/>
      <c r="J10" s="389"/>
      <c r="K10" s="270"/>
    </row>
    <row r="11" spans="2:11" ht="15" customHeight="1" x14ac:dyDescent="0.3">
      <c r="B11" s="272"/>
      <c r="C11" s="274"/>
      <c r="D11" s="389" t="s">
        <v>1071</v>
      </c>
      <c r="E11" s="389"/>
      <c r="F11" s="389"/>
      <c r="G11" s="389"/>
      <c r="H11" s="389"/>
      <c r="I11" s="389"/>
      <c r="J11" s="389"/>
      <c r="K11" s="270"/>
    </row>
    <row r="12" spans="2:11" ht="12.75" customHeight="1" x14ac:dyDescent="0.3">
      <c r="B12" s="272"/>
      <c r="C12" s="274"/>
      <c r="D12" s="274"/>
      <c r="E12" s="274"/>
      <c r="F12" s="274"/>
      <c r="G12" s="274"/>
      <c r="H12" s="274"/>
      <c r="I12" s="274"/>
      <c r="J12" s="274"/>
      <c r="K12" s="270"/>
    </row>
    <row r="13" spans="2:11" ht="15" customHeight="1" x14ac:dyDescent="0.3">
      <c r="B13" s="272"/>
      <c r="C13" s="274"/>
      <c r="D13" s="389" t="s">
        <v>1072</v>
      </c>
      <c r="E13" s="389"/>
      <c r="F13" s="389"/>
      <c r="G13" s="389"/>
      <c r="H13" s="389"/>
      <c r="I13" s="389"/>
      <c r="J13" s="389"/>
      <c r="K13" s="270"/>
    </row>
    <row r="14" spans="2:11" ht="15" customHeight="1" x14ac:dyDescent="0.3">
      <c r="B14" s="272"/>
      <c r="C14" s="274"/>
      <c r="D14" s="389" t="s">
        <v>1073</v>
      </c>
      <c r="E14" s="389"/>
      <c r="F14" s="389"/>
      <c r="G14" s="389"/>
      <c r="H14" s="389"/>
      <c r="I14" s="389"/>
      <c r="J14" s="389"/>
      <c r="K14" s="270"/>
    </row>
    <row r="15" spans="2:11" ht="15" customHeight="1" x14ac:dyDescent="0.3">
      <c r="B15" s="272"/>
      <c r="C15" s="274"/>
      <c r="D15" s="389" t="s">
        <v>1074</v>
      </c>
      <c r="E15" s="389"/>
      <c r="F15" s="389"/>
      <c r="G15" s="389"/>
      <c r="H15" s="389"/>
      <c r="I15" s="389"/>
      <c r="J15" s="389"/>
      <c r="K15" s="270"/>
    </row>
    <row r="16" spans="2:11" ht="15" customHeight="1" x14ac:dyDescent="0.3">
      <c r="B16" s="272"/>
      <c r="C16" s="274"/>
      <c r="D16" s="274"/>
      <c r="E16" s="275" t="s">
        <v>80</v>
      </c>
      <c r="F16" s="389" t="s">
        <v>1075</v>
      </c>
      <c r="G16" s="389"/>
      <c r="H16" s="389"/>
      <c r="I16" s="389"/>
      <c r="J16" s="389"/>
      <c r="K16" s="270"/>
    </row>
    <row r="17" spans="2:11" ht="15" customHeight="1" x14ac:dyDescent="0.3">
      <c r="B17" s="272"/>
      <c r="C17" s="274"/>
      <c r="D17" s="274"/>
      <c r="E17" s="275" t="s">
        <v>1076</v>
      </c>
      <c r="F17" s="389" t="s">
        <v>1077</v>
      </c>
      <c r="G17" s="389"/>
      <c r="H17" s="389"/>
      <c r="I17" s="389"/>
      <c r="J17" s="389"/>
      <c r="K17" s="270"/>
    </row>
    <row r="18" spans="2:11" ht="15" customHeight="1" x14ac:dyDescent="0.3">
      <c r="B18" s="272"/>
      <c r="C18" s="274"/>
      <c r="D18" s="274"/>
      <c r="E18" s="275" t="s">
        <v>1078</v>
      </c>
      <c r="F18" s="389" t="s">
        <v>1079</v>
      </c>
      <c r="G18" s="389"/>
      <c r="H18" s="389"/>
      <c r="I18" s="389"/>
      <c r="J18" s="389"/>
      <c r="K18" s="270"/>
    </row>
    <row r="19" spans="2:11" ht="15" customHeight="1" x14ac:dyDescent="0.3">
      <c r="B19" s="272"/>
      <c r="C19" s="274"/>
      <c r="D19" s="274"/>
      <c r="E19" s="275" t="s">
        <v>1080</v>
      </c>
      <c r="F19" s="389" t="s">
        <v>87</v>
      </c>
      <c r="G19" s="389"/>
      <c r="H19" s="389"/>
      <c r="I19" s="389"/>
      <c r="J19" s="389"/>
      <c r="K19" s="270"/>
    </row>
    <row r="20" spans="2:11" ht="15" customHeight="1" x14ac:dyDescent="0.3">
      <c r="B20" s="272"/>
      <c r="C20" s="274"/>
      <c r="D20" s="274"/>
      <c r="E20" s="275" t="s">
        <v>1081</v>
      </c>
      <c r="F20" s="389" t="s">
        <v>1082</v>
      </c>
      <c r="G20" s="389"/>
      <c r="H20" s="389"/>
      <c r="I20" s="389"/>
      <c r="J20" s="389"/>
      <c r="K20" s="270"/>
    </row>
    <row r="21" spans="2:11" ht="15" customHeight="1" x14ac:dyDescent="0.3">
      <c r="B21" s="272"/>
      <c r="C21" s="274"/>
      <c r="D21" s="274"/>
      <c r="E21" s="275" t="s">
        <v>1083</v>
      </c>
      <c r="F21" s="389" t="s">
        <v>1084</v>
      </c>
      <c r="G21" s="389"/>
      <c r="H21" s="389"/>
      <c r="I21" s="389"/>
      <c r="J21" s="389"/>
      <c r="K21" s="270"/>
    </row>
    <row r="22" spans="2:11" ht="12.75" customHeight="1" x14ac:dyDescent="0.3">
      <c r="B22" s="272"/>
      <c r="C22" s="274"/>
      <c r="D22" s="274"/>
      <c r="E22" s="274"/>
      <c r="F22" s="274"/>
      <c r="G22" s="274"/>
      <c r="H22" s="274"/>
      <c r="I22" s="274"/>
      <c r="J22" s="274"/>
      <c r="K22" s="270"/>
    </row>
    <row r="23" spans="2:11" ht="15" customHeight="1" x14ac:dyDescent="0.3">
      <c r="B23" s="272"/>
      <c r="C23" s="389" t="s">
        <v>1085</v>
      </c>
      <c r="D23" s="389"/>
      <c r="E23" s="389"/>
      <c r="F23" s="389"/>
      <c r="G23" s="389"/>
      <c r="H23" s="389"/>
      <c r="I23" s="389"/>
      <c r="J23" s="389"/>
      <c r="K23" s="270"/>
    </row>
    <row r="24" spans="2:11" ht="15" customHeight="1" x14ac:dyDescent="0.3">
      <c r="B24" s="272"/>
      <c r="C24" s="389" t="s">
        <v>1086</v>
      </c>
      <c r="D24" s="389"/>
      <c r="E24" s="389"/>
      <c r="F24" s="389"/>
      <c r="G24" s="389"/>
      <c r="H24" s="389"/>
      <c r="I24" s="389"/>
      <c r="J24" s="389"/>
      <c r="K24" s="270"/>
    </row>
    <row r="25" spans="2:11" ht="15" customHeight="1" x14ac:dyDescent="0.3">
      <c r="B25" s="272"/>
      <c r="C25" s="273"/>
      <c r="D25" s="389" t="s">
        <v>1087</v>
      </c>
      <c r="E25" s="389"/>
      <c r="F25" s="389"/>
      <c r="G25" s="389"/>
      <c r="H25" s="389"/>
      <c r="I25" s="389"/>
      <c r="J25" s="389"/>
      <c r="K25" s="270"/>
    </row>
    <row r="26" spans="2:11" ht="15" customHeight="1" x14ac:dyDescent="0.3">
      <c r="B26" s="272"/>
      <c r="C26" s="274"/>
      <c r="D26" s="389" t="s">
        <v>1088</v>
      </c>
      <c r="E26" s="389"/>
      <c r="F26" s="389"/>
      <c r="G26" s="389"/>
      <c r="H26" s="389"/>
      <c r="I26" s="389"/>
      <c r="J26" s="389"/>
      <c r="K26" s="270"/>
    </row>
    <row r="27" spans="2:11" ht="12.75" customHeight="1" x14ac:dyDescent="0.3">
      <c r="B27" s="272"/>
      <c r="C27" s="274"/>
      <c r="D27" s="274"/>
      <c r="E27" s="274"/>
      <c r="F27" s="274"/>
      <c r="G27" s="274"/>
      <c r="H27" s="274"/>
      <c r="I27" s="274"/>
      <c r="J27" s="274"/>
      <c r="K27" s="270"/>
    </row>
    <row r="28" spans="2:11" ht="15" customHeight="1" x14ac:dyDescent="0.3">
      <c r="B28" s="272"/>
      <c r="C28" s="274"/>
      <c r="D28" s="389" t="s">
        <v>1089</v>
      </c>
      <c r="E28" s="389"/>
      <c r="F28" s="389"/>
      <c r="G28" s="389"/>
      <c r="H28" s="389"/>
      <c r="I28" s="389"/>
      <c r="J28" s="389"/>
      <c r="K28" s="270"/>
    </row>
    <row r="29" spans="2:11" ht="15" customHeight="1" x14ac:dyDescent="0.3">
      <c r="B29" s="272"/>
      <c r="C29" s="274"/>
      <c r="D29" s="389" t="s">
        <v>1090</v>
      </c>
      <c r="E29" s="389"/>
      <c r="F29" s="389"/>
      <c r="G29" s="389"/>
      <c r="H29" s="389"/>
      <c r="I29" s="389"/>
      <c r="J29" s="389"/>
      <c r="K29" s="270"/>
    </row>
    <row r="30" spans="2:11" ht="12.75" customHeight="1" x14ac:dyDescent="0.3">
      <c r="B30" s="272"/>
      <c r="C30" s="274"/>
      <c r="D30" s="274"/>
      <c r="E30" s="274"/>
      <c r="F30" s="274"/>
      <c r="G30" s="274"/>
      <c r="H30" s="274"/>
      <c r="I30" s="274"/>
      <c r="J30" s="274"/>
      <c r="K30" s="270"/>
    </row>
    <row r="31" spans="2:11" ht="15" customHeight="1" x14ac:dyDescent="0.3">
      <c r="B31" s="272"/>
      <c r="C31" s="274"/>
      <c r="D31" s="389" t="s">
        <v>1091</v>
      </c>
      <c r="E31" s="389"/>
      <c r="F31" s="389"/>
      <c r="G31" s="389"/>
      <c r="H31" s="389"/>
      <c r="I31" s="389"/>
      <c r="J31" s="389"/>
      <c r="K31" s="270"/>
    </row>
    <row r="32" spans="2:11" ht="15" customHeight="1" x14ac:dyDescent="0.3">
      <c r="B32" s="272"/>
      <c r="C32" s="274"/>
      <c r="D32" s="389" t="s">
        <v>1092</v>
      </c>
      <c r="E32" s="389"/>
      <c r="F32" s="389"/>
      <c r="G32" s="389"/>
      <c r="H32" s="389"/>
      <c r="I32" s="389"/>
      <c r="J32" s="389"/>
      <c r="K32" s="270"/>
    </row>
    <row r="33" spans="2:11" ht="15" customHeight="1" x14ac:dyDescent="0.3">
      <c r="B33" s="272"/>
      <c r="C33" s="274"/>
      <c r="D33" s="389" t="s">
        <v>1093</v>
      </c>
      <c r="E33" s="389"/>
      <c r="F33" s="389"/>
      <c r="G33" s="389"/>
      <c r="H33" s="389"/>
      <c r="I33" s="389"/>
      <c r="J33" s="389"/>
      <c r="K33" s="270"/>
    </row>
    <row r="34" spans="2:11" ht="15" customHeight="1" x14ac:dyDescent="0.3">
      <c r="B34" s="272"/>
      <c r="C34" s="274"/>
      <c r="D34" s="273"/>
      <c r="E34" s="276" t="s">
        <v>130</v>
      </c>
      <c r="F34" s="273"/>
      <c r="G34" s="389" t="s">
        <v>1094</v>
      </c>
      <c r="H34" s="389"/>
      <c r="I34" s="389"/>
      <c r="J34" s="389"/>
      <c r="K34" s="270"/>
    </row>
    <row r="35" spans="2:11" ht="30.75" customHeight="1" x14ac:dyDescent="0.3">
      <c r="B35" s="272"/>
      <c r="C35" s="274"/>
      <c r="D35" s="273"/>
      <c r="E35" s="276" t="s">
        <v>1095</v>
      </c>
      <c r="F35" s="273"/>
      <c r="G35" s="389" t="s">
        <v>1096</v>
      </c>
      <c r="H35" s="389"/>
      <c r="I35" s="389"/>
      <c r="J35" s="389"/>
      <c r="K35" s="270"/>
    </row>
    <row r="36" spans="2:11" ht="15" customHeight="1" x14ac:dyDescent="0.3">
      <c r="B36" s="272"/>
      <c r="C36" s="274"/>
      <c r="D36" s="273"/>
      <c r="E36" s="276" t="s">
        <v>55</v>
      </c>
      <c r="F36" s="273"/>
      <c r="G36" s="389" t="s">
        <v>1097</v>
      </c>
      <c r="H36" s="389"/>
      <c r="I36" s="389"/>
      <c r="J36" s="389"/>
      <c r="K36" s="270"/>
    </row>
    <row r="37" spans="2:11" ht="15" customHeight="1" x14ac:dyDescent="0.3">
      <c r="B37" s="272"/>
      <c r="C37" s="274"/>
      <c r="D37" s="273"/>
      <c r="E37" s="276" t="s">
        <v>131</v>
      </c>
      <c r="F37" s="273"/>
      <c r="G37" s="389" t="s">
        <v>1098</v>
      </c>
      <c r="H37" s="389"/>
      <c r="I37" s="389"/>
      <c r="J37" s="389"/>
      <c r="K37" s="270"/>
    </row>
    <row r="38" spans="2:11" ht="15" customHeight="1" x14ac:dyDescent="0.3">
      <c r="B38" s="272"/>
      <c r="C38" s="274"/>
      <c r="D38" s="273"/>
      <c r="E38" s="276" t="s">
        <v>132</v>
      </c>
      <c r="F38" s="273"/>
      <c r="G38" s="389" t="s">
        <v>1099</v>
      </c>
      <c r="H38" s="389"/>
      <c r="I38" s="389"/>
      <c r="J38" s="389"/>
      <c r="K38" s="270"/>
    </row>
    <row r="39" spans="2:11" ht="15" customHeight="1" x14ac:dyDescent="0.3">
      <c r="B39" s="272"/>
      <c r="C39" s="274"/>
      <c r="D39" s="273"/>
      <c r="E39" s="276" t="s">
        <v>133</v>
      </c>
      <c r="F39" s="273"/>
      <c r="G39" s="389" t="s">
        <v>1100</v>
      </c>
      <c r="H39" s="389"/>
      <c r="I39" s="389"/>
      <c r="J39" s="389"/>
      <c r="K39" s="270"/>
    </row>
    <row r="40" spans="2:11" ht="15" customHeight="1" x14ac:dyDescent="0.3">
      <c r="B40" s="272"/>
      <c r="C40" s="274"/>
      <c r="D40" s="273"/>
      <c r="E40" s="276" t="s">
        <v>1101</v>
      </c>
      <c r="F40" s="273"/>
      <c r="G40" s="389" t="s">
        <v>1102</v>
      </c>
      <c r="H40" s="389"/>
      <c r="I40" s="389"/>
      <c r="J40" s="389"/>
      <c r="K40" s="270"/>
    </row>
    <row r="41" spans="2:11" ht="15" customHeight="1" x14ac:dyDescent="0.3">
      <c r="B41" s="272"/>
      <c r="C41" s="274"/>
      <c r="D41" s="273"/>
      <c r="E41" s="276"/>
      <c r="F41" s="273"/>
      <c r="G41" s="389" t="s">
        <v>1103</v>
      </c>
      <c r="H41" s="389"/>
      <c r="I41" s="389"/>
      <c r="J41" s="389"/>
      <c r="K41" s="270"/>
    </row>
    <row r="42" spans="2:11" ht="15" customHeight="1" x14ac:dyDescent="0.3">
      <c r="B42" s="272"/>
      <c r="C42" s="274"/>
      <c r="D42" s="273"/>
      <c r="E42" s="276" t="s">
        <v>1104</v>
      </c>
      <c r="F42" s="273"/>
      <c r="G42" s="389" t="s">
        <v>1105</v>
      </c>
      <c r="H42" s="389"/>
      <c r="I42" s="389"/>
      <c r="J42" s="389"/>
      <c r="K42" s="270"/>
    </row>
    <row r="43" spans="2:11" ht="15" customHeight="1" x14ac:dyDescent="0.3">
      <c r="B43" s="272"/>
      <c r="C43" s="274"/>
      <c r="D43" s="273"/>
      <c r="E43" s="276" t="s">
        <v>135</v>
      </c>
      <c r="F43" s="273"/>
      <c r="G43" s="389" t="s">
        <v>1106</v>
      </c>
      <c r="H43" s="389"/>
      <c r="I43" s="389"/>
      <c r="J43" s="389"/>
      <c r="K43" s="270"/>
    </row>
    <row r="44" spans="2:11" ht="12.75" customHeight="1" x14ac:dyDescent="0.3">
      <c r="B44" s="272"/>
      <c r="C44" s="274"/>
      <c r="D44" s="273"/>
      <c r="E44" s="273"/>
      <c r="F44" s="273"/>
      <c r="G44" s="273"/>
      <c r="H44" s="273"/>
      <c r="I44" s="273"/>
      <c r="J44" s="273"/>
      <c r="K44" s="270"/>
    </row>
    <row r="45" spans="2:11" ht="15" customHeight="1" x14ac:dyDescent="0.3">
      <c r="B45" s="272"/>
      <c r="C45" s="274"/>
      <c r="D45" s="389" t="s">
        <v>1107</v>
      </c>
      <c r="E45" s="389"/>
      <c r="F45" s="389"/>
      <c r="G45" s="389"/>
      <c r="H45" s="389"/>
      <c r="I45" s="389"/>
      <c r="J45" s="389"/>
      <c r="K45" s="270"/>
    </row>
    <row r="46" spans="2:11" ht="15" customHeight="1" x14ac:dyDescent="0.3">
      <c r="B46" s="272"/>
      <c r="C46" s="274"/>
      <c r="D46" s="274"/>
      <c r="E46" s="389" t="s">
        <v>1108</v>
      </c>
      <c r="F46" s="389"/>
      <c r="G46" s="389"/>
      <c r="H46" s="389"/>
      <c r="I46" s="389"/>
      <c r="J46" s="389"/>
      <c r="K46" s="270"/>
    </row>
    <row r="47" spans="2:11" ht="15" customHeight="1" x14ac:dyDescent="0.3">
      <c r="B47" s="272"/>
      <c r="C47" s="274"/>
      <c r="D47" s="274"/>
      <c r="E47" s="389" t="s">
        <v>1109</v>
      </c>
      <c r="F47" s="389"/>
      <c r="G47" s="389"/>
      <c r="H47" s="389"/>
      <c r="I47" s="389"/>
      <c r="J47" s="389"/>
      <c r="K47" s="270"/>
    </row>
    <row r="48" spans="2:11" ht="15" customHeight="1" x14ac:dyDescent="0.3">
      <c r="B48" s="272"/>
      <c r="C48" s="274"/>
      <c r="D48" s="274"/>
      <c r="E48" s="389" t="s">
        <v>1110</v>
      </c>
      <c r="F48" s="389"/>
      <c r="G48" s="389"/>
      <c r="H48" s="389"/>
      <c r="I48" s="389"/>
      <c r="J48" s="389"/>
      <c r="K48" s="270"/>
    </row>
    <row r="49" spans="2:11" ht="15" customHeight="1" x14ac:dyDescent="0.3">
      <c r="B49" s="272"/>
      <c r="C49" s="274"/>
      <c r="D49" s="389" t="s">
        <v>1111</v>
      </c>
      <c r="E49" s="389"/>
      <c r="F49" s="389"/>
      <c r="G49" s="389"/>
      <c r="H49" s="389"/>
      <c r="I49" s="389"/>
      <c r="J49" s="389"/>
      <c r="K49" s="270"/>
    </row>
    <row r="50" spans="2:11" ht="25.5" customHeight="1" x14ac:dyDescent="0.3">
      <c r="B50" s="269"/>
      <c r="C50" s="392" t="s">
        <v>1112</v>
      </c>
      <c r="D50" s="392"/>
      <c r="E50" s="392"/>
      <c r="F50" s="392"/>
      <c r="G50" s="392"/>
      <c r="H50" s="392"/>
      <c r="I50" s="392"/>
      <c r="J50" s="392"/>
      <c r="K50" s="270"/>
    </row>
    <row r="51" spans="2:11" ht="5.25" customHeight="1" x14ac:dyDescent="0.3">
      <c r="B51" s="269"/>
      <c r="C51" s="271"/>
      <c r="D51" s="271"/>
      <c r="E51" s="271"/>
      <c r="F51" s="271"/>
      <c r="G51" s="271"/>
      <c r="H51" s="271"/>
      <c r="I51" s="271"/>
      <c r="J51" s="271"/>
      <c r="K51" s="270"/>
    </row>
    <row r="52" spans="2:11" ht="15" customHeight="1" x14ac:dyDescent="0.3">
      <c r="B52" s="269"/>
      <c r="C52" s="389" t="s">
        <v>1113</v>
      </c>
      <c r="D52" s="389"/>
      <c r="E52" s="389"/>
      <c r="F52" s="389"/>
      <c r="G52" s="389"/>
      <c r="H52" s="389"/>
      <c r="I52" s="389"/>
      <c r="J52" s="389"/>
      <c r="K52" s="270"/>
    </row>
    <row r="53" spans="2:11" ht="15" customHeight="1" x14ac:dyDescent="0.3">
      <c r="B53" s="269"/>
      <c r="C53" s="389" t="s">
        <v>1114</v>
      </c>
      <c r="D53" s="389"/>
      <c r="E53" s="389"/>
      <c r="F53" s="389"/>
      <c r="G53" s="389"/>
      <c r="H53" s="389"/>
      <c r="I53" s="389"/>
      <c r="J53" s="389"/>
      <c r="K53" s="270"/>
    </row>
    <row r="54" spans="2:11" ht="12.75" customHeight="1" x14ac:dyDescent="0.3">
      <c r="B54" s="269"/>
      <c r="C54" s="273"/>
      <c r="D54" s="273"/>
      <c r="E54" s="273"/>
      <c r="F54" s="273"/>
      <c r="G54" s="273"/>
      <c r="H54" s="273"/>
      <c r="I54" s="273"/>
      <c r="J54" s="273"/>
      <c r="K54" s="270"/>
    </row>
    <row r="55" spans="2:11" ht="15" customHeight="1" x14ac:dyDescent="0.3">
      <c r="B55" s="269"/>
      <c r="C55" s="389" t="s">
        <v>1115</v>
      </c>
      <c r="D55" s="389"/>
      <c r="E55" s="389"/>
      <c r="F55" s="389"/>
      <c r="G55" s="389"/>
      <c r="H55" s="389"/>
      <c r="I55" s="389"/>
      <c r="J55" s="389"/>
      <c r="K55" s="270"/>
    </row>
    <row r="56" spans="2:11" ht="15" customHeight="1" x14ac:dyDescent="0.3">
      <c r="B56" s="269"/>
      <c r="C56" s="274"/>
      <c r="D56" s="389" t="s">
        <v>1116</v>
      </c>
      <c r="E56" s="389"/>
      <c r="F56" s="389"/>
      <c r="G56" s="389"/>
      <c r="H56" s="389"/>
      <c r="I56" s="389"/>
      <c r="J56" s="389"/>
      <c r="K56" s="270"/>
    </row>
    <row r="57" spans="2:11" ht="15" customHeight="1" x14ac:dyDescent="0.3">
      <c r="B57" s="269"/>
      <c r="C57" s="274"/>
      <c r="D57" s="389" t="s">
        <v>1117</v>
      </c>
      <c r="E57" s="389"/>
      <c r="F57" s="389"/>
      <c r="G57" s="389"/>
      <c r="H57" s="389"/>
      <c r="I57" s="389"/>
      <c r="J57" s="389"/>
      <c r="K57" s="270"/>
    </row>
    <row r="58" spans="2:11" ht="15" customHeight="1" x14ac:dyDescent="0.3">
      <c r="B58" s="269"/>
      <c r="C58" s="274"/>
      <c r="D58" s="389" t="s">
        <v>1118</v>
      </c>
      <c r="E58" s="389"/>
      <c r="F58" s="389"/>
      <c r="G58" s="389"/>
      <c r="H58" s="389"/>
      <c r="I58" s="389"/>
      <c r="J58" s="389"/>
      <c r="K58" s="270"/>
    </row>
    <row r="59" spans="2:11" ht="15" customHeight="1" x14ac:dyDescent="0.3">
      <c r="B59" s="269"/>
      <c r="C59" s="274"/>
      <c r="D59" s="389" t="s">
        <v>1119</v>
      </c>
      <c r="E59" s="389"/>
      <c r="F59" s="389"/>
      <c r="G59" s="389"/>
      <c r="H59" s="389"/>
      <c r="I59" s="389"/>
      <c r="J59" s="389"/>
      <c r="K59" s="270"/>
    </row>
    <row r="60" spans="2:11" ht="15" customHeight="1" x14ac:dyDescent="0.3">
      <c r="B60" s="269"/>
      <c r="C60" s="274"/>
      <c r="D60" s="391" t="s">
        <v>1120</v>
      </c>
      <c r="E60" s="391"/>
      <c r="F60" s="391"/>
      <c r="G60" s="391"/>
      <c r="H60" s="391"/>
      <c r="I60" s="391"/>
      <c r="J60" s="391"/>
      <c r="K60" s="270"/>
    </row>
    <row r="61" spans="2:11" ht="15" customHeight="1" x14ac:dyDescent="0.3">
      <c r="B61" s="269"/>
      <c r="C61" s="274"/>
      <c r="D61" s="389" t="s">
        <v>1121</v>
      </c>
      <c r="E61" s="389"/>
      <c r="F61" s="389"/>
      <c r="G61" s="389"/>
      <c r="H61" s="389"/>
      <c r="I61" s="389"/>
      <c r="J61" s="389"/>
      <c r="K61" s="270"/>
    </row>
    <row r="62" spans="2:11" ht="12.75" customHeight="1" x14ac:dyDescent="0.3">
      <c r="B62" s="269"/>
      <c r="C62" s="274"/>
      <c r="D62" s="274"/>
      <c r="E62" s="277"/>
      <c r="F62" s="274"/>
      <c r="G62" s="274"/>
      <c r="H62" s="274"/>
      <c r="I62" s="274"/>
      <c r="J62" s="274"/>
      <c r="K62" s="270"/>
    </row>
    <row r="63" spans="2:11" ht="15" customHeight="1" x14ac:dyDescent="0.3">
      <c r="B63" s="269"/>
      <c r="C63" s="274"/>
      <c r="D63" s="389" t="s">
        <v>1122</v>
      </c>
      <c r="E63" s="389"/>
      <c r="F63" s="389"/>
      <c r="G63" s="389"/>
      <c r="H63" s="389"/>
      <c r="I63" s="389"/>
      <c r="J63" s="389"/>
      <c r="K63" s="270"/>
    </row>
    <row r="64" spans="2:11" ht="15" customHeight="1" x14ac:dyDescent="0.3">
      <c r="B64" s="269"/>
      <c r="C64" s="274"/>
      <c r="D64" s="391" t="s">
        <v>1123</v>
      </c>
      <c r="E64" s="391"/>
      <c r="F64" s="391"/>
      <c r="G64" s="391"/>
      <c r="H64" s="391"/>
      <c r="I64" s="391"/>
      <c r="J64" s="391"/>
      <c r="K64" s="270"/>
    </row>
    <row r="65" spans="2:11" ht="15" customHeight="1" x14ac:dyDescent="0.3">
      <c r="B65" s="269"/>
      <c r="C65" s="274"/>
      <c r="D65" s="389" t="s">
        <v>1124</v>
      </c>
      <c r="E65" s="389"/>
      <c r="F65" s="389"/>
      <c r="G65" s="389"/>
      <c r="H65" s="389"/>
      <c r="I65" s="389"/>
      <c r="J65" s="389"/>
      <c r="K65" s="270"/>
    </row>
    <row r="66" spans="2:11" ht="15" customHeight="1" x14ac:dyDescent="0.3">
      <c r="B66" s="269"/>
      <c r="C66" s="274"/>
      <c r="D66" s="389" t="s">
        <v>1125</v>
      </c>
      <c r="E66" s="389"/>
      <c r="F66" s="389"/>
      <c r="G66" s="389"/>
      <c r="H66" s="389"/>
      <c r="I66" s="389"/>
      <c r="J66" s="389"/>
      <c r="K66" s="270"/>
    </row>
    <row r="67" spans="2:11" ht="15" customHeight="1" x14ac:dyDescent="0.3">
      <c r="B67" s="269"/>
      <c r="C67" s="274"/>
      <c r="D67" s="389" t="s">
        <v>1126</v>
      </c>
      <c r="E67" s="389"/>
      <c r="F67" s="389"/>
      <c r="G67" s="389"/>
      <c r="H67" s="389"/>
      <c r="I67" s="389"/>
      <c r="J67" s="389"/>
      <c r="K67" s="270"/>
    </row>
    <row r="68" spans="2:11" ht="15" customHeight="1" x14ac:dyDescent="0.3">
      <c r="B68" s="269"/>
      <c r="C68" s="274"/>
      <c r="D68" s="389" t="s">
        <v>1127</v>
      </c>
      <c r="E68" s="389"/>
      <c r="F68" s="389"/>
      <c r="G68" s="389"/>
      <c r="H68" s="389"/>
      <c r="I68" s="389"/>
      <c r="J68" s="389"/>
      <c r="K68" s="270"/>
    </row>
    <row r="69" spans="2:11" ht="12.75" customHeight="1" x14ac:dyDescent="0.3">
      <c r="B69" s="278"/>
      <c r="C69" s="279"/>
      <c r="D69" s="279"/>
      <c r="E69" s="279"/>
      <c r="F69" s="279"/>
      <c r="G69" s="279"/>
      <c r="H69" s="279"/>
      <c r="I69" s="279"/>
      <c r="J69" s="279"/>
      <c r="K69" s="280"/>
    </row>
    <row r="70" spans="2:11" ht="18.75" customHeight="1" x14ac:dyDescent="0.3">
      <c r="B70" s="281"/>
      <c r="C70" s="281"/>
      <c r="D70" s="281"/>
      <c r="E70" s="281"/>
      <c r="F70" s="281"/>
      <c r="G70" s="281"/>
      <c r="H70" s="281"/>
      <c r="I70" s="281"/>
      <c r="J70" s="281"/>
      <c r="K70" s="282"/>
    </row>
    <row r="71" spans="2:11" ht="18.75" customHeight="1" x14ac:dyDescent="0.3">
      <c r="B71" s="282"/>
      <c r="C71" s="282"/>
      <c r="D71" s="282"/>
      <c r="E71" s="282"/>
      <c r="F71" s="282"/>
      <c r="G71" s="282"/>
      <c r="H71" s="282"/>
      <c r="I71" s="282"/>
      <c r="J71" s="282"/>
      <c r="K71" s="282"/>
    </row>
    <row r="72" spans="2:11" ht="7.5" customHeight="1" x14ac:dyDescent="0.3">
      <c r="B72" s="283"/>
      <c r="C72" s="284"/>
      <c r="D72" s="284"/>
      <c r="E72" s="284"/>
      <c r="F72" s="284"/>
      <c r="G72" s="284"/>
      <c r="H72" s="284"/>
      <c r="I72" s="284"/>
      <c r="J72" s="284"/>
      <c r="K72" s="285"/>
    </row>
    <row r="73" spans="2:11" ht="45" customHeight="1" x14ac:dyDescent="0.3">
      <c r="B73" s="286"/>
      <c r="C73" s="390" t="s">
        <v>1064</v>
      </c>
      <c r="D73" s="390"/>
      <c r="E73" s="390"/>
      <c r="F73" s="390"/>
      <c r="G73" s="390"/>
      <c r="H73" s="390"/>
      <c r="I73" s="390"/>
      <c r="J73" s="390"/>
      <c r="K73" s="287"/>
    </row>
    <row r="74" spans="2:11" ht="17.25" customHeight="1" x14ac:dyDescent="0.3">
      <c r="B74" s="286"/>
      <c r="C74" s="288" t="s">
        <v>1128</v>
      </c>
      <c r="D74" s="288"/>
      <c r="E74" s="288"/>
      <c r="F74" s="288" t="s">
        <v>1129</v>
      </c>
      <c r="G74" s="289"/>
      <c r="H74" s="288" t="s">
        <v>131</v>
      </c>
      <c r="I74" s="288" t="s">
        <v>59</v>
      </c>
      <c r="J74" s="288" t="s">
        <v>1130</v>
      </c>
      <c r="K74" s="287"/>
    </row>
    <row r="75" spans="2:11" ht="17.25" customHeight="1" x14ac:dyDescent="0.3">
      <c r="B75" s="286"/>
      <c r="C75" s="290" t="s">
        <v>1131</v>
      </c>
      <c r="D75" s="290"/>
      <c r="E75" s="290"/>
      <c r="F75" s="291" t="s">
        <v>1132</v>
      </c>
      <c r="G75" s="292"/>
      <c r="H75" s="290"/>
      <c r="I75" s="290"/>
      <c r="J75" s="290" t="s">
        <v>1133</v>
      </c>
      <c r="K75" s="287"/>
    </row>
    <row r="76" spans="2:11" ht="5.25" customHeight="1" x14ac:dyDescent="0.3">
      <c r="B76" s="286"/>
      <c r="C76" s="293"/>
      <c r="D76" s="293"/>
      <c r="E76" s="293"/>
      <c r="F76" s="293"/>
      <c r="G76" s="294"/>
      <c r="H76" s="293"/>
      <c r="I76" s="293"/>
      <c r="J76" s="293"/>
      <c r="K76" s="287"/>
    </row>
    <row r="77" spans="2:11" ht="15" customHeight="1" x14ac:dyDescent="0.3">
      <c r="B77" s="286"/>
      <c r="C77" s="276" t="s">
        <v>55</v>
      </c>
      <c r="D77" s="293"/>
      <c r="E77" s="293"/>
      <c r="F77" s="295" t="s">
        <v>1134</v>
      </c>
      <c r="G77" s="294"/>
      <c r="H77" s="276" t="s">
        <v>1135</v>
      </c>
      <c r="I77" s="276" t="s">
        <v>1136</v>
      </c>
      <c r="J77" s="276">
        <v>20</v>
      </c>
      <c r="K77" s="287"/>
    </row>
    <row r="78" spans="2:11" ht="15" customHeight="1" x14ac:dyDescent="0.3">
      <c r="B78" s="286"/>
      <c r="C78" s="276" t="s">
        <v>1137</v>
      </c>
      <c r="D78" s="276"/>
      <c r="E78" s="276"/>
      <c r="F78" s="295" t="s">
        <v>1134</v>
      </c>
      <c r="G78" s="294"/>
      <c r="H78" s="276" t="s">
        <v>1138</v>
      </c>
      <c r="I78" s="276" t="s">
        <v>1136</v>
      </c>
      <c r="J78" s="276">
        <v>120</v>
      </c>
      <c r="K78" s="287"/>
    </row>
    <row r="79" spans="2:11" ht="15" customHeight="1" x14ac:dyDescent="0.3">
      <c r="B79" s="296"/>
      <c r="C79" s="276" t="s">
        <v>1139</v>
      </c>
      <c r="D79" s="276"/>
      <c r="E79" s="276"/>
      <c r="F79" s="295" t="s">
        <v>1140</v>
      </c>
      <c r="G79" s="294"/>
      <c r="H79" s="276" t="s">
        <v>1141</v>
      </c>
      <c r="I79" s="276" t="s">
        <v>1136</v>
      </c>
      <c r="J79" s="276">
        <v>50</v>
      </c>
      <c r="K79" s="287"/>
    </row>
    <row r="80" spans="2:11" ht="15" customHeight="1" x14ac:dyDescent="0.3">
      <c r="B80" s="296"/>
      <c r="C80" s="276" t="s">
        <v>1142</v>
      </c>
      <c r="D80" s="276"/>
      <c r="E80" s="276"/>
      <c r="F80" s="295" t="s">
        <v>1134</v>
      </c>
      <c r="G80" s="294"/>
      <c r="H80" s="276" t="s">
        <v>1143</v>
      </c>
      <c r="I80" s="276" t="s">
        <v>1144</v>
      </c>
      <c r="J80" s="276"/>
      <c r="K80" s="287"/>
    </row>
    <row r="81" spans="2:11" ht="15" customHeight="1" x14ac:dyDescent="0.3">
      <c r="B81" s="296"/>
      <c r="C81" s="297" t="s">
        <v>1145</v>
      </c>
      <c r="D81" s="297"/>
      <c r="E81" s="297"/>
      <c r="F81" s="298" t="s">
        <v>1140</v>
      </c>
      <c r="G81" s="297"/>
      <c r="H81" s="297" t="s">
        <v>1146</v>
      </c>
      <c r="I81" s="297" t="s">
        <v>1136</v>
      </c>
      <c r="J81" s="297">
        <v>15</v>
      </c>
      <c r="K81" s="287"/>
    </row>
    <row r="82" spans="2:11" ht="15" customHeight="1" x14ac:dyDescent="0.3">
      <c r="B82" s="296"/>
      <c r="C82" s="297" t="s">
        <v>1147</v>
      </c>
      <c r="D82" s="297"/>
      <c r="E82" s="297"/>
      <c r="F82" s="298" t="s">
        <v>1140</v>
      </c>
      <c r="G82" s="297"/>
      <c r="H82" s="297" t="s">
        <v>1148</v>
      </c>
      <c r="I82" s="297" t="s">
        <v>1136</v>
      </c>
      <c r="J82" s="297">
        <v>15</v>
      </c>
      <c r="K82" s="287"/>
    </row>
    <row r="83" spans="2:11" ht="15" customHeight="1" x14ac:dyDescent="0.3">
      <c r="B83" s="296"/>
      <c r="C83" s="297" t="s">
        <v>1149</v>
      </c>
      <c r="D83" s="297"/>
      <c r="E83" s="297"/>
      <c r="F83" s="298" t="s">
        <v>1140</v>
      </c>
      <c r="G83" s="297"/>
      <c r="H83" s="297" t="s">
        <v>1150</v>
      </c>
      <c r="I83" s="297" t="s">
        <v>1136</v>
      </c>
      <c r="J83" s="297">
        <v>20</v>
      </c>
      <c r="K83" s="287"/>
    </row>
    <row r="84" spans="2:11" ht="15" customHeight="1" x14ac:dyDescent="0.3">
      <c r="B84" s="296"/>
      <c r="C84" s="297" t="s">
        <v>1151</v>
      </c>
      <c r="D84" s="297"/>
      <c r="E84" s="297"/>
      <c r="F84" s="298" t="s">
        <v>1140</v>
      </c>
      <c r="G84" s="297"/>
      <c r="H84" s="297" t="s">
        <v>1152</v>
      </c>
      <c r="I84" s="297" t="s">
        <v>1136</v>
      </c>
      <c r="J84" s="297">
        <v>20</v>
      </c>
      <c r="K84" s="287"/>
    </row>
    <row r="85" spans="2:11" ht="15" customHeight="1" x14ac:dyDescent="0.3">
      <c r="B85" s="296"/>
      <c r="C85" s="276" t="s">
        <v>1153</v>
      </c>
      <c r="D85" s="276"/>
      <c r="E85" s="276"/>
      <c r="F85" s="295" t="s">
        <v>1140</v>
      </c>
      <c r="G85" s="294"/>
      <c r="H85" s="276" t="s">
        <v>1154</v>
      </c>
      <c r="I85" s="276" t="s">
        <v>1136</v>
      </c>
      <c r="J85" s="276">
        <v>50</v>
      </c>
      <c r="K85" s="287"/>
    </row>
    <row r="86" spans="2:11" ht="15" customHeight="1" x14ac:dyDescent="0.3">
      <c r="B86" s="296"/>
      <c r="C86" s="276" t="s">
        <v>1155</v>
      </c>
      <c r="D86" s="276"/>
      <c r="E86" s="276"/>
      <c r="F86" s="295" t="s">
        <v>1140</v>
      </c>
      <c r="G86" s="294"/>
      <c r="H86" s="276" t="s">
        <v>1156</v>
      </c>
      <c r="I86" s="276" t="s">
        <v>1136</v>
      </c>
      <c r="J86" s="276">
        <v>20</v>
      </c>
      <c r="K86" s="287"/>
    </row>
    <row r="87" spans="2:11" ht="15" customHeight="1" x14ac:dyDescent="0.3">
      <c r="B87" s="296"/>
      <c r="C87" s="276" t="s">
        <v>1157</v>
      </c>
      <c r="D87" s="276"/>
      <c r="E87" s="276"/>
      <c r="F87" s="295" t="s">
        <v>1140</v>
      </c>
      <c r="G87" s="294"/>
      <c r="H87" s="276" t="s">
        <v>1158</v>
      </c>
      <c r="I87" s="276" t="s">
        <v>1136</v>
      </c>
      <c r="J87" s="276">
        <v>20</v>
      </c>
      <c r="K87" s="287"/>
    </row>
    <row r="88" spans="2:11" ht="15" customHeight="1" x14ac:dyDescent="0.3">
      <c r="B88" s="296"/>
      <c r="C88" s="276" t="s">
        <v>1159</v>
      </c>
      <c r="D88" s="276"/>
      <c r="E88" s="276"/>
      <c r="F88" s="295" t="s">
        <v>1140</v>
      </c>
      <c r="G88" s="294"/>
      <c r="H88" s="276" t="s">
        <v>1160</v>
      </c>
      <c r="I88" s="276" t="s">
        <v>1136</v>
      </c>
      <c r="J88" s="276">
        <v>50</v>
      </c>
      <c r="K88" s="287"/>
    </row>
    <row r="89" spans="2:11" ht="15" customHeight="1" x14ac:dyDescent="0.3">
      <c r="B89" s="296"/>
      <c r="C89" s="276" t="s">
        <v>1161</v>
      </c>
      <c r="D89" s="276"/>
      <c r="E89" s="276"/>
      <c r="F89" s="295" t="s">
        <v>1140</v>
      </c>
      <c r="G89" s="294"/>
      <c r="H89" s="276" t="s">
        <v>1161</v>
      </c>
      <c r="I89" s="276" t="s">
        <v>1136</v>
      </c>
      <c r="J89" s="276">
        <v>50</v>
      </c>
      <c r="K89" s="287"/>
    </row>
    <row r="90" spans="2:11" ht="15" customHeight="1" x14ac:dyDescent="0.3">
      <c r="B90" s="296"/>
      <c r="C90" s="276" t="s">
        <v>136</v>
      </c>
      <c r="D90" s="276"/>
      <c r="E90" s="276"/>
      <c r="F90" s="295" t="s">
        <v>1140</v>
      </c>
      <c r="G90" s="294"/>
      <c r="H90" s="276" t="s">
        <v>1162</v>
      </c>
      <c r="I90" s="276" t="s">
        <v>1136</v>
      </c>
      <c r="J90" s="276">
        <v>255</v>
      </c>
      <c r="K90" s="287"/>
    </row>
    <row r="91" spans="2:11" ht="15" customHeight="1" x14ac:dyDescent="0.3">
      <c r="B91" s="296"/>
      <c r="C91" s="276" t="s">
        <v>1163</v>
      </c>
      <c r="D91" s="276"/>
      <c r="E91" s="276"/>
      <c r="F91" s="295" t="s">
        <v>1134</v>
      </c>
      <c r="G91" s="294"/>
      <c r="H91" s="276" t="s">
        <v>1164</v>
      </c>
      <c r="I91" s="276" t="s">
        <v>1165</v>
      </c>
      <c r="J91" s="276"/>
      <c r="K91" s="287"/>
    </row>
    <row r="92" spans="2:11" ht="15" customHeight="1" x14ac:dyDescent="0.3">
      <c r="B92" s="296"/>
      <c r="C92" s="276" t="s">
        <v>1166</v>
      </c>
      <c r="D92" s="276"/>
      <c r="E92" s="276"/>
      <c r="F92" s="295" t="s">
        <v>1134</v>
      </c>
      <c r="G92" s="294"/>
      <c r="H92" s="276" t="s">
        <v>1167</v>
      </c>
      <c r="I92" s="276" t="s">
        <v>1168</v>
      </c>
      <c r="J92" s="276"/>
      <c r="K92" s="287"/>
    </row>
    <row r="93" spans="2:11" ht="15" customHeight="1" x14ac:dyDescent="0.3">
      <c r="B93" s="296"/>
      <c r="C93" s="276" t="s">
        <v>1169</v>
      </c>
      <c r="D93" s="276"/>
      <c r="E93" s="276"/>
      <c r="F93" s="295" t="s">
        <v>1134</v>
      </c>
      <c r="G93" s="294"/>
      <c r="H93" s="276" t="s">
        <v>1169</v>
      </c>
      <c r="I93" s="276" t="s">
        <v>1168</v>
      </c>
      <c r="J93" s="276"/>
      <c r="K93" s="287"/>
    </row>
    <row r="94" spans="2:11" ht="15" customHeight="1" x14ac:dyDescent="0.3">
      <c r="B94" s="296"/>
      <c r="C94" s="276" t="s">
        <v>40</v>
      </c>
      <c r="D94" s="276"/>
      <c r="E94" s="276"/>
      <c r="F94" s="295" t="s">
        <v>1134</v>
      </c>
      <c r="G94" s="294"/>
      <c r="H94" s="276" t="s">
        <v>1170</v>
      </c>
      <c r="I94" s="276" t="s">
        <v>1168</v>
      </c>
      <c r="J94" s="276"/>
      <c r="K94" s="287"/>
    </row>
    <row r="95" spans="2:11" ht="15" customHeight="1" x14ac:dyDescent="0.3">
      <c r="B95" s="296"/>
      <c r="C95" s="276" t="s">
        <v>50</v>
      </c>
      <c r="D95" s="276"/>
      <c r="E95" s="276"/>
      <c r="F95" s="295" t="s">
        <v>1134</v>
      </c>
      <c r="G95" s="294"/>
      <c r="H95" s="276" t="s">
        <v>1171</v>
      </c>
      <c r="I95" s="276" t="s">
        <v>1168</v>
      </c>
      <c r="J95" s="276"/>
      <c r="K95" s="287"/>
    </row>
    <row r="96" spans="2:11" ht="15" customHeight="1" x14ac:dyDescent="0.3">
      <c r="B96" s="299"/>
      <c r="C96" s="300"/>
      <c r="D96" s="300"/>
      <c r="E96" s="300"/>
      <c r="F96" s="300"/>
      <c r="G96" s="300"/>
      <c r="H96" s="300"/>
      <c r="I96" s="300"/>
      <c r="J96" s="300"/>
      <c r="K96" s="301"/>
    </row>
    <row r="97" spans="2:11" ht="18.75" customHeight="1" x14ac:dyDescent="0.3">
      <c r="B97" s="302"/>
      <c r="C97" s="303"/>
      <c r="D97" s="303"/>
      <c r="E97" s="303"/>
      <c r="F97" s="303"/>
      <c r="G97" s="303"/>
      <c r="H97" s="303"/>
      <c r="I97" s="303"/>
      <c r="J97" s="303"/>
      <c r="K97" s="302"/>
    </row>
    <row r="98" spans="2:11" ht="18.75" customHeight="1" x14ac:dyDescent="0.3">
      <c r="B98" s="282"/>
      <c r="C98" s="282"/>
      <c r="D98" s="282"/>
      <c r="E98" s="282"/>
      <c r="F98" s="282"/>
      <c r="G98" s="282"/>
      <c r="H98" s="282"/>
      <c r="I98" s="282"/>
      <c r="J98" s="282"/>
      <c r="K98" s="282"/>
    </row>
    <row r="99" spans="2:11" ht="7.5" customHeight="1" x14ac:dyDescent="0.3">
      <c r="B99" s="283"/>
      <c r="C99" s="284"/>
      <c r="D99" s="284"/>
      <c r="E99" s="284"/>
      <c r="F99" s="284"/>
      <c r="G99" s="284"/>
      <c r="H99" s="284"/>
      <c r="I99" s="284"/>
      <c r="J99" s="284"/>
      <c r="K99" s="285"/>
    </row>
    <row r="100" spans="2:11" ht="45" customHeight="1" x14ac:dyDescent="0.3">
      <c r="B100" s="286"/>
      <c r="C100" s="390" t="s">
        <v>1172</v>
      </c>
      <c r="D100" s="390"/>
      <c r="E100" s="390"/>
      <c r="F100" s="390"/>
      <c r="G100" s="390"/>
      <c r="H100" s="390"/>
      <c r="I100" s="390"/>
      <c r="J100" s="390"/>
      <c r="K100" s="287"/>
    </row>
    <row r="101" spans="2:11" ht="17.25" customHeight="1" x14ac:dyDescent="0.3">
      <c r="B101" s="286"/>
      <c r="C101" s="288" t="s">
        <v>1128</v>
      </c>
      <c r="D101" s="288"/>
      <c r="E101" s="288"/>
      <c r="F101" s="288" t="s">
        <v>1129</v>
      </c>
      <c r="G101" s="289"/>
      <c r="H101" s="288" t="s">
        <v>131</v>
      </c>
      <c r="I101" s="288" t="s">
        <v>59</v>
      </c>
      <c r="J101" s="288" t="s">
        <v>1130</v>
      </c>
      <c r="K101" s="287"/>
    </row>
    <row r="102" spans="2:11" ht="17.25" customHeight="1" x14ac:dyDescent="0.3">
      <c r="B102" s="286"/>
      <c r="C102" s="290" t="s">
        <v>1131</v>
      </c>
      <c r="D102" s="290"/>
      <c r="E102" s="290"/>
      <c r="F102" s="291" t="s">
        <v>1132</v>
      </c>
      <c r="G102" s="292"/>
      <c r="H102" s="290"/>
      <c r="I102" s="290"/>
      <c r="J102" s="290" t="s">
        <v>1133</v>
      </c>
      <c r="K102" s="287"/>
    </row>
    <row r="103" spans="2:11" ht="5.25" customHeight="1" x14ac:dyDescent="0.3">
      <c r="B103" s="286"/>
      <c r="C103" s="288"/>
      <c r="D103" s="288"/>
      <c r="E103" s="288"/>
      <c r="F103" s="288"/>
      <c r="G103" s="304"/>
      <c r="H103" s="288"/>
      <c r="I103" s="288"/>
      <c r="J103" s="288"/>
      <c r="K103" s="287"/>
    </row>
    <row r="104" spans="2:11" ht="15" customHeight="1" x14ac:dyDescent="0.3">
      <c r="B104" s="286"/>
      <c r="C104" s="276" t="s">
        <v>55</v>
      </c>
      <c r="D104" s="293"/>
      <c r="E104" s="293"/>
      <c r="F104" s="295" t="s">
        <v>1134</v>
      </c>
      <c r="G104" s="304"/>
      <c r="H104" s="276" t="s">
        <v>1173</v>
      </c>
      <c r="I104" s="276" t="s">
        <v>1136</v>
      </c>
      <c r="J104" s="276">
        <v>20</v>
      </c>
      <c r="K104" s="287"/>
    </row>
    <row r="105" spans="2:11" ht="15" customHeight="1" x14ac:dyDescent="0.3">
      <c r="B105" s="286"/>
      <c r="C105" s="276" t="s">
        <v>1137</v>
      </c>
      <c r="D105" s="276"/>
      <c r="E105" s="276"/>
      <c r="F105" s="295" t="s">
        <v>1134</v>
      </c>
      <c r="G105" s="276"/>
      <c r="H105" s="276" t="s">
        <v>1173</v>
      </c>
      <c r="I105" s="276" t="s">
        <v>1136</v>
      </c>
      <c r="J105" s="276">
        <v>120</v>
      </c>
      <c r="K105" s="287"/>
    </row>
    <row r="106" spans="2:11" ht="15" customHeight="1" x14ac:dyDescent="0.3">
      <c r="B106" s="296"/>
      <c r="C106" s="276" t="s">
        <v>1139</v>
      </c>
      <c r="D106" s="276"/>
      <c r="E106" s="276"/>
      <c r="F106" s="295" t="s">
        <v>1140</v>
      </c>
      <c r="G106" s="276"/>
      <c r="H106" s="276" t="s">
        <v>1173</v>
      </c>
      <c r="I106" s="276" t="s">
        <v>1136</v>
      </c>
      <c r="J106" s="276">
        <v>50</v>
      </c>
      <c r="K106" s="287"/>
    </row>
    <row r="107" spans="2:11" ht="15" customHeight="1" x14ac:dyDescent="0.3">
      <c r="B107" s="296"/>
      <c r="C107" s="276" t="s">
        <v>1142</v>
      </c>
      <c r="D107" s="276"/>
      <c r="E107" s="276"/>
      <c r="F107" s="295" t="s">
        <v>1134</v>
      </c>
      <c r="G107" s="276"/>
      <c r="H107" s="276" t="s">
        <v>1173</v>
      </c>
      <c r="I107" s="276" t="s">
        <v>1144</v>
      </c>
      <c r="J107" s="276"/>
      <c r="K107" s="287"/>
    </row>
    <row r="108" spans="2:11" ht="15" customHeight="1" x14ac:dyDescent="0.3">
      <c r="B108" s="296"/>
      <c r="C108" s="276" t="s">
        <v>1153</v>
      </c>
      <c r="D108" s="276"/>
      <c r="E108" s="276"/>
      <c r="F108" s="295" t="s">
        <v>1140</v>
      </c>
      <c r="G108" s="276"/>
      <c r="H108" s="276" t="s">
        <v>1173</v>
      </c>
      <c r="I108" s="276" t="s">
        <v>1136</v>
      </c>
      <c r="J108" s="276">
        <v>50</v>
      </c>
      <c r="K108" s="287"/>
    </row>
    <row r="109" spans="2:11" ht="15" customHeight="1" x14ac:dyDescent="0.3">
      <c r="B109" s="296"/>
      <c r="C109" s="276" t="s">
        <v>1161</v>
      </c>
      <c r="D109" s="276"/>
      <c r="E109" s="276"/>
      <c r="F109" s="295" t="s">
        <v>1140</v>
      </c>
      <c r="G109" s="276"/>
      <c r="H109" s="276" t="s">
        <v>1173</v>
      </c>
      <c r="I109" s="276" t="s">
        <v>1136</v>
      </c>
      <c r="J109" s="276">
        <v>50</v>
      </c>
      <c r="K109" s="287"/>
    </row>
    <row r="110" spans="2:11" ht="15" customHeight="1" x14ac:dyDescent="0.3">
      <c r="B110" s="296"/>
      <c r="C110" s="276" t="s">
        <v>1159</v>
      </c>
      <c r="D110" s="276"/>
      <c r="E110" s="276"/>
      <c r="F110" s="295" t="s">
        <v>1140</v>
      </c>
      <c r="G110" s="276"/>
      <c r="H110" s="276" t="s">
        <v>1173</v>
      </c>
      <c r="I110" s="276" t="s">
        <v>1136</v>
      </c>
      <c r="J110" s="276">
        <v>50</v>
      </c>
      <c r="K110" s="287"/>
    </row>
    <row r="111" spans="2:11" ht="15" customHeight="1" x14ac:dyDescent="0.3">
      <c r="B111" s="296"/>
      <c r="C111" s="276" t="s">
        <v>55</v>
      </c>
      <c r="D111" s="276"/>
      <c r="E111" s="276"/>
      <c r="F111" s="295" t="s">
        <v>1134</v>
      </c>
      <c r="G111" s="276"/>
      <c r="H111" s="276" t="s">
        <v>1174</v>
      </c>
      <c r="I111" s="276" t="s">
        <v>1136</v>
      </c>
      <c r="J111" s="276">
        <v>20</v>
      </c>
      <c r="K111" s="287"/>
    </row>
    <row r="112" spans="2:11" ht="15" customHeight="1" x14ac:dyDescent="0.3">
      <c r="B112" s="296"/>
      <c r="C112" s="276" t="s">
        <v>1175</v>
      </c>
      <c r="D112" s="276"/>
      <c r="E112" s="276"/>
      <c r="F112" s="295" t="s">
        <v>1134</v>
      </c>
      <c r="G112" s="276"/>
      <c r="H112" s="276" t="s">
        <v>1176</v>
      </c>
      <c r="I112" s="276" t="s">
        <v>1136</v>
      </c>
      <c r="J112" s="276">
        <v>120</v>
      </c>
      <c r="K112" s="287"/>
    </row>
    <row r="113" spans="2:11" ht="15" customHeight="1" x14ac:dyDescent="0.3">
      <c r="B113" s="296"/>
      <c r="C113" s="276" t="s">
        <v>40</v>
      </c>
      <c r="D113" s="276"/>
      <c r="E113" s="276"/>
      <c r="F113" s="295" t="s">
        <v>1134</v>
      </c>
      <c r="G113" s="276"/>
      <c r="H113" s="276" t="s">
        <v>1177</v>
      </c>
      <c r="I113" s="276" t="s">
        <v>1168</v>
      </c>
      <c r="J113" s="276"/>
      <c r="K113" s="287"/>
    </row>
    <row r="114" spans="2:11" ht="15" customHeight="1" x14ac:dyDescent="0.3">
      <c r="B114" s="296"/>
      <c r="C114" s="276" t="s">
        <v>50</v>
      </c>
      <c r="D114" s="276"/>
      <c r="E114" s="276"/>
      <c r="F114" s="295" t="s">
        <v>1134</v>
      </c>
      <c r="G114" s="276"/>
      <c r="H114" s="276" t="s">
        <v>1178</v>
      </c>
      <c r="I114" s="276" t="s">
        <v>1168</v>
      </c>
      <c r="J114" s="276"/>
      <c r="K114" s="287"/>
    </row>
    <row r="115" spans="2:11" ht="15" customHeight="1" x14ac:dyDescent="0.3">
      <c r="B115" s="296"/>
      <c r="C115" s="276" t="s">
        <v>59</v>
      </c>
      <c r="D115" s="276"/>
      <c r="E115" s="276"/>
      <c r="F115" s="295" t="s">
        <v>1134</v>
      </c>
      <c r="G115" s="276"/>
      <c r="H115" s="276" t="s">
        <v>1179</v>
      </c>
      <c r="I115" s="276" t="s">
        <v>1180</v>
      </c>
      <c r="J115" s="276"/>
      <c r="K115" s="287"/>
    </row>
    <row r="116" spans="2:11" ht="15" customHeight="1" x14ac:dyDescent="0.3">
      <c r="B116" s="299"/>
      <c r="C116" s="305"/>
      <c r="D116" s="305"/>
      <c r="E116" s="305"/>
      <c r="F116" s="305"/>
      <c r="G116" s="305"/>
      <c r="H116" s="305"/>
      <c r="I116" s="305"/>
      <c r="J116" s="305"/>
      <c r="K116" s="301"/>
    </row>
    <row r="117" spans="2:11" ht="18.75" customHeight="1" x14ac:dyDescent="0.3">
      <c r="B117" s="306"/>
      <c r="C117" s="273"/>
      <c r="D117" s="273"/>
      <c r="E117" s="273"/>
      <c r="F117" s="307"/>
      <c r="G117" s="273"/>
      <c r="H117" s="273"/>
      <c r="I117" s="273"/>
      <c r="J117" s="273"/>
      <c r="K117" s="306"/>
    </row>
    <row r="118" spans="2:11" ht="18.75" customHeight="1" x14ac:dyDescent="0.3">
      <c r="B118" s="282"/>
      <c r="C118" s="282"/>
      <c r="D118" s="282"/>
      <c r="E118" s="282"/>
      <c r="F118" s="282"/>
      <c r="G118" s="282"/>
      <c r="H118" s="282"/>
      <c r="I118" s="282"/>
      <c r="J118" s="282"/>
      <c r="K118" s="282"/>
    </row>
    <row r="119" spans="2:11" ht="7.5" customHeight="1" x14ac:dyDescent="0.3">
      <c r="B119" s="308"/>
      <c r="C119" s="309"/>
      <c r="D119" s="309"/>
      <c r="E119" s="309"/>
      <c r="F119" s="309"/>
      <c r="G119" s="309"/>
      <c r="H119" s="309"/>
      <c r="I119" s="309"/>
      <c r="J119" s="309"/>
      <c r="K119" s="310"/>
    </row>
    <row r="120" spans="2:11" ht="45" customHeight="1" x14ac:dyDescent="0.3">
      <c r="B120" s="311"/>
      <c r="C120" s="387" t="s">
        <v>1181</v>
      </c>
      <c r="D120" s="387"/>
      <c r="E120" s="387"/>
      <c r="F120" s="387"/>
      <c r="G120" s="387"/>
      <c r="H120" s="387"/>
      <c r="I120" s="387"/>
      <c r="J120" s="387"/>
      <c r="K120" s="312"/>
    </row>
    <row r="121" spans="2:11" ht="17.25" customHeight="1" x14ac:dyDescent="0.3">
      <c r="B121" s="313"/>
      <c r="C121" s="288" t="s">
        <v>1128</v>
      </c>
      <c r="D121" s="288"/>
      <c r="E121" s="288"/>
      <c r="F121" s="288" t="s">
        <v>1129</v>
      </c>
      <c r="G121" s="289"/>
      <c r="H121" s="288" t="s">
        <v>131</v>
      </c>
      <c r="I121" s="288" t="s">
        <v>59</v>
      </c>
      <c r="J121" s="288" t="s">
        <v>1130</v>
      </c>
      <c r="K121" s="314"/>
    </row>
    <row r="122" spans="2:11" ht="17.25" customHeight="1" x14ac:dyDescent="0.3">
      <c r="B122" s="313"/>
      <c r="C122" s="290" t="s">
        <v>1131</v>
      </c>
      <c r="D122" s="290"/>
      <c r="E122" s="290"/>
      <c r="F122" s="291" t="s">
        <v>1132</v>
      </c>
      <c r="G122" s="292"/>
      <c r="H122" s="290"/>
      <c r="I122" s="290"/>
      <c r="J122" s="290" t="s">
        <v>1133</v>
      </c>
      <c r="K122" s="314"/>
    </row>
    <row r="123" spans="2:11" ht="5.25" customHeight="1" x14ac:dyDescent="0.3">
      <c r="B123" s="315"/>
      <c r="C123" s="293"/>
      <c r="D123" s="293"/>
      <c r="E123" s="293"/>
      <c r="F123" s="293"/>
      <c r="G123" s="276"/>
      <c r="H123" s="293"/>
      <c r="I123" s="293"/>
      <c r="J123" s="293"/>
      <c r="K123" s="316"/>
    </row>
    <row r="124" spans="2:11" ht="15" customHeight="1" x14ac:dyDescent="0.3">
      <c r="B124" s="315"/>
      <c r="C124" s="276" t="s">
        <v>1137</v>
      </c>
      <c r="D124" s="293"/>
      <c r="E124" s="293"/>
      <c r="F124" s="295" t="s">
        <v>1134</v>
      </c>
      <c r="G124" s="276"/>
      <c r="H124" s="276" t="s">
        <v>1173</v>
      </c>
      <c r="I124" s="276" t="s">
        <v>1136</v>
      </c>
      <c r="J124" s="276">
        <v>120</v>
      </c>
      <c r="K124" s="317"/>
    </row>
    <row r="125" spans="2:11" ht="15" customHeight="1" x14ac:dyDescent="0.3">
      <c r="B125" s="315"/>
      <c r="C125" s="276" t="s">
        <v>1182</v>
      </c>
      <c r="D125" s="276"/>
      <c r="E125" s="276"/>
      <c r="F125" s="295" t="s">
        <v>1134</v>
      </c>
      <c r="G125" s="276"/>
      <c r="H125" s="276" t="s">
        <v>1183</v>
      </c>
      <c r="I125" s="276" t="s">
        <v>1136</v>
      </c>
      <c r="J125" s="276" t="s">
        <v>1184</v>
      </c>
      <c r="K125" s="317"/>
    </row>
    <row r="126" spans="2:11" ht="15" customHeight="1" x14ac:dyDescent="0.3">
      <c r="B126" s="315"/>
      <c r="C126" s="276" t="s">
        <v>1083</v>
      </c>
      <c r="D126" s="276"/>
      <c r="E126" s="276"/>
      <c r="F126" s="295" t="s">
        <v>1134</v>
      </c>
      <c r="G126" s="276"/>
      <c r="H126" s="276" t="s">
        <v>1185</v>
      </c>
      <c r="I126" s="276" t="s">
        <v>1136</v>
      </c>
      <c r="J126" s="276" t="s">
        <v>1184</v>
      </c>
      <c r="K126" s="317"/>
    </row>
    <row r="127" spans="2:11" ht="15" customHeight="1" x14ac:dyDescent="0.3">
      <c r="B127" s="315"/>
      <c r="C127" s="276" t="s">
        <v>1145</v>
      </c>
      <c r="D127" s="276"/>
      <c r="E127" s="276"/>
      <c r="F127" s="295" t="s">
        <v>1140</v>
      </c>
      <c r="G127" s="276"/>
      <c r="H127" s="276" t="s">
        <v>1146</v>
      </c>
      <c r="I127" s="276" t="s">
        <v>1136</v>
      </c>
      <c r="J127" s="276">
        <v>15</v>
      </c>
      <c r="K127" s="317"/>
    </row>
    <row r="128" spans="2:11" ht="15" customHeight="1" x14ac:dyDescent="0.3">
      <c r="B128" s="315"/>
      <c r="C128" s="297" t="s">
        <v>1147</v>
      </c>
      <c r="D128" s="297"/>
      <c r="E128" s="297"/>
      <c r="F128" s="298" t="s">
        <v>1140</v>
      </c>
      <c r="G128" s="297"/>
      <c r="H128" s="297" t="s">
        <v>1148</v>
      </c>
      <c r="I128" s="297" t="s">
        <v>1136</v>
      </c>
      <c r="J128" s="297">
        <v>15</v>
      </c>
      <c r="K128" s="317"/>
    </row>
    <row r="129" spans="2:11" ht="15" customHeight="1" x14ac:dyDescent="0.3">
      <c r="B129" s="315"/>
      <c r="C129" s="297" t="s">
        <v>1149</v>
      </c>
      <c r="D129" s="297"/>
      <c r="E129" s="297"/>
      <c r="F129" s="298" t="s">
        <v>1140</v>
      </c>
      <c r="G129" s="297"/>
      <c r="H129" s="297" t="s">
        <v>1150</v>
      </c>
      <c r="I129" s="297" t="s">
        <v>1136</v>
      </c>
      <c r="J129" s="297">
        <v>20</v>
      </c>
      <c r="K129" s="317"/>
    </row>
    <row r="130" spans="2:11" ht="15" customHeight="1" x14ac:dyDescent="0.3">
      <c r="B130" s="315"/>
      <c r="C130" s="297" t="s">
        <v>1151</v>
      </c>
      <c r="D130" s="297"/>
      <c r="E130" s="297"/>
      <c r="F130" s="298" t="s">
        <v>1140</v>
      </c>
      <c r="G130" s="297"/>
      <c r="H130" s="297" t="s">
        <v>1152</v>
      </c>
      <c r="I130" s="297" t="s">
        <v>1136</v>
      </c>
      <c r="J130" s="297">
        <v>20</v>
      </c>
      <c r="K130" s="317"/>
    </row>
    <row r="131" spans="2:11" ht="15" customHeight="1" x14ac:dyDescent="0.3">
      <c r="B131" s="315"/>
      <c r="C131" s="276" t="s">
        <v>1139</v>
      </c>
      <c r="D131" s="276"/>
      <c r="E131" s="276"/>
      <c r="F131" s="295" t="s">
        <v>1140</v>
      </c>
      <c r="G131" s="276"/>
      <c r="H131" s="276" t="s">
        <v>1173</v>
      </c>
      <c r="I131" s="276" t="s">
        <v>1136</v>
      </c>
      <c r="J131" s="276">
        <v>50</v>
      </c>
      <c r="K131" s="317"/>
    </row>
    <row r="132" spans="2:11" ht="15" customHeight="1" x14ac:dyDescent="0.3">
      <c r="B132" s="315"/>
      <c r="C132" s="276" t="s">
        <v>1153</v>
      </c>
      <c r="D132" s="276"/>
      <c r="E132" s="276"/>
      <c r="F132" s="295" t="s">
        <v>1140</v>
      </c>
      <c r="G132" s="276"/>
      <c r="H132" s="276" t="s">
        <v>1173</v>
      </c>
      <c r="I132" s="276" t="s">
        <v>1136</v>
      </c>
      <c r="J132" s="276">
        <v>50</v>
      </c>
      <c r="K132" s="317"/>
    </row>
    <row r="133" spans="2:11" ht="15" customHeight="1" x14ac:dyDescent="0.3">
      <c r="B133" s="315"/>
      <c r="C133" s="276" t="s">
        <v>1159</v>
      </c>
      <c r="D133" s="276"/>
      <c r="E133" s="276"/>
      <c r="F133" s="295" t="s">
        <v>1140</v>
      </c>
      <c r="G133" s="276"/>
      <c r="H133" s="276" t="s">
        <v>1173</v>
      </c>
      <c r="I133" s="276" t="s">
        <v>1136</v>
      </c>
      <c r="J133" s="276">
        <v>50</v>
      </c>
      <c r="K133" s="317"/>
    </row>
    <row r="134" spans="2:11" ht="15" customHeight="1" x14ac:dyDescent="0.3">
      <c r="B134" s="315"/>
      <c r="C134" s="276" t="s">
        <v>1161</v>
      </c>
      <c r="D134" s="276"/>
      <c r="E134" s="276"/>
      <c r="F134" s="295" t="s">
        <v>1140</v>
      </c>
      <c r="G134" s="276"/>
      <c r="H134" s="276" t="s">
        <v>1173</v>
      </c>
      <c r="I134" s="276" t="s">
        <v>1136</v>
      </c>
      <c r="J134" s="276">
        <v>50</v>
      </c>
      <c r="K134" s="317"/>
    </row>
    <row r="135" spans="2:11" ht="15" customHeight="1" x14ac:dyDescent="0.3">
      <c r="B135" s="315"/>
      <c r="C135" s="276" t="s">
        <v>136</v>
      </c>
      <c r="D135" s="276"/>
      <c r="E135" s="276"/>
      <c r="F135" s="295" t="s">
        <v>1140</v>
      </c>
      <c r="G135" s="276"/>
      <c r="H135" s="276" t="s">
        <v>1186</v>
      </c>
      <c r="I135" s="276" t="s">
        <v>1136</v>
      </c>
      <c r="J135" s="276">
        <v>255</v>
      </c>
      <c r="K135" s="317"/>
    </row>
    <row r="136" spans="2:11" ht="15" customHeight="1" x14ac:dyDescent="0.3">
      <c r="B136" s="315"/>
      <c r="C136" s="276" t="s">
        <v>1163</v>
      </c>
      <c r="D136" s="276"/>
      <c r="E136" s="276"/>
      <c r="F136" s="295" t="s">
        <v>1134</v>
      </c>
      <c r="G136" s="276"/>
      <c r="H136" s="276" t="s">
        <v>1187</v>
      </c>
      <c r="I136" s="276" t="s">
        <v>1165</v>
      </c>
      <c r="J136" s="276"/>
      <c r="K136" s="317"/>
    </row>
    <row r="137" spans="2:11" ht="15" customHeight="1" x14ac:dyDescent="0.3">
      <c r="B137" s="315"/>
      <c r="C137" s="276" t="s">
        <v>1166</v>
      </c>
      <c r="D137" s="276"/>
      <c r="E137" s="276"/>
      <c r="F137" s="295" t="s">
        <v>1134</v>
      </c>
      <c r="G137" s="276"/>
      <c r="H137" s="276" t="s">
        <v>1188</v>
      </c>
      <c r="I137" s="276" t="s">
        <v>1168</v>
      </c>
      <c r="J137" s="276"/>
      <c r="K137" s="317"/>
    </row>
    <row r="138" spans="2:11" ht="15" customHeight="1" x14ac:dyDescent="0.3">
      <c r="B138" s="315"/>
      <c r="C138" s="276" t="s">
        <v>1169</v>
      </c>
      <c r="D138" s="276"/>
      <c r="E138" s="276"/>
      <c r="F138" s="295" t="s">
        <v>1134</v>
      </c>
      <c r="G138" s="276"/>
      <c r="H138" s="276" t="s">
        <v>1169</v>
      </c>
      <c r="I138" s="276" t="s">
        <v>1168</v>
      </c>
      <c r="J138" s="276"/>
      <c r="K138" s="317"/>
    </row>
    <row r="139" spans="2:11" ht="15" customHeight="1" x14ac:dyDescent="0.3">
      <c r="B139" s="315"/>
      <c r="C139" s="276" t="s">
        <v>40</v>
      </c>
      <c r="D139" s="276"/>
      <c r="E139" s="276"/>
      <c r="F139" s="295" t="s">
        <v>1134</v>
      </c>
      <c r="G139" s="276"/>
      <c r="H139" s="276" t="s">
        <v>1189</v>
      </c>
      <c r="I139" s="276" t="s">
        <v>1168</v>
      </c>
      <c r="J139" s="276"/>
      <c r="K139" s="317"/>
    </row>
    <row r="140" spans="2:11" ht="15" customHeight="1" x14ac:dyDescent="0.3">
      <c r="B140" s="315"/>
      <c r="C140" s="276" t="s">
        <v>1190</v>
      </c>
      <c r="D140" s="276"/>
      <c r="E140" s="276"/>
      <c r="F140" s="295" t="s">
        <v>1134</v>
      </c>
      <c r="G140" s="276"/>
      <c r="H140" s="276" t="s">
        <v>1191</v>
      </c>
      <c r="I140" s="276" t="s">
        <v>1168</v>
      </c>
      <c r="J140" s="276"/>
      <c r="K140" s="317"/>
    </row>
    <row r="141" spans="2:11" ht="15" customHeight="1" x14ac:dyDescent="0.3">
      <c r="B141" s="318"/>
      <c r="C141" s="319"/>
      <c r="D141" s="319"/>
      <c r="E141" s="319"/>
      <c r="F141" s="319"/>
      <c r="G141" s="319"/>
      <c r="H141" s="319"/>
      <c r="I141" s="319"/>
      <c r="J141" s="319"/>
      <c r="K141" s="320"/>
    </row>
    <row r="142" spans="2:11" ht="18.75" customHeight="1" x14ac:dyDescent="0.3">
      <c r="B142" s="273"/>
      <c r="C142" s="273"/>
      <c r="D142" s="273"/>
      <c r="E142" s="273"/>
      <c r="F142" s="307"/>
      <c r="G142" s="273"/>
      <c r="H142" s="273"/>
      <c r="I142" s="273"/>
      <c r="J142" s="273"/>
      <c r="K142" s="273"/>
    </row>
    <row r="143" spans="2:11" ht="18.75" customHeight="1" x14ac:dyDescent="0.3">
      <c r="B143" s="282"/>
      <c r="C143" s="282"/>
      <c r="D143" s="282"/>
      <c r="E143" s="282"/>
      <c r="F143" s="282"/>
      <c r="G143" s="282"/>
      <c r="H143" s="282"/>
      <c r="I143" s="282"/>
      <c r="J143" s="282"/>
      <c r="K143" s="282"/>
    </row>
    <row r="144" spans="2:11" ht="7.5" customHeight="1" x14ac:dyDescent="0.3">
      <c r="B144" s="283"/>
      <c r="C144" s="284"/>
      <c r="D144" s="284"/>
      <c r="E144" s="284"/>
      <c r="F144" s="284"/>
      <c r="G144" s="284"/>
      <c r="H144" s="284"/>
      <c r="I144" s="284"/>
      <c r="J144" s="284"/>
      <c r="K144" s="285"/>
    </row>
    <row r="145" spans="2:11" ht="45" customHeight="1" x14ac:dyDescent="0.3">
      <c r="B145" s="286"/>
      <c r="C145" s="390" t="s">
        <v>1192</v>
      </c>
      <c r="D145" s="390"/>
      <c r="E145" s="390"/>
      <c r="F145" s="390"/>
      <c r="G145" s="390"/>
      <c r="H145" s="390"/>
      <c r="I145" s="390"/>
      <c r="J145" s="390"/>
      <c r="K145" s="287"/>
    </row>
    <row r="146" spans="2:11" ht="17.25" customHeight="1" x14ac:dyDescent="0.3">
      <c r="B146" s="286"/>
      <c r="C146" s="288" t="s">
        <v>1128</v>
      </c>
      <c r="D146" s="288"/>
      <c r="E146" s="288"/>
      <c r="F146" s="288" t="s">
        <v>1129</v>
      </c>
      <c r="G146" s="289"/>
      <c r="H146" s="288" t="s">
        <v>131</v>
      </c>
      <c r="I146" s="288" t="s">
        <v>59</v>
      </c>
      <c r="J146" s="288" t="s">
        <v>1130</v>
      </c>
      <c r="K146" s="287"/>
    </row>
    <row r="147" spans="2:11" ht="17.25" customHeight="1" x14ac:dyDescent="0.3">
      <c r="B147" s="286"/>
      <c r="C147" s="290" t="s">
        <v>1131</v>
      </c>
      <c r="D147" s="290"/>
      <c r="E147" s="290"/>
      <c r="F147" s="291" t="s">
        <v>1132</v>
      </c>
      <c r="G147" s="292"/>
      <c r="H147" s="290"/>
      <c r="I147" s="290"/>
      <c r="J147" s="290" t="s">
        <v>1133</v>
      </c>
      <c r="K147" s="287"/>
    </row>
    <row r="148" spans="2:11" ht="5.25" customHeight="1" x14ac:dyDescent="0.3">
      <c r="B148" s="296"/>
      <c r="C148" s="293"/>
      <c r="D148" s="293"/>
      <c r="E148" s="293"/>
      <c r="F148" s="293"/>
      <c r="G148" s="294"/>
      <c r="H148" s="293"/>
      <c r="I148" s="293"/>
      <c r="J148" s="293"/>
      <c r="K148" s="317"/>
    </row>
    <row r="149" spans="2:11" ht="15" customHeight="1" x14ac:dyDescent="0.3">
      <c r="B149" s="296"/>
      <c r="C149" s="321" t="s">
        <v>1137</v>
      </c>
      <c r="D149" s="276"/>
      <c r="E149" s="276"/>
      <c r="F149" s="322" t="s">
        <v>1134</v>
      </c>
      <c r="G149" s="276"/>
      <c r="H149" s="321" t="s">
        <v>1173</v>
      </c>
      <c r="I149" s="321" t="s">
        <v>1136</v>
      </c>
      <c r="J149" s="321">
        <v>120</v>
      </c>
      <c r="K149" s="317"/>
    </row>
    <row r="150" spans="2:11" ht="15" customHeight="1" x14ac:dyDescent="0.3">
      <c r="B150" s="296"/>
      <c r="C150" s="321" t="s">
        <v>1182</v>
      </c>
      <c r="D150" s="276"/>
      <c r="E150" s="276"/>
      <c r="F150" s="322" t="s">
        <v>1134</v>
      </c>
      <c r="G150" s="276"/>
      <c r="H150" s="321" t="s">
        <v>1193</v>
      </c>
      <c r="I150" s="321" t="s">
        <v>1136</v>
      </c>
      <c r="J150" s="321" t="s">
        <v>1184</v>
      </c>
      <c r="K150" s="317"/>
    </row>
    <row r="151" spans="2:11" ht="15" customHeight="1" x14ac:dyDescent="0.3">
      <c r="B151" s="296"/>
      <c r="C151" s="321" t="s">
        <v>1083</v>
      </c>
      <c r="D151" s="276"/>
      <c r="E151" s="276"/>
      <c r="F151" s="322" t="s">
        <v>1134</v>
      </c>
      <c r="G151" s="276"/>
      <c r="H151" s="321" t="s">
        <v>1194</v>
      </c>
      <c r="I151" s="321" t="s">
        <v>1136</v>
      </c>
      <c r="J151" s="321" t="s">
        <v>1184</v>
      </c>
      <c r="K151" s="317"/>
    </row>
    <row r="152" spans="2:11" ht="15" customHeight="1" x14ac:dyDescent="0.3">
      <c r="B152" s="296"/>
      <c r="C152" s="321" t="s">
        <v>1139</v>
      </c>
      <c r="D152" s="276"/>
      <c r="E152" s="276"/>
      <c r="F152" s="322" t="s">
        <v>1140</v>
      </c>
      <c r="G152" s="276"/>
      <c r="H152" s="321" t="s">
        <v>1173</v>
      </c>
      <c r="I152" s="321" t="s">
        <v>1136</v>
      </c>
      <c r="J152" s="321">
        <v>50</v>
      </c>
      <c r="K152" s="317"/>
    </row>
    <row r="153" spans="2:11" ht="15" customHeight="1" x14ac:dyDescent="0.3">
      <c r="B153" s="296"/>
      <c r="C153" s="321" t="s">
        <v>1142</v>
      </c>
      <c r="D153" s="276"/>
      <c r="E153" s="276"/>
      <c r="F153" s="322" t="s">
        <v>1134</v>
      </c>
      <c r="G153" s="276"/>
      <c r="H153" s="321" t="s">
        <v>1173</v>
      </c>
      <c r="I153" s="321" t="s">
        <v>1144</v>
      </c>
      <c r="J153" s="321"/>
      <c r="K153" s="317"/>
    </row>
    <row r="154" spans="2:11" ht="15" customHeight="1" x14ac:dyDescent="0.3">
      <c r="B154" s="296"/>
      <c r="C154" s="321" t="s">
        <v>1153</v>
      </c>
      <c r="D154" s="276"/>
      <c r="E154" s="276"/>
      <c r="F154" s="322" t="s">
        <v>1140</v>
      </c>
      <c r="G154" s="276"/>
      <c r="H154" s="321" t="s">
        <v>1173</v>
      </c>
      <c r="I154" s="321" t="s">
        <v>1136</v>
      </c>
      <c r="J154" s="321">
        <v>50</v>
      </c>
      <c r="K154" s="317"/>
    </row>
    <row r="155" spans="2:11" ht="15" customHeight="1" x14ac:dyDescent="0.3">
      <c r="B155" s="296"/>
      <c r="C155" s="321" t="s">
        <v>1161</v>
      </c>
      <c r="D155" s="276"/>
      <c r="E155" s="276"/>
      <c r="F155" s="322" t="s">
        <v>1140</v>
      </c>
      <c r="G155" s="276"/>
      <c r="H155" s="321" t="s">
        <v>1173</v>
      </c>
      <c r="I155" s="321" t="s">
        <v>1136</v>
      </c>
      <c r="J155" s="321">
        <v>50</v>
      </c>
      <c r="K155" s="317"/>
    </row>
    <row r="156" spans="2:11" ht="15" customHeight="1" x14ac:dyDescent="0.3">
      <c r="B156" s="296"/>
      <c r="C156" s="321" t="s">
        <v>1159</v>
      </c>
      <c r="D156" s="276"/>
      <c r="E156" s="276"/>
      <c r="F156" s="322" t="s">
        <v>1140</v>
      </c>
      <c r="G156" s="276"/>
      <c r="H156" s="321" t="s">
        <v>1173</v>
      </c>
      <c r="I156" s="321" t="s">
        <v>1136</v>
      </c>
      <c r="J156" s="321">
        <v>50</v>
      </c>
      <c r="K156" s="317"/>
    </row>
    <row r="157" spans="2:11" ht="15" customHeight="1" x14ac:dyDescent="0.3">
      <c r="B157" s="296"/>
      <c r="C157" s="321" t="s">
        <v>103</v>
      </c>
      <c r="D157" s="276"/>
      <c r="E157" s="276"/>
      <c r="F157" s="322" t="s">
        <v>1134</v>
      </c>
      <c r="G157" s="276"/>
      <c r="H157" s="321" t="s">
        <v>1195</v>
      </c>
      <c r="I157" s="321" t="s">
        <v>1136</v>
      </c>
      <c r="J157" s="321" t="s">
        <v>1196</v>
      </c>
      <c r="K157" s="317"/>
    </row>
    <row r="158" spans="2:11" ht="15" customHeight="1" x14ac:dyDescent="0.3">
      <c r="B158" s="296"/>
      <c r="C158" s="321" t="s">
        <v>1197</v>
      </c>
      <c r="D158" s="276"/>
      <c r="E158" s="276"/>
      <c r="F158" s="322" t="s">
        <v>1134</v>
      </c>
      <c r="G158" s="276"/>
      <c r="H158" s="321" t="s">
        <v>1198</v>
      </c>
      <c r="I158" s="321" t="s">
        <v>1168</v>
      </c>
      <c r="J158" s="321"/>
      <c r="K158" s="317"/>
    </row>
    <row r="159" spans="2:11" ht="15" customHeight="1" x14ac:dyDescent="0.3">
      <c r="B159" s="323"/>
      <c r="C159" s="305"/>
      <c r="D159" s="305"/>
      <c r="E159" s="305"/>
      <c r="F159" s="305"/>
      <c r="G159" s="305"/>
      <c r="H159" s="305"/>
      <c r="I159" s="305"/>
      <c r="J159" s="305"/>
      <c r="K159" s="324"/>
    </row>
    <row r="160" spans="2:11" ht="18.75" customHeight="1" x14ac:dyDescent="0.3">
      <c r="B160" s="273"/>
      <c r="C160" s="276"/>
      <c r="D160" s="276"/>
      <c r="E160" s="276"/>
      <c r="F160" s="295"/>
      <c r="G160" s="276"/>
      <c r="H160" s="276"/>
      <c r="I160" s="276"/>
      <c r="J160" s="276"/>
      <c r="K160" s="273"/>
    </row>
    <row r="161" spans="2:11" ht="18.75" customHeight="1" x14ac:dyDescent="0.3">
      <c r="B161" s="282"/>
      <c r="C161" s="282"/>
      <c r="D161" s="282"/>
      <c r="E161" s="282"/>
      <c r="F161" s="282"/>
      <c r="G161" s="282"/>
      <c r="H161" s="282"/>
      <c r="I161" s="282"/>
      <c r="J161" s="282"/>
      <c r="K161" s="282"/>
    </row>
    <row r="162" spans="2:11" ht="7.5" customHeight="1" x14ac:dyDescent="0.3">
      <c r="B162" s="263"/>
      <c r="C162" s="264"/>
      <c r="D162" s="264"/>
      <c r="E162" s="264"/>
      <c r="F162" s="264"/>
      <c r="G162" s="264"/>
      <c r="H162" s="264"/>
      <c r="I162" s="264"/>
      <c r="J162" s="264"/>
      <c r="K162" s="265"/>
    </row>
    <row r="163" spans="2:11" ht="45" customHeight="1" x14ac:dyDescent="0.3">
      <c r="B163" s="266"/>
      <c r="C163" s="387" t="s">
        <v>1199</v>
      </c>
      <c r="D163" s="387"/>
      <c r="E163" s="387"/>
      <c r="F163" s="387"/>
      <c r="G163" s="387"/>
      <c r="H163" s="387"/>
      <c r="I163" s="387"/>
      <c r="J163" s="387"/>
      <c r="K163" s="267"/>
    </row>
    <row r="164" spans="2:11" ht="17.25" customHeight="1" x14ac:dyDescent="0.3">
      <c r="B164" s="266"/>
      <c r="C164" s="288" t="s">
        <v>1128</v>
      </c>
      <c r="D164" s="288"/>
      <c r="E164" s="288"/>
      <c r="F164" s="288" t="s">
        <v>1129</v>
      </c>
      <c r="G164" s="325"/>
      <c r="H164" s="326" t="s">
        <v>131</v>
      </c>
      <c r="I164" s="326" t="s">
        <v>59</v>
      </c>
      <c r="J164" s="288" t="s">
        <v>1130</v>
      </c>
      <c r="K164" s="267"/>
    </row>
    <row r="165" spans="2:11" ht="17.25" customHeight="1" x14ac:dyDescent="0.3">
      <c r="B165" s="269"/>
      <c r="C165" s="290" t="s">
        <v>1131</v>
      </c>
      <c r="D165" s="290"/>
      <c r="E165" s="290"/>
      <c r="F165" s="291" t="s">
        <v>1132</v>
      </c>
      <c r="G165" s="327"/>
      <c r="H165" s="328"/>
      <c r="I165" s="328"/>
      <c r="J165" s="290" t="s">
        <v>1133</v>
      </c>
      <c r="K165" s="270"/>
    </row>
    <row r="166" spans="2:11" ht="5.25" customHeight="1" x14ac:dyDescent="0.3">
      <c r="B166" s="296"/>
      <c r="C166" s="293"/>
      <c r="D166" s="293"/>
      <c r="E166" s="293"/>
      <c r="F166" s="293"/>
      <c r="G166" s="294"/>
      <c r="H166" s="293"/>
      <c r="I166" s="293"/>
      <c r="J166" s="293"/>
      <c r="K166" s="317"/>
    </row>
    <row r="167" spans="2:11" ht="15" customHeight="1" x14ac:dyDescent="0.3">
      <c r="B167" s="296"/>
      <c r="C167" s="276" t="s">
        <v>1137</v>
      </c>
      <c r="D167" s="276"/>
      <c r="E167" s="276"/>
      <c r="F167" s="295" t="s">
        <v>1134</v>
      </c>
      <c r="G167" s="276"/>
      <c r="H167" s="276" t="s">
        <v>1173</v>
      </c>
      <c r="I167" s="276" t="s">
        <v>1136</v>
      </c>
      <c r="J167" s="276">
        <v>120</v>
      </c>
      <c r="K167" s="317"/>
    </row>
    <row r="168" spans="2:11" ht="15" customHeight="1" x14ac:dyDescent="0.3">
      <c r="B168" s="296"/>
      <c r="C168" s="276" t="s">
        <v>1182</v>
      </c>
      <c r="D168" s="276"/>
      <c r="E168" s="276"/>
      <c r="F168" s="295" t="s">
        <v>1134</v>
      </c>
      <c r="G168" s="276"/>
      <c r="H168" s="276" t="s">
        <v>1183</v>
      </c>
      <c r="I168" s="276" t="s">
        <v>1136</v>
      </c>
      <c r="J168" s="276" t="s">
        <v>1184</v>
      </c>
      <c r="K168" s="317"/>
    </row>
    <row r="169" spans="2:11" ht="15" customHeight="1" x14ac:dyDescent="0.3">
      <c r="B169" s="296"/>
      <c r="C169" s="276" t="s">
        <v>1083</v>
      </c>
      <c r="D169" s="276"/>
      <c r="E169" s="276"/>
      <c r="F169" s="295" t="s">
        <v>1134</v>
      </c>
      <c r="G169" s="276"/>
      <c r="H169" s="276" t="s">
        <v>1200</v>
      </c>
      <c r="I169" s="276" t="s">
        <v>1136</v>
      </c>
      <c r="J169" s="276" t="s">
        <v>1184</v>
      </c>
      <c r="K169" s="317"/>
    </row>
    <row r="170" spans="2:11" ht="15" customHeight="1" x14ac:dyDescent="0.3">
      <c r="B170" s="296"/>
      <c r="C170" s="276" t="s">
        <v>1139</v>
      </c>
      <c r="D170" s="276"/>
      <c r="E170" s="276"/>
      <c r="F170" s="295" t="s">
        <v>1140</v>
      </c>
      <c r="G170" s="276"/>
      <c r="H170" s="276" t="s">
        <v>1200</v>
      </c>
      <c r="I170" s="276" t="s">
        <v>1136</v>
      </c>
      <c r="J170" s="276">
        <v>50</v>
      </c>
      <c r="K170" s="317"/>
    </row>
    <row r="171" spans="2:11" ht="15" customHeight="1" x14ac:dyDescent="0.3">
      <c r="B171" s="296"/>
      <c r="C171" s="276" t="s">
        <v>1142</v>
      </c>
      <c r="D171" s="276"/>
      <c r="E171" s="276"/>
      <c r="F171" s="295" t="s">
        <v>1134</v>
      </c>
      <c r="G171" s="276"/>
      <c r="H171" s="276" t="s">
        <v>1200</v>
      </c>
      <c r="I171" s="276" t="s">
        <v>1144</v>
      </c>
      <c r="J171" s="276"/>
      <c r="K171" s="317"/>
    </row>
    <row r="172" spans="2:11" ht="15" customHeight="1" x14ac:dyDescent="0.3">
      <c r="B172" s="296"/>
      <c r="C172" s="276" t="s">
        <v>1153</v>
      </c>
      <c r="D172" s="276"/>
      <c r="E172" s="276"/>
      <c r="F172" s="295" t="s">
        <v>1140</v>
      </c>
      <c r="G172" s="276"/>
      <c r="H172" s="276" t="s">
        <v>1200</v>
      </c>
      <c r="I172" s="276" t="s">
        <v>1136</v>
      </c>
      <c r="J172" s="276">
        <v>50</v>
      </c>
      <c r="K172" s="317"/>
    </row>
    <row r="173" spans="2:11" ht="15" customHeight="1" x14ac:dyDescent="0.3">
      <c r="B173" s="296"/>
      <c r="C173" s="276" t="s">
        <v>1161</v>
      </c>
      <c r="D173" s="276"/>
      <c r="E173" s="276"/>
      <c r="F173" s="295" t="s">
        <v>1140</v>
      </c>
      <c r="G173" s="276"/>
      <c r="H173" s="276" t="s">
        <v>1200</v>
      </c>
      <c r="I173" s="276" t="s">
        <v>1136</v>
      </c>
      <c r="J173" s="276">
        <v>50</v>
      </c>
      <c r="K173" s="317"/>
    </row>
    <row r="174" spans="2:11" ht="15" customHeight="1" x14ac:dyDescent="0.3">
      <c r="B174" s="296"/>
      <c r="C174" s="276" t="s">
        <v>1159</v>
      </c>
      <c r="D174" s="276"/>
      <c r="E174" s="276"/>
      <c r="F174" s="295" t="s">
        <v>1140</v>
      </c>
      <c r="G174" s="276"/>
      <c r="H174" s="276" t="s">
        <v>1200</v>
      </c>
      <c r="I174" s="276" t="s">
        <v>1136</v>
      </c>
      <c r="J174" s="276">
        <v>50</v>
      </c>
      <c r="K174" s="317"/>
    </row>
    <row r="175" spans="2:11" ht="15" customHeight="1" x14ac:dyDescent="0.3">
      <c r="B175" s="296"/>
      <c r="C175" s="276" t="s">
        <v>130</v>
      </c>
      <c r="D175" s="276"/>
      <c r="E175" s="276"/>
      <c r="F175" s="295" t="s">
        <v>1134</v>
      </c>
      <c r="G175" s="276"/>
      <c r="H175" s="276" t="s">
        <v>1201</v>
      </c>
      <c r="I175" s="276" t="s">
        <v>1202</v>
      </c>
      <c r="J175" s="276"/>
      <c r="K175" s="317"/>
    </row>
    <row r="176" spans="2:11" ht="15" customHeight="1" x14ac:dyDescent="0.3">
      <c r="B176" s="296"/>
      <c r="C176" s="276" t="s">
        <v>59</v>
      </c>
      <c r="D176" s="276"/>
      <c r="E176" s="276"/>
      <c r="F176" s="295" t="s">
        <v>1134</v>
      </c>
      <c r="G176" s="276"/>
      <c r="H176" s="276" t="s">
        <v>1203</v>
      </c>
      <c r="I176" s="276" t="s">
        <v>1204</v>
      </c>
      <c r="J176" s="276">
        <v>1</v>
      </c>
      <c r="K176" s="317"/>
    </row>
    <row r="177" spans="2:11" ht="15" customHeight="1" x14ac:dyDescent="0.3">
      <c r="B177" s="296"/>
      <c r="C177" s="276" t="s">
        <v>55</v>
      </c>
      <c r="D177" s="276"/>
      <c r="E177" s="276"/>
      <c r="F177" s="295" t="s">
        <v>1134</v>
      </c>
      <c r="G177" s="276"/>
      <c r="H177" s="276" t="s">
        <v>1205</v>
      </c>
      <c r="I177" s="276" t="s">
        <v>1136</v>
      </c>
      <c r="J177" s="276">
        <v>20</v>
      </c>
      <c r="K177" s="317"/>
    </row>
    <row r="178" spans="2:11" ht="15" customHeight="1" x14ac:dyDescent="0.3">
      <c r="B178" s="296"/>
      <c r="C178" s="276" t="s">
        <v>131</v>
      </c>
      <c r="D178" s="276"/>
      <c r="E178" s="276"/>
      <c r="F178" s="295" t="s">
        <v>1134</v>
      </c>
      <c r="G178" s="276"/>
      <c r="H178" s="276" t="s">
        <v>1206</v>
      </c>
      <c r="I178" s="276" t="s">
        <v>1136</v>
      </c>
      <c r="J178" s="276">
        <v>255</v>
      </c>
      <c r="K178" s="317"/>
    </row>
    <row r="179" spans="2:11" ht="15" customHeight="1" x14ac:dyDescent="0.3">
      <c r="B179" s="296"/>
      <c r="C179" s="276" t="s">
        <v>132</v>
      </c>
      <c r="D179" s="276"/>
      <c r="E179" s="276"/>
      <c r="F179" s="295" t="s">
        <v>1134</v>
      </c>
      <c r="G179" s="276"/>
      <c r="H179" s="276" t="s">
        <v>1099</v>
      </c>
      <c r="I179" s="276" t="s">
        <v>1136</v>
      </c>
      <c r="J179" s="276">
        <v>10</v>
      </c>
      <c r="K179" s="317"/>
    </row>
    <row r="180" spans="2:11" ht="15" customHeight="1" x14ac:dyDescent="0.3">
      <c r="B180" s="296"/>
      <c r="C180" s="276" t="s">
        <v>133</v>
      </c>
      <c r="D180" s="276"/>
      <c r="E180" s="276"/>
      <c r="F180" s="295" t="s">
        <v>1134</v>
      </c>
      <c r="G180" s="276"/>
      <c r="H180" s="276" t="s">
        <v>1207</v>
      </c>
      <c r="I180" s="276" t="s">
        <v>1168</v>
      </c>
      <c r="J180" s="276"/>
      <c r="K180" s="317"/>
    </row>
    <row r="181" spans="2:11" ht="15" customHeight="1" x14ac:dyDescent="0.3">
      <c r="B181" s="296"/>
      <c r="C181" s="276" t="s">
        <v>1208</v>
      </c>
      <c r="D181" s="276"/>
      <c r="E181" s="276"/>
      <c r="F181" s="295" t="s">
        <v>1134</v>
      </c>
      <c r="G181" s="276"/>
      <c r="H181" s="276" t="s">
        <v>1209</v>
      </c>
      <c r="I181" s="276" t="s">
        <v>1168</v>
      </c>
      <c r="J181" s="276"/>
      <c r="K181" s="317"/>
    </row>
    <row r="182" spans="2:11" ht="15" customHeight="1" x14ac:dyDescent="0.3">
      <c r="B182" s="296"/>
      <c r="C182" s="276" t="s">
        <v>1197</v>
      </c>
      <c r="D182" s="276"/>
      <c r="E182" s="276"/>
      <c r="F182" s="295" t="s">
        <v>1134</v>
      </c>
      <c r="G182" s="276"/>
      <c r="H182" s="276" t="s">
        <v>1210</v>
      </c>
      <c r="I182" s="276" t="s">
        <v>1168</v>
      </c>
      <c r="J182" s="276"/>
      <c r="K182" s="317"/>
    </row>
    <row r="183" spans="2:11" ht="15" customHeight="1" x14ac:dyDescent="0.3">
      <c r="B183" s="296"/>
      <c r="C183" s="276" t="s">
        <v>135</v>
      </c>
      <c r="D183" s="276"/>
      <c r="E183" s="276"/>
      <c r="F183" s="295" t="s">
        <v>1140</v>
      </c>
      <c r="G183" s="276"/>
      <c r="H183" s="276" t="s">
        <v>1211</v>
      </c>
      <c r="I183" s="276" t="s">
        <v>1136</v>
      </c>
      <c r="J183" s="276">
        <v>50</v>
      </c>
      <c r="K183" s="317"/>
    </row>
    <row r="184" spans="2:11" ht="15" customHeight="1" x14ac:dyDescent="0.3">
      <c r="B184" s="296"/>
      <c r="C184" s="276" t="s">
        <v>1212</v>
      </c>
      <c r="D184" s="276"/>
      <c r="E184" s="276"/>
      <c r="F184" s="295" t="s">
        <v>1140</v>
      </c>
      <c r="G184" s="276"/>
      <c r="H184" s="276" t="s">
        <v>1213</v>
      </c>
      <c r="I184" s="276" t="s">
        <v>1214</v>
      </c>
      <c r="J184" s="276"/>
      <c r="K184" s="317"/>
    </row>
    <row r="185" spans="2:11" ht="15" customHeight="1" x14ac:dyDescent="0.3">
      <c r="B185" s="296"/>
      <c r="C185" s="276" t="s">
        <v>1215</v>
      </c>
      <c r="D185" s="276"/>
      <c r="E185" s="276"/>
      <c r="F185" s="295" t="s">
        <v>1140</v>
      </c>
      <c r="G185" s="276"/>
      <c r="H185" s="276" t="s">
        <v>1216</v>
      </c>
      <c r="I185" s="276" t="s">
        <v>1214</v>
      </c>
      <c r="J185" s="276"/>
      <c r="K185" s="317"/>
    </row>
    <row r="186" spans="2:11" ht="15" customHeight="1" x14ac:dyDescent="0.3">
      <c r="B186" s="296"/>
      <c r="C186" s="276" t="s">
        <v>1217</v>
      </c>
      <c r="D186" s="276"/>
      <c r="E186" s="276"/>
      <c r="F186" s="295" t="s">
        <v>1140</v>
      </c>
      <c r="G186" s="276"/>
      <c r="H186" s="276" t="s">
        <v>1218</v>
      </c>
      <c r="I186" s="276" t="s">
        <v>1214</v>
      </c>
      <c r="J186" s="276"/>
      <c r="K186" s="317"/>
    </row>
    <row r="187" spans="2:11" ht="15" customHeight="1" x14ac:dyDescent="0.3">
      <c r="B187" s="296"/>
      <c r="C187" s="329" t="s">
        <v>1219</v>
      </c>
      <c r="D187" s="276"/>
      <c r="E187" s="276"/>
      <c r="F187" s="295" t="s">
        <v>1140</v>
      </c>
      <c r="G187" s="276"/>
      <c r="H187" s="276" t="s">
        <v>1220</v>
      </c>
      <c r="I187" s="276" t="s">
        <v>1221</v>
      </c>
      <c r="J187" s="330" t="s">
        <v>1222</v>
      </c>
      <c r="K187" s="317"/>
    </row>
    <row r="188" spans="2:11" ht="15" customHeight="1" x14ac:dyDescent="0.3">
      <c r="B188" s="296"/>
      <c r="C188" s="281" t="s">
        <v>44</v>
      </c>
      <c r="D188" s="276"/>
      <c r="E188" s="276"/>
      <c r="F188" s="295" t="s">
        <v>1134</v>
      </c>
      <c r="G188" s="276"/>
      <c r="H188" s="273" t="s">
        <v>1223</v>
      </c>
      <c r="I188" s="276" t="s">
        <v>1224</v>
      </c>
      <c r="J188" s="276"/>
      <c r="K188" s="317"/>
    </row>
    <row r="189" spans="2:11" ht="15" customHeight="1" x14ac:dyDescent="0.3">
      <c r="B189" s="296"/>
      <c r="C189" s="281" t="s">
        <v>1225</v>
      </c>
      <c r="D189" s="276"/>
      <c r="E189" s="276"/>
      <c r="F189" s="295" t="s">
        <v>1134</v>
      </c>
      <c r="G189" s="276"/>
      <c r="H189" s="276" t="s">
        <v>1226</v>
      </c>
      <c r="I189" s="276" t="s">
        <v>1168</v>
      </c>
      <c r="J189" s="276"/>
      <c r="K189" s="317"/>
    </row>
    <row r="190" spans="2:11" ht="15" customHeight="1" x14ac:dyDescent="0.3">
      <c r="B190" s="296"/>
      <c r="C190" s="281" t="s">
        <v>1227</v>
      </c>
      <c r="D190" s="276"/>
      <c r="E190" s="276"/>
      <c r="F190" s="295" t="s">
        <v>1134</v>
      </c>
      <c r="G190" s="276"/>
      <c r="H190" s="276" t="s">
        <v>1228</v>
      </c>
      <c r="I190" s="276" t="s">
        <v>1168</v>
      </c>
      <c r="J190" s="276"/>
      <c r="K190" s="317"/>
    </row>
    <row r="191" spans="2:11" ht="15" customHeight="1" x14ac:dyDescent="0.3">
      <c r="B191" s="296"/>
      <c r="C191" s="281" t="s">
        <v>1229</v>
      </c>
      <c r="D191" s="276"/>
      <c r="E191" s="276"/>
      <c r="F191" s="295" t="s">
        <v>1140</v>
      </c>
      <c r="G191" s="276"/>
      <c r="H191" s="276" t="s">
        <v>1230</v>
      </c>
      <c r="I191" s="276" t="s">
        <v>1168</v>
      </c>
      <c r="J191" s="276"/>
      <c r="K191" s="317"/>
    </row>
    <row r="192" spans="2:11" ht="15" customHeight="1" x14ac:dyDescent="0.3">
      <c r="B192" s="323"/>
      <c r="C192" s="331"/>
      <c r="D192" s="305"/>
      <c r="E192" s="305"/>
      <c r="F192" s="305"/>
      <c r="G192" s="305"/>
      <c r="H192" s="305"/>
      <c r="I192" s="305"/>
      <c r="J192" s="305"/>
      <c r="K192" s="324"/>
    </row>
    <row r="193" spans="2:11" ht="18.75" customHeight="1" x14ac:dyDescent="0.3">
      <c r="B193" s="273"/>
      <c r="C193" s="276"/>
      <c r="D193" s="276"/>
      <c r="E193" s="276"/>
      <c r="F193" s="295"/>
      <c r="G193" s="276"/>
      <c r="H193" s="276"/>
      <c r="I193" s="276"/>
      <c r="J193" s="276"/>
      <c r="K193" s="273"/>
    </row>
    <row r="194" spans="2:11" ht="18.75" customHeight="1" x14ac:dyDescent="0.3">
      <c r="B194" s="273"/>
      <c r="C194" s="276"/>
      <c r="D194" s="276"/>
      <c r="E194" s="276"/>
      <c r="F194" s="295"/>
      <c r="G194" s="276"/>
      <c r="H194" s="276"/>
      <c r="I194" s="276"/>
      <c r="J194" s="276"/>
      <c r="K194" s="273"/>
    </row>
    <row r="195" spans="2:11" ht="18.75" customHeight="1" x14ac:dyDescent="0.3">
      <c r="B195" s="282"/>
      <c r="C195" s="282"/>
      <c r="D195" s="282"/>
      <c r="E195" s="282"/>
      <c r="F195" s="282"/>
      <c r="G195" s="282"/>
      <c r="H195" s="282"/>
      <c r="I195" s="282"/>
      <c r="J195" s="282"/>
      <c r="K195" s="282"/>
    </row>
    <row r="196" spans="2:11" x14ac:dyDescent="0.3">
      <c r="B196" s="263"/>
      <c r="C196" s="264"/>
      <c r="D196" s="264"/>
      <c r="E196" s="264"/>
      <c r="F196" s="264"/>
      <c r="G196" s="264"/>
      <c r="H196" s="264"/>
      <c r="I196" s="264"/>
      <c r="J196" s="264"/>
      <c r="K196" s="265"/>
    </row>
    <row r="197" spans="2:11" ht="21" x14ac:dyDescent="0.3">
      <c r="B197" s="266"/>
      <c r="C197" s="387" t="s">
        <v>1231</v>
      </c>
      <c r="D197" s="387"/>
      <c r="E197" s="387"/>
      <c r="F197" s="387"/>
      <c r="G197" s="387"/>
      <c r="H197" s="387"/>
      <c r="I197" s="387"/>
      <c r="J197" s="387"/>
      <c r="K197" s="267"/>
    </row>
    <row r="198" spans="2:11" ht="25.5" customHeight="1" x14ac:dyDescent="0.3">
      <c r="B198" s="266"/>
      <c r="C198" s="332" t="s">
        <v>1232</v>
      </c>
      <c r="D198" s="332"/>
      <c r="E198" s="332"/>
      <c r="F198" s="332" t="s">
        <v>1233</v>
      </c>
      <c r="G198" s="333"/>
      <c r="H198" s="388" t="s">
        <v>1234</v>
      </c>
      <c r="I198" s="388"/>
      <c r="J198" s="388"/>
      <c r="K198" s="267"/>
    </row>
    <row r="199" spans="2:11" ht="5.25" customHeight="1" x14ac:dyDescent="0.3">
      <c r="B199" s="296"/>
      <c r="C199" s="293"/>
      <c r="D199" s="293"/>
      <c r="E199" s="293"/>
      <c r="F199" s="293"/>
      <c r="G199" s="276"/>
      <c r="H199" s="293"/>
      <c r="I199" s="293"/>
      <c r="J199" s="293"/>
      <c r="K199" s="317"/>
    </row>
    <row r="200" spans="2:11" ht="15" customHeight="1" x14ac:dyDescent="0.3">
      <c r="B200" s="296"/>
      <c r="C200" s="276" t="s">
        <v>1224</v>
      </c>
      <c r="D200" s="276"/>
      <c r="E200" s="276"/>
      <c r="F200" s="295" t="s">
        <v>45</v>
      </c>
      <c r="G200" s="276"/>
      <c r="H200" s="386" t="s">
        <v>1235</v>
      </c>
      <c r="I200" s="386"/>
      <c r="J200" s="386"/>
      <c r="K200" s="317"/>
    </row>
    <row r="201" spans="2:11" ht="15" customHeight="1" x14ac:dyDescent="0.3">
      <c r="B201" s="296"/>
      <c r="C201" s="302"/>
      <c r="D201" s="276"/>
      <c r="E201" s="276"/>
      <c r="F201" s="295" t="s">
        <v>46</v>
      </c>
      <c r="G201" s="276"/>
      <c r="H201" s="386" t="s">
        <v>1236</v>
      </c>
      <c r="I201" s="386"/>
      <c r="J201" s="386"/>
      <c r="K201" s="317"/>
    </row>
    <row r="202" spans="2:11" ht="15" customHeight="1" x14ac:dyDescent="0.3">
      <c r="B202" s="296"/>
      <c r="C202" s="302"/>
      <c r="D202" s="276"/>
      <c r="E202" s="276"/>
      <c r="F202" s="295" t="s">
        <v>49</v>
      </c>
      <c r="G202" s="276"/>
      <c r="H202" s="386" t="s">
        <v>1237</v>
      </c>
      <c r="I202" s="386"/>
      <c r="J202" s="386"/>
      <c r="K202" s="317"/>
    </row>
    <row r="203" spans="2:11" ht="15" customHeight="1" x14ac:dyDescent="0.3">
      <c r="B203" s="296"/>
      <c r="C203" s="276"/>
      <c r="D203" s="276"/>
      <c r="E203" s="276"/>
      <c r="F203" s="295" t="s">
        <v>47</v>
      </c>
      <c r="G203" s="276"/>
      <c r="H203" s="386" t="s">
        <v>1238</v>
      </c>
      <c r="I203" s="386"/>
      <c r="J203" s="386"/>
      <c r="K203" s="317"/>
    </row>
    <row r="204" spans="2:11" ht="15" customHeight="1" x14ac:dyDescent="0.3">
      <c r="B204" s="296"/>
      <c r="C204" s="276"/>
      <c r="D204" s="276"/>
      <c r="E204" s="276"/>
      <c r="F204" s="295" t="s">
        <v>48</v>
      </c>
      <c r="G204" s="276"/>
      <c r="H204" s="386" t="s">
        <v>1239</v>
      </c>
      <c r="I204" s="386"/>
      <c r="J204" s="386"/>
      <c r="K204" s="317"/>
    </row>
    <row r="205" spans="2:11" ht="15" customHeight="1" x14ac:dyDescent="0.3">
      <c r="B205" s="296"/>
      <c r="C205" s="276"/>
      <c r="D205" s="276"/>
      <c r="E205" s="276"/>
      <c r="F205" s="295"/>
      <c r="G205" s="276"/>
      <c r="H205" s="276"/>
      <c r="I205" s="276"/>
      <c r="J205" s="276"/>
      <c r="K205" s="317"/>
    </row>
    <row r="206" spans="2:11" ht="15" customHeight="1" x14ac:dyDescent="0.3">
      <c r="B206" s="296"/>
      <c r="C206" s="276" t="s">
        <v>1180</v>
      </c>
      <c r="D206" s="276"/>
      <c r="E206" s="276"/>
      <c r="F206" s="295" t="s">
        <v>80</v>
      </c>
      <c r="G206" s="276"/>
      <c r="H206" s="386" t="s">
        <v>1240</v>
      </c>
      <c r="I206" s="386"/>
      <c r="J206" s="386"/>
      <c r="K206" s="317"/>
    </row>
    <row r="207" spans="2:11" ht="15" customHeight="1" x14ac:dyDescent="0.3">
      <c r="B207" s="296"/>
      <c r="C207" s="302"/>
      <c r="D207" s="276"/>
      <c r="E207" s="276"/>
      <c r="F207" s="295" t="s">
        <v>1078</v>
      </c>
      <c r="G207" s="276"/>
      <c r="H207" s="386" t="s">
        <v>1079</v>
      </c>
      <c r="I207" s="386"/>
      <c r="J207" s="386"/>
      <c r="K207" s="317"/>
    </row>
    <row r="208" spans="2:11" ht="15" customHeight="1" x14ac:dyDescent="0.3">
      <c r="B208" s="296"/>
      <c r="C208" s="276"/>
      <c r="D208" s="276"/>
      <c r="E208" s="276"/>
      <c r="F208" s="295" t="s">
        <v>1076</v>
      </c>
      <c r="G208" s="276"/>
      <c r="H208" s="386" t="s">
        <v>1241</v>
      </c>
      <c r="I208" s="386"/>
      <c r="J208" s="386"/>
      <c r="K208" s="317"/>
    </row>
    <row r="209" spans="2:11" ht="15" customHeight="1" x14ac:dyDescent="0.3">
      <c r="B209" s="334"/>
      <c r="C209" s="302"/>
      <c r="D209" s="302"/>
      <c r="E209" s="302"/>
      <c r="F209" s="295" t="s">
        <v>1080</v>
      </c>
      <c r="G209" s="281"/>
      <c r="H209" s="385" t="s">
        <v>87</v>
      </c>
      <c r="I209" s="385"/>
      <c r="J209" s="385"/>
      <c r="K209" s="335"/>
    </row>
    <row r="210" spans="2:11" ht="15" customHeight="1" x14ac:dyDescent="0.3">
      <c r="B210" s="334"/>
      <c r="C210" s="302"/>
      <c r="D210" s="302"/>
      <c r="E210" s="302"/>
      <c r="F210" s="295" t="s">
        <v>1081</v>
      </c>
      <c r="G210" s="281"/>
      <c r="H210" s="385" t="s">
        <v>1242</v>
      </c>
      <c r="I210" s="385"/>
      <c r="J210" s="385"/>
      <c r="K210" s="335"/>
    </row>
    <row r="211" spans="2:11" ht="15" customHeight="1" x14ac:dyDescent="0.3">
      <c r="B211" s="334"/>
      <c r="C211" s="302"/>
      <c r="D211" s="302"/>
      <c r="E211" s="302"/>
      <c r="F211" s="336"/>
      <c r="G211" s="281"/>
      <c r="H211" s="337"/>
      <c r="I211" s="337"/>
      <c r="J211" s="337"/>
      <c r="K211" s="335"/>
    </row>
    <row r="212" spans="2:11" ht="15" customHeight="1" x14ac:dyDescent="0.3">
      <c r="B212" s="334"/>
      <c r="C212" s="276" t="s">
        <v>1204</v>
      </c>
      <c r="D212" s="302"/>
      <c r="E212" s="302"/>
      <c r="F212" s="295">
        <v>1</v>
      </c>
      <c r="G212" s="281"/>
      <c r="H212" s="385" t="s">
        <v>1243</v>
      </c>
      <c r="I212" s="385"/>
      <c r="J212" s="385"/>
      <c r="K212" s="335"/>
    </row>
    <row r="213" spans="2:11" ht="15" customHeight="1" x14ac:dyDescent="0.3">
      <c r="B213" s="334"/>
      <c r="C213" s="302"/>
      <c r="D213" s="302"/>
      <c r="E213" s="302"/>
      <c r="F213" s="295">
        <v>2</v>
      </c>
      <c r="G213" s="281"/>
      <c r="H213" s="385" t="s">
        <v>1244</v>
      </c>
      <c r="I213" s="385"/>
      <c r="J213" s="385"/>
      <c r="K213" s="335"/>
    </row>
    <row r="214" spans="2:11" ht="15" customHeight="1" x14ac:dyDescent="0.3">
      <c r="B214" s="334"/>
      <c r="C214" s="302"/>
      <c r="D214" s="302"/>
      <c r="E214" s="302"/>
      <c r="F214" s="295">
        <v>3</v>
      </c>
      <c r="G214" s="281"/>
      <c r="H214" s="385" t="s">
        <v>1245</v>
      </c>
      <c r="I214" s="385"/>
      <c r="J214" s="385"/>
      <c r="K214" s="335"/>
    </row>
    <row r="215" spans="2:11" ht="15" customHeight="1" x14ac:dyDescent="0.3">
      <c r="B215" s="334"/>
      <c r="C215" s="302"/>
      <c r="D215" s="302"/>
      <c r="E215" s="302"/>
      <c r="F215" s="295">
        <v>4</v>
      </c>
      <c r="G215" s="281"/>
      <c r="H215" s="385" t="s">
        <v>1246</v>
      </c>
      <c r="I215" s="385"/>
      <c r="J215" s="385"/>
      <c r="K215" s="335"/>
    </row>
    <row r="216" spans="2:11" ht="12.75" customHeight="1" x14ac:dyDescent="0.3">
      <c r="B216" s="338"/>
      <c r="C216" s="339"/>
      <c r="D216" s="339"/>
      <c r="E216" s="339"/>
      <c r="F216" s="339"/>
      <c r="G216" s="339"/>
      <c r="H216" s="339"/>
      <c r="I216" s="339"/>
      <c r="J216" s="339"/>
      <c r="K216" s="340"/>
    </row>
  </sheetData>
  <mergeCells count="77">
    <mergeCell ref="F17:J17"/>
    <mergeCell ref="C3:J3"/>
    <mergeCell ref="C4:J4"/>
    <mergeCell ref="C6:J6"/>
    <mergeCell ref="C7:J7"/>
    <mergeCell ref="C9:J9"/>
    <mergeCell ref="D10:J10"/>
    <mergeCell ref="D11:J11"/>
    <mergeCell ref="D13:J13"/>
    <mergeCell ref="D14:J14"/>
    <mergeCell ref="D15:J15"/>
    <mergeCell ref="F16:J16"/>
    <mergeCell ref="D32:J32"/>
    <mergeCell ref="F18:J18"/>
    <mergeCell ref="F19:J19"/>
    <mergeCell ref="F20:J20"/>
    <mergeCell ref="F21:J21"/>
    <mergeCell ref="C23:J23"/>
    <mergeCell ref="C24:J24"/>
    <mergeCell ref="D25:J25"/>
    <mergeCell ref="D26:J26"/>
    <mergeCell ref="D28:J28"/>
    <mergeCell ref="D29:J29"/>
    <mergeCell ref="D31:J31"/>
    <mergeCell ref="D45:J45"/>
    <mergeCell ref="D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D59:J59"/>
    <mergeCell ref="E46:J46"/>
    <mergeCell ref="E47:J47"/>
    <mergeCell ref="E48:J48"/>
    <mergeCell ref="D49:J49"/>
    <mergeCell ref="C50:J50"/>
    <mergeCell ref="C52:J52"/>
    <mergeCell ref="C53:J53"/>
    <mergeCell ref="C55:J55"/>
    <mergeCell ref="D56:J56"/>
    <mergeCell ref="D57:J57"/>
    <mergeCell ref="D58:J58"/>
    <mergeCell ref="C145:J145"/>
    <mergeCell ref="D60:J60"/>
    <mergeCell ref="D61:J61"/>
    <mergeCell ref="D63:J63"/>
    <mergeCell ref="D64:J64"/>
    <mergeCell ref="D65:J65"/>
    <mergeCell ref="D66:J66"/>
    <mergeCell ref="D67:J67"/>
    <mergeCell ref="D68:J68"/>
    <mergeCell ref="C73:J73"/>
    <mergeCell ref="C100:J100"/>
    <mergeCell ref="C120:J120"/>
    <mergeCell ref="H209:J209"/>
    <mergeCell ref="C163:J163"/>
    <mergeCell ref="C197:J197"/>
    <mergeCell ref="H198:J198"/>
    <mergeCell ref="H200:J200"/>
    <mergeCell ref="H201:J201"/>
    <mergeCell ref="H202:J202"/>
    <mergeCell ref="H203:J203"/>
    <mergeCell ref="H204:J204"/>
    <mergeCell ref="H206:J206"/>
    <mergeCell ref="H207:J207"/>
    <mergeCell ref="H208:J208"/>
    <mergeCell ref="H210:J210"/>
    <mergeCell ref="H212:J212"/>
    <mergeCell ref="H213:J213"/>
    <mergeCell ref="H214:J214"/>
    <mergeCell ref="H215:J215"/>
  </mergeCells>
  <pageMargins left="0.59055118110236227" right="0.59055118110236227" top="0.59055118110236227" bottom="0.59055118110236227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01 - Oddělení A+C</vt:lpstr>
      <vt:lpstr>02 - Oddělení B+D</vt:lpstr>
      <vt:lpstr>03 - Vedlejší a ostatní n...</vt:lpstr>
      <vt:lpstr>Pokyny pro vyplnění</vt:lpstr>
      <vt:lpstr>'01 - Oddělení A+C'!Názvy_tisku</vt:lpstr>
      <vt:lpstr>'02 - Oddělení B+D'!Názvy_tisku</vt:lpstr>
      <vt:lpstr>'03 - Vedlejší a ostatní n...'!Názvy_tisku</vt:lpstr>
      <vt:lpstr>'Rekapitulace stavby'!Názvy_tisku</vt:lpstr>
      <vt:lpstr>'01 - Oddělení A+C'!Oblast_tisku</vt:lpstr>
      <vt:lpstr>'02 - Oddělení B+D'!Oblast_tisku</vt:lpstr>
      <vt:lpstr>'03 - Vedlejší a ostatní n...'!Oblast_tisku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Lédl</dc:creator>
  <cp:lastModifiedBy>Václav Lédl</cp:lastModifiedBy>
  <dcterms:created xsi:type="dcterms:W3CDTF">2016-12-20T06:12:41Z</dcterms:created>
  <dcterms:modified xsi:type="dcterms:W3CDTF">2016-12-20T06:16:06Z</dcterms:modified>
</cp:coreProperties>
</file>