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T:\M 2019\M19 - 036 Kanalizace, ČOV - Libochovany, Řepnice DPS\rozpočet přípojky 2026\"/>
    </mc:Choice>
  </mc:AlternateContent>
  <xr:revisionPtr revIDLastSave="0" documentId="13_ncr:1_{0086D816-2986-4CAD-8A25-4676DD49A12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ce stavby" sheetId="1" r:id="rId1"/>
    <sheet name="24 - Přípojky Libochovany..." sheetId="2" r:id="rId2"/>
  </sheets>
  <definedNames>
    <definedName name="_xlnm._FilterDatabase" localSheetId="1" hidden="1">'24 - Přípojky Libochovany...'!$C$124:$K$409</definedName>
    <definedName name="_xlnm.Print_Titles" localSheetId="1">'24 - Přípojky Libochovany...'!$124:$124</definedName>
    <definedName name="_xlnm.Print_Titles" localSheetId="0">'Rekapitulace stavby'!$92:$92</definedName>
    <definedName name="_xlnm.Print_Area" localSheetId="1">'24 - Přípojky Libochovany...'!$C$4:$J$76,'24 - Přípojky Libochovany...'!$C$82:$J$106,'24 - Přípojky Libochovany...'!$C$112:$K$409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409" i="2"/>
  <c r="BH409" i="2"/>
  <c r="BG409" i="2"/>
  <c r="BF409" i="2"/>
  <c r="T409" i="2"/>
  <c r="T408" i="2"/>
  <c r="R409" i="2"/>
  <c r="R408" i="2"/>
  <c r="P409" i="2"/>
  <c r="P408" i="2"/>
  <c r="BI406" i="2"/>
  <c r="BH406" i="2"/>
  <c r="BG406" i="2"/>
  <c r="BF406" i="2"/>
  <c r="T406" i="2"/>
  <c r="R406" i="2"/>
  <c r="P406" i="2"/>
  <c r="BI404" i="2"/>
  <c r="BH404" i="2"/>
  <c r="BG404" i="2"/>
  <c r="BF404" i="2"/>
  <c r="T404" i="2"/>
  <c r="R404" i="2"/>
  <c r="P404" i="2"/>
  <c r="BI401" i="2"/>
  <c r="BH401" i="2"/>
  <c r="BG401" i="2"/>
  <c r="BF401" i="2"/>
  <c r="T401" i="2"/>
  <c r="R401" i="2"/>
  <c r="P401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92" i="2"/>
  <c r="BH392" i="2"/>
  <c r="BG392" i="2"/>
  <c r="BF392" i="2"/>
  <c r="T392" i="2"/>
  <c r="R392" i="2"/>
  <c r="P392" i="2"/>
  <c r="BI390" i="2"/>
  <c r="BH390" i="2"/>
  <c r="BG390" i="2"/>
  <c r="BF390" i="2"/>
  <c r="T390" i="2"/>
  <c r="R390" i="2"/>
  <c r="P390" i="2"/>
  <c r="BI388" i="2"/>
  <c r="BH388" i="2"/>
  <c r="BG388" i="2"/>
  <c r="BF388" i="2"/>
  <c r="T388" i="2"/>
  <c r="R388" i="2"/>
  <c r="P388" i="2"/>
  <c r="BI386" i="2"/>
  <c r="BH386" i="2"/>
  <c r="BG386" i="2"/>
  <c r="BF386" i="2"/>
  <c r="T386" i="2"/>
  <c r="R386" i="2"/>
  <c r="P386" i="2"/>
  <c r="BI383" i="2"/>
  <c r="BH383" i="2"/>
  <c r="BG383" i="2"/>
  <c r="BF383" i="2"/>
  <c r="T383" i="2"/>
  <c r="R383" i="2"/>
  <c r="P383" i="2"/>
  <c r="BI381" i="2"/>
  <c r="BH381" i="2"/>
  <c r="BG381" i="2"/>
  <c r="BF381" i="2"/>
  <c r="T381" i="2"/>
  <c r="R381" i="2"/>
  <c r="P381" i="2"/>
  <c r="BI380" i="2"/>
  <c r="BH380" i="2"/>
  <c r="BG380" i="2"/>
  <c r="BF380" i="2"/>
  <c r="T380" i="2"/>
  <c r="R380" i="2"/>
  <c r="P380" i="2"/>
  <c r="BI379" i="2"/>
  <c r="BH379" i="2"/>
  <c r="BG379" i="2"/>
  <c r="BF379" i="2"/>
  <c r="T379" i="2"/>
  <c r="R379" i="2"/>
  <c r="P379" i="2"/>
  <c r="BI378" i="2"/>
  <c r="BH378" i="2"/>
  <c r="BG378" i="2"/>
  <c r="BF378" i="2"/>
  <c r="T378" i="2"/>
  <c r="R378" i="2"/>
  <c r="P378" i="2"/>
  <c r="BI377" i="2"/>
  <c r="BH377" i="2"/>
  <c r="BG377" i="2"/>
  <c r="BF377" i="2"/>
  <c r="T377" i="2"/>
  <c r="R377" i="2"/>
  <c r="P377" i="2"/>
  <c r="BI376" i="2"/>
  <c r="BH376" i="2"/>
  <c r="BG376" i="2"/>
  <c r="BF376" i="2"/>
  <c r="T376" i="2"/>
  <c r="R376" i="2"/>
  <c r="P376" i="2"/>
  <c r="BI375" i="2"/>
  <c r="BH375" i="2"/>
  <c r="BG375" i="2"/>
  <c r="BF375" i="2"/>
  <c r="T375" i="2"/>
  <c r="R375" i="2"/>
  <c r="P375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2" i="2"/>
  <c r="BH372" i="2"/>
  <c r="BG372" i="2"/>
  <c r="BF372" i="2"/>
  <c r="T372" i="2"/>
  <c r="R372" i="2"/>
  <c r="P372" i="2"/>
  <c r="BI371" i="2"/>
  <c r="BH371" i="2"/>
  <c r="BG371" i="2"/>
  <c r="BF371" i="2"/>
  <c r="T371" i="2"/>
  <c r="R371" i="2"/>
  <c r="P371" i="2"/>
  <c r="BI367" i="2"/>
  <c r="BH367" i="2"/>
  <c r="BG367" i="2"/>
  <c r="BF367" i="2"/>
  <c r="T367" i="2"/>
  <c r="R367" i="2"/>
  <c r="P367" i="2"/>
  <c r="BI362" i="2"/>
  <c r="BH362" i="2"/>
  <c r="BG362" i="2"/>
  <c r="BF362" i="2"/>
  <c r="T362" i="2"/>
  <c r="R362" i="2"/>
  <c r="P362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6" i="2"/>
  <c r="BH346" i="2"/>
  <c r="BG346" i="2"/>
  <c r="BF346" i="2"/>
  <c r="T346" i="2"/>
  <c r="R346" i="2"/>
  <c r="P346" i="2"/>
  <c r="BI340" i="2"/>
  <c r="BH340" i="2"/>
  <c r="BG340" i="2"/>
  <c r="BF340" i="2"/>
  <c r="T340" i="2"/>
  <c r="R340" i="2"/>
  <c r="P340" i="2"/>
  <c r="BI336" i="2"/>
  <c r="BH336" i="2"/>
  <c r="BG336" i="2"/>
  <c r="BF336" i="2"/>
  <c r="T336" i="2"/>
  <c r="R336" i="2"/>
  <c r="P336" i="2"/>
  <c r="BI332" i="2"/>
  <c r="BH332" i="2"/>
  <c r="BG332" i="2"/>
  <c r="BF332" i="2"/>
  <c r="T332" i="2"/>
  <c r="R332" i="2"/>
  <c r="P332" i="2"/>
  <c r="BI328" i="2"/>
  <c r="BH328" i="2"/>
  <c r="BG328" i="2"/>
  <c r="BF328" i="2"/>
  <c r="T328" i="2"/>
  <c r="R328" i="2"/>
  <c r="P328" i="2"/>
  <c r="BI324" i="2"/>
  <c r="BH324" i="2"/>
  <c r="BG324" i="2"/>
  <c r="BF324" i="2"/>
  <c r="T324" i="2"/>
  <c r="R324" i="2"/>
  <c r="P324" i="2"/>
  <c r="BI319" i="2"/>
  <c r="BH319" i="2"/>
  <c r="BG319" i="2"/>
  <c r="BF319" i="2"/>
  <c r="T319" i="2"/>
  <c r="R319" i="2"/>
  <c r="P319" i="2"/>
  <c r="BI314" i="2"/>
  <c r="BH314" i="2"/>
  <c r="BG314" i="2"/>
  <c r="BF314" i="2"/>
  <c r="T314" i="2"/>
  <c r="R314" i="2"/>
  <c r="P314" i="2"/>
  <c r="BI310" i="2"/>
  <c r="BH310" i="2"/>
  <c r="BG310" i="2"/>
  <c r="BF310" i="2"/>
  <c r="T310" i="2"/>
  <c r="R310" i="2"/>
  <c r="P310" i="2"/>
  <c r="BI305" i="2"/>
  <c r="BH305" i="2"/>
  <c r="BG305" i="2"/>
  <c r="BF305" i="2"/>
  <c r="T305" i="2"/>
  <c r="R305" i="2"/>
  <c r="P305" i="2"/>
  <c r="BI301" i="2"/>
  <c r="BH301" i="2"/>
  <c r="BG301" i="2"/>
  <c r="BF301" i="2"/>
  <c r="T301" i="2"/>
  <c r="R301" i="2"/>
  <c r="P301" i="2"/>
  <c r="BI295" i="2"/>
  <c r="BH295" i="2"/>
  <c r="BG295" i="2"/>
  <c r="BF295" i="2"/>
  <c r="T295" i="2"/>
  <c r="R295" i="2"/>
  <c r="P295" i="2"/>
  <c r="BI291" i="2"/>
  <c r="BH291" i="2"/>
  <c r="BG291" i="2"/>
  <c r="BF291" i="2"/>
  <c r="T291" i="2"/>
  <c r="R291" i="2"/>
  <c r="P291" i="2"/>
  <c r="BI286" i="2"/>
  <c r="BH286" i="2"/>
  <c r="BG286" i="2"/>
  <c r="BF286" i="2"/>
  <c r="T286" i="2"/>
  <c r="T285" i="2" s="1"/>
  <c r="R286" i="2"/>
  <c r="R285" i="2"/>
  <c r="P286" i="2"/>
  <c r="P285" i="2"/>
  <c r="BI284" i="2"/>
  <c r="BH284" i="2"/>
  <c r="BG284" i="2"/>
  <c r="BF284" i="2"/>
  <c r="T284" i="2"/>
  <c r="R284" i="2"/>
  <c r="P284" i="2"/>
  <c r="BI281" i="2"/>
  <c r="BH281" i="2"/>
  <c r="BG281" i="2"/>
  <c r="BF281" i="2"/>
  <c r="T281" i="2"/>
  <c r="R281" i="2"/>
  <c r="P281" i="2"/>
  <c r="BI278" i="2"/>
  <c r="BH278" i="2"/>
  <c r="BG278" i="2"/>
  <c r="BF278" i="2"/>
  <c r="T278" i="2"/>
  <c r="R278" i="2"/>
  <c r="P278" i="2"/>
  <c r="BI276" i="2"/>
  <c r="BH276" i="2"/>
  <c r="BG276" i="2"/>
  <c r="BF276" i="2"/>
  <c r="T276" i="2"/>
  <c r="R276" i="2"/>
  <c r="P276" i="2"/>
  <c r="BI274" i="2"/>
  <c r="BH274" i="2"/>
  <c r="BG274" i="2"/>
  <c r="BF274" i="2"/>
  <c r="T274" i="2"/>
  <c r="R274" i="2"/>
  <c r="P274" i="2"/>
  <c r="BI272" i="2"/>
  <c r="BH272" i="2"/>
  <c r="BG272" i="2"/>
  <c r="BF272" i="2"/>
  <c r="T272" i="2"/>
  <c r="R272" i="2"/>
  <c r="P272" i="2"/>
  <c r="BI269" i="2"/>
  <c r="BH269" i="2"/>
  <c r="BG269" i="2"/>
  <c r="BF269" i="2"/>
  <c r="T269" i="2"/>
  <c r="R269" i="2"/>
  <c r="P269" i="2"/>
  <c r="BI265" i="2"/>
  <c r="BH265" i="2"/>
  <c r="BG265" i="2"/>
  <c r="BF265" i="2"/>
  <c r="T265" i="2"/>
  <c r="R265" i="2"/>
  <c r="P265" i="2"/>
  <c r="BI262" i="2"/>
  <c r="BH262" i="2"/>
  <c r="BG262" i="2"/>
  <c r="BF262" i="2"/>
  <c r="T262" i="2"/>
  <c r="R262" i="2"/>
  <c r="P262" i="2"/>
  <c r="BI257" i="2"/>
  <c r="BH257" i="2"/>
  <c r="BG257" i="2"/>
  <c r="BF257" i="2"/>
  <c r="T257" i="2"/>
  <c r="R257" i="2"/>
  <c r="P257" i="2"/>
  <c r="BI252" i="2"/>
  <c r="BH252" i="2"/>
  <c r="BG252" i="2"/>
  <c r="BF252" i="2"/>
  <c r="T252" i="2"/>
  <c r="R252" i="2"/>
  <c r="P252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0" i="2"/>
  <c r="BH240" i="2"/>
  <c r="BG240" i="2"/>
  <c r="BF240" i="2"/>
  <c r="T240" i="2"/>
  <c r="R240" i="2"/>
  <c r="P240" i="2"/>
  <c r="BI237" i="2"/>
  <c r="BH237" i="2"/>
  <c r="BG237" i="2"/>
  <c r="BF237" i="2"/>
  <c r="T237" i="2"/>
  <c r="R237" i="2"/>
  <c r="P237" i="2"/>
  <c r="BI234" i="2"/>
  <c r="BH234" i="2"/>
  <c r="BG234" i="2"/>
  <c r="BF234" i="2"/>
  <c r="T234" i="2"/>
  <c r="R234" i="2"/>
  <c r="P234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16" i="2"/>
  <c r="BH216" i="2"/>
  <c r="BG216" i="2"/>
  <c r="BF216" i="2"/>
  <c r="T216" i="2"/>
  <c r="R216" i="2"/>
  <c r="P216" i="2"/>
  <c r="BI209" i="2"/>
  <c r="BH209" i="2"/>
  <c r="BG209" i="2"/>
  <c r="BF209" i="2"/>
  <c r="T209" i="2"/>
  <c r="R209" i="2"/>
  <c r="P209" i="2"/>
  <c r="BI202" i="2"/>
  <c r="BH202" i="2"/>
  <c r="BG202" i="2"/>
  <c r="BF202" i="2"/>
  <c r="T202" i="2"/>
  <c r="R202" i="2"/>
  <c r="P202" i="2"/>
  <c r="BI195" i="2"/>
  <c r="BH195" i="2"/>
  <c r="BG195" i="2"/>
  <c r="BF195" i="2"/>
  <c r="T195" i="2"/>
  <c r="R195" i="2"/>
  <c r="P195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R185" i="2"/>
  <c r="P185" i="2"/>
  <c r="BI183" i="2"/>
  <c r="BH183" i="2"/>
  <c r="BG183" i="2"/>
  <c r="BF183" i="2"/>
  <c r="T183" i="2"/>
  <c r="R183" i="2"/>
  <c r="P183" i="2"/>
  <c r="BI181" i="2"/>
  <c r="BH181" i="2"/>
  <c r="BG181" i="2"/>
  <c r="BF181" i="2"/>
  <c r="T181" i="2"/>
  <c r="R181" i="2"/>
  <c r="P181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R171" i="2"/>
  <c r="P171" i="2"/>
  <c r="BI167" i="2"/>
  <c r="BH167" i="2"/>
  <c r="BG167" i="2"/>
  <c r="BF167" i="2"/>
  <c r="T167" i="2"/>
  <c r="R167" i="2"/>
  <c r="P167" i="2"/>
  <c r="BI163" i="2"/>
  <c r="BH163" i="2"/>
  <c r="BG163" i="2"/>
  <c r="BF163" i="2"/>
  <c r="T163" i="2"/>
  <c r="R163" i="2"/>
  <c r="P163" i="2"/>
  <c r="BI157" i="2"/>
  <c r="BH157" i="2"/>
  <c r="BG157" i="2"/>
  <c r="BF157" i="2"/>
  <c r="T157" i="2"/>
  <c r="R157" i="2"/>
  <c r="P157" i="2"/>
  <c r="BI152" i="2"/>
  <c r="BH152" i="2"/>
  <c r="BG152" i="2"/>
  <c r="BF152" i="2"/>
  <c r="T152" i="2"/>
  <c r="R152" i="2"/>
  <c r="P152" i="2"/>
  <c r="BI145" i="2"/>
  <c r="BH145" i="2"/>
  <c r="BG145" i="2"/>
  <c r="BF145" i="2"/>
  <c r="T145" i="2"/>
  <c r="R145" i="2"/>
  <c r="P145" i="2"/>
  <c r="BI139" i="2"/>
  <c r="BH139" i="2"/>
  <c r="BG139" i="2"/>
  <c r="BF139" i="2"/>
  <c r="T139" i="2"/>
  <c r="R139" i="2"/>
  <c r="P139" i="2"/>
  <c r="BI133" i="2"/>
  <c r="BH133" i="2"/>
  <c r="BG133" i="2"/>
  <c r="BF133" i="2"/>
  <c r="T133" i="2"/>
  <c r="R133" i="2"/>
  <c r="P133" i="2"/>
  <c r="BI128" i="2"/>
  <c r="F37" i="2" s="1"/>
  <c r="BH128" i="2"/>
  <c r="F36" i="2" s="1"/>
  <c r="BG128" i="2"/>
  <c r="BF128" i="2"/>
  <c r="T128" i="2"/>
  <c r="R128" i="2"/>
  <c r="P128" i="2"/>
  <c r="J122" i="2"/>
  <c r="J121" i="2"/>
  <c r="F121" i="2"/>
  <c r="F119" i="2"/>
  <c r="E117" i="2"/>
  <c r="J92" i="2"/>
  <c r="J91" i="2"/>
  <c r="F91" i="2"/>
  <c r="F89" i="2"/>
  <c r="E87" i="2"/>
  <c r="J18" i="2"/>
  <c r="E18" i="2"/>
  <c r="F92" i="2"/>
  <c r="J17" i="2"/>
  <c r="J12" i="2"/>
  <c r="J89" i="2"/>
  <c r="E7" i="2"/>
  <c r="E85" i="2" s="1"/>
  <c r="L90" i="1"/>
  <c r="AM90" i="1"/>
  <c r="AM89" i="1"/>
  <c r="L89" i="1"/>
  <c r="AM87" i="1"/>
  <c r="L87" i="1"/>
  <c r="L85" i="1"/>
  <c r="L84" i="1"/>
  <c r="AS94" i="1"/>
  <c r="J381" i="2"/>
  <c r="J378" i="2"/>
  <c r="J374" i="2"/>
  <c r="J332" i="2"/>
  <c r="BK350" i="2"/>
  <c r="BK295" i="2"/>
  <c r="J246" i="2"/>
  <c r="J185" i="2"/>
  <c r="BK371" i="2"/>
  <c r="BK281" i="2"/>
  <c r="BK202" i="2"/>
  <c r="J319" i="2"/>
  <c r="J216" i="2"/>
  <c r="J202" i="2"/>
  <c r="J171" i="2"/>
  <c r="J350" i="2"/>
  <c r="J301" i="2"/>
  <c r="J406" i="2"/>
  <c r="BK237" i="2"/>
  <c r="BK195" i="2"/>
  <c r="J409" i="2"/>
  <c r="J398" i="2"/>
  <c r="J371" i="2"/>
  <c r="J281" i="2"/>
  <c r="BK243" i="2"/>
  <c r="J191" i="2"/>
  <c r="BK390" i="2"/>
  <c r="BK128" i="2"/>
  <c r="J376" i="2"/>
  <c r="J373" i="2"/>
  <c r="BK257" i="2"/>
  <c r="J223" i="2"/>
  <c r="BK367" i="2"/>
  <c r="J324" i="2"/>
  <c r="J383" i="2"/>
  <c r="J284" i="2"/>
  <c r="J252" i="2"/>
  <c r="BK224" i="2"/>
  <c r="BK191" i="2"/>
  <c r="J358" i="2"/>
  <c r="BK328" i="2"/>
  <c r="BK272" i="2"/>
  <c r="J224" i="2"/>
  <c r="BK175" i="2"/>
  <c r="J314" i="2"/>
  <c r="J163" i="2"/>
  <c r="BK133" i="2"/>
  <c r="BK346" i="2"/>
  <c r="J305" i="2"/>
  <c r="BK163" i="2"/>
  <c r="J286" i="2"/>
  <c r="J291" i="2"/>
  <c r="J128" i="2"/>
  <c r="BK404" i="2"/>
  <c r="J249" i="2"/>
  <c r="BK157" i="2"/>
  <c r="BK278" i="2"/>
  <c r="BK209" i="2"/>
  <c r="J310" i="2"/>
  <c r="J399" i="2"/>
  <c r="J392" i="2"/>
  <c r="BK265" i="2"/>
  <c r="BK193" i="2"/>
  <c r="J187" i="2"/>
  <c r="BK376" i="2"/>
  <c r="BK394" i="2"/>
  <c r="J257" i="2"/>
  <c r="J328" i="2"/>
  <c r="J362" i="2"/>
  <c r="J354" i="2"/>
  <c r="J234" i="2"/>
  <c r="BK395" i="2"/>
  <c r="J295" i="2"/>
  <c r="J237" i="2"/>
  <c r="J377" i="2"/>
  <c r="BK216" i="2"/>
  <c r="BK340" i="2"/>
  <c r="BK167" i="2"/>
  <c r="J181" i="2"/>
  <c r="BK262" i="2"/>
  <c r="J340" i="2"/>
  <c r="J346" i="2"/>
  <c r="J145" i="2"/>
  <c r="J380" i="2"/>
  <c r="BK314" i="2"/>
  <c r="J175" i="2"/>
  <c r="BK362" i="2"/>
  <c r="J276" i="2"/>
  <c r="J262" i="2"/>
  <c r="J225" i="2"/>
  <c r="BK179" i="2"/>
  <c r="J133" i="2"/>
  <c r="J388" i="2"/>
  <c r="BK380" i="2"/>
  <c r="J375" i="2"/>
  <c r="BK374" i="2"/>
  <c r="J404" i="2"/>
  <c r="BK336" i="2"/>
  <c r="BK276" i="2"/>
  <c r="BK234" i="2"/>
  <c r="BK181" i="2"/>
  <c r="BK145" i="2"/>
  <c r="J269" i="2"/>
  <c r="BK183" i="2"/>
  <c r="BK291" i="2"/>
  <c r="J195" i="2"/>
  <c r="BK152" i="2"/>
  <c r="BK324" i="2"/>
  <c r="BK409" i="2"/>
  <c r="J272" i="2"/>
  <c r="J183" i="2"/>
  <c r="BK399" i="2"/>
  <c r="BK398" i="2"/>
  <c r="J394" i="2"/>
  <c r="J390" i="2"/>
  <c r="J386" i="2"/>
  <c r="BK378" i="2"/>
  <c r="BK305" i="2"/>
  <c r="BK246" i="2"/>
  <c r="J229" i="2"/>
  <c r="BK187" i="2"/>
  <c r="J367" i="2"/>
  <c r="BK301" i="2"/>
  <c r="J265" i="2"/>
  <c r="BK229" i="2"/>
  <c r="J152" i="2"/>
  <c r="BK381" i="2"/>
  <c r="BK379" i="2"/>
  <c r="BK375" i="2"/>
  <c r="BK372" i="2"/>
  <c r="BK354" i="2"/>
  <c r="BK286" i="2"/>
  <c r="J243" i="2"/>
  <c r="BK189" i="2"/>
  <c r="J372" i="2"/>
  <c r="BK319" i="2"/>
  <c r="J189" i="2"/>
  <c r="BK171" i="2"/>
  <c r="BK252" i="2"/>
  <c r="BK185" i="2"/>
  <c r="BK332" i="2"/>
  <c r="BK406" i="2"/>
  <c r="BK274" i="2"/>
  <c r="J226" i="2"/>
  <c r="J401" i="2"/>
  <c r="J336" i="2"/>
  <c r="J395" i="2"/>
  <c r="BK392" i="2"/>
  <c r="BK388" i="2"/>
  <c r="BK383" i="2"/>
  <c r="BK377" i="2"/>
  <c r="J274" i="2"/>
  <c r="BK249" i="2"/>
  <c r="BK226" i="2"/>
  <c r="J209" i="2"/>
  <c r="J240" i="2"/>
  <c r="BK386" i="2"/>
  <c r="J278" i="2"/>
  <c r="BK240" i="2"/>
  <c r="BK284" i="2"/>
  <c r="J139" i="2"/>
  <c r="J157" i="2"/>
  <c r="J379" i="2"/>
  <c r="BK373" i="2"/>
  <c r="BK358" i="2"/>
  <c r="BK401" i="2"/>
  <c r="BK269" i="2"/>
  <c r="BK225" i="2"/>
  <c r="J193" i="2"/>
  <c r="J167" i="2"/>
  <c r="BK139" i="2"/>
  <c r="BK310" i="2"/>
  <c r="BK223" i="2"/>
  <c r="J179" i="2"/>
  <c r="BK127" i="2" l="1"/>
  <c r="J127" i="2" s="1"/>
  <c r="J98" i="2" s="1"/>
  <c r="P127" i="2"/>
  <c r="P290" i="2"/>
  <c r="T127" i="2"/>
  <c r="R280" i="2"/>
  <c r="R126" i="2" s="1"/>
  <c r="R125" i="2" s="1"/>
  <c r="T280" i="2"/>
  <c r="T126" i="2" s="1"/>
  <c r="T125" i="2" s="1"/>
  <c r="R290" i="2"/>
  <c r="BK370" i="2"/>
  <c r="J370" i="2"/>
  <c r="J102" i="2"/>
  <c r="R370" i="2"/>
  <c r="BK382" i="2"/>
  <c r="J382" i="2"/>
  <c r="J103" i="2"/>
  <c r="R382" i="2"/>
  <c r="BK397" i="2"/>
  <c r="J397" i="2" s="1"/>
  <c r="J104" i="2" s="1"/>
  <c r="R397" i="2"/>
  <c r="T397" i="2"/>
  <c r="R127" i="2"/>
  <c r="BK280" i="2"/>
  <c r="J280" i="2"/>
  <c r="J99" i="2"/>
  <c r="P280" i="2"/>
  <c r="BK290" i="2"/>
  <c r="J290" i="2"/>
  <c r="J101" i="2"/>
  <c r="T290" i="2"/>
  <c r="P370" i="2"/>
  <c r="T370" i="2"/>
  <c r="P382" i="2"/>
  <c r="T382" i="2"/>
  <c r="P397" i="2"/>
  <c r="BK285" i="2"/>
  <c r="J285" i="2"/>
  <c r="J100" i="2"/>
  <c r="BK408" i="2"/>
  <c r="J408" i="2" s="1"/>
  <c r="J105" i="2" s="1"/>
  <c r="BE202" i="2"/>
  <c r="BE225" i="2"/>
  <c r="BE229" i="2"/>
  <c r="BE234" i="2"/>
  <c r="BE284" i="2"/>
  <c r="BE286" i="2"/>
  <c r="BE383" i="2"/>
  <c r="BE386" i="2"/>
  <c r="BE388" i="2"/>
  <c r="BE390" i="2"/>
  <c r="BE392" i="2"/>
  <c r="BE394" i="2"/>
  <c r="BE395" i="2"/>
  <c r="BE305" i="2"/>
  <c r="BE398" i="2"/>
  <c r="J119" i="2"/>
  <c r="BE133" i="2"/>
  <c r="BE185" i="2"/>
  <c r="BE189" i="2"/>
  <c r="BE193" i="2"/>
  <c r="BE281" i="2"/>
  <c r="BE319" i="2"/>
  <c r="BE328" i="2"/>
  <c r="BE340" i="2"/>
  <c r="BE346" i="2"/>
  <c r="BE409" i="2"/>
  <c r="E115" i="2"/>
  <c r="F122" i="2"/>
  <c r="BE128" i="2"/>
  <c r="BE183" i="2"/>
  <c r="BE223" i="2"/>
  <c r="BE243" i="2"/>
  <c r="BE295" i="2"/>
  <c r="BE314" i="2"/>
  <c r="BE406" i="2"/>
  <c r="BE171" i="2"/>
  <c r="BE175" i="2"/>
  <c r="BE181" i="2"/>
  <c r="BE187" i="2"/>
  <c r="BE265" i="2"/>
  <c r="BE276" i="2"/>
  <c r="BE336" i="2"/>
  <c r="BE350" i="2"/>
  <c r="BE358" i="2"/>
  <c r="BE157" i="2"/>
  <c r="BE163" i="2"/>
  <c r="BE179" i="2"/>
  <c r="BE191" i="2"/>
  <c r="BE209" i="2"/>
  <c r="BE216" i="2"/>
  <c r="BE224" i="2"/>
  <c r="BE226" i="2"/>
  <c r="BE249" i="2"/>
  <c r="BE252" i="2"/>
  <c r="BE272" i="2"/>
  <c r="BE274" i="2"/>
  <c r="BE291" i="2"/>
  <c r="BE301" i="2"/>
  <c r="BE310" i="2"/>
  <c r="BE332" i="2"/>
  <c r="BE399" i="2"/>
  <c r="BE401" i="2"/>
  <c r="BE404" i="2"/>
  <c r="BE372" i="2"/>
  <c r="BE373" i="2"/>
  <c r="BE374" i="2"/>
  <c r="BE375" i="2"/>
  <c r="BE376" i="2"/>
  <c r="BE377" i="2"/>
  <c r="BE378" i="2"/>
  <c r="BE379" i="2"/>
  <c r="BE380" i="2"/>
  <c r="BE381" i="2"/>
  <c r="BE139" i="2"/>
  <c r="BE145" i="2"/>
  <c r="BC95" i="1"/>
  <c r="BC94" i="1" s="1"/>
  <c r="W32" i="1" s="1"/>
  <c r="BE152" i="2"/>
  <c r="BE167" i="2"/>
  <c r="BE195" i="2"/>
  <c r="BE237" i="2"/>
  <c r="BE240" i="2"/>
  <c r="BE246" i="2"/>
  <c r="BE257" i="2"/>
  <c r="BE262" i="2"/>
  <c r="BE269" i="2"/>
  <c r="BE278" i="2"/>
  <c r="BE324" i="2"/>
  <c r="BE354" i="2"/>
  <c r="BE362" i="2"/>
  <c r="BE367" i="2"/>
  <c r="BE371" i="2"/>
  <c r="BD95" i="1"/>
  <c r="J34" i="2"/>
  <c r="F34" i="2"/>
  <c r="F35" i="2"/>
  <c r="BD94" i="1"/>
  <c r="W33" i="1"/>
  <c r="P126" i="2" l="1"/>
  <c r="P125" i="2"/>
  <c r="AU95" i="1"/>
  <c r="AW95" i="1"/>
  <c r="BB95" i="1"/>
  <c r="BA95" i="1"/>
  <c r="BK126" i="2"/>
  <c r="BK125" i="2" s="1"/>
  <c r="J125" i="2" s="1"/>
  <c r="J96" i="2" s="1"/>
  <c r="AU94" i="1"/>
  <c r="BA94" i="1"/>
  <c r="W30" i="1" s="1"/>
  <c r="F33" i="2"/>
  <c r="AZ95" i="1" s="1"/>
  <c r="AZ94" i="1" s="1"/>
  <c r="AV94" i="1" s="1"/>
  <c r="AK29" i="1" s="1"/>
  <c r="BB94" i="1"/>
  <c r="W31" i="1"/>
  <c r="J33" i="2"/>
  <c r="AV95" i="1" s="1"/>
  <c r="AT95" i="1" s="1"/>
  <c r="AY94" i="1"/>
  <c r="J126" i="2" l="1"/>
  <c r="J97" i="2"/>
  <c r="AX94" i="1"/>
  <c r="W29" i="1"/>
  <c r="AW94" i="1"/>
  <c r="AK30" i="1"/>
  <c r="J30" i="2"/>
  <c r="AG95" i="1" s="1"/>
  <c r="AG94" i="1" s="1"/>
  <c r="AK26" i="1" s="1"/>
  <c r="AK35" i="1" l="1"/>
  <c r="J39" i="2"/>
  <c r="AN95" i="1"/>
  <c r="AT94" i="1"/>
  <c r="AN94" i="1"/>
</calcChain>
</file>

<file path=xl/sharedStrings.xml><?xml version="1.0" encoding="utf-8"?>
<sst xmlns="http://schemas.openxmlformats.org/spreadsheetml/2006/main" count="3357" uniqueCount="563">
  <si>
    <t>Export Komplet</t>
  </si>
  <si>
    <t/>
  </si>
  <si>
    <t>2.0</t>
  </si>
  <si>
    <t>False</t>
  </si>
  <si>
    <t>{21c72983-c072-40f9-b746-bc56de7e196c}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</si>
  <si>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</si>
  <si>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</si>
  <si>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</si>
  <si>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</si>
  <si>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</si>
  <si>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</si>
  <si>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</si>
  <si>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</si>
  <si>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</si>
  <si>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M19-036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</si>
  <si>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</si>
  <si>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</si>
  <si>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Kanalizace, ČOV – Libochovany, Řepnice - přípojky Libochovany - I. Etapa</t>
  </si>
  <si>
    <t>KSO:</t>
  </si>
  <si>
    <t>CC-CZ:</t>
  </si>
  <si>
    <t>Místo:</t>
  </si>
  <si>
    <t>Libochovany</t>
  </si>
  <si>
    <t>Datum:</t>
  </si>
  <si>
    <t>17. 9. 2025</t>
  </si>
  <si>
    <t>Zadavatel:</t>
  </si>
  <si>
    <t>IČ:</t>
  </si>
  <si>
    <t>Obec Libochovany, č. p. 5, 411 03, Libochovany</t>
  </si>
  <si>
    <t>DIČ:</t>
  </si>
  <si>
    <t>Uchazeč:</t>
  </si>
  <si>
    <t>Vyplň údaj</t>
  </si>
  <si>
    <t>Projektant:</t>
  </si>
  <si>
    <t>60113111</t>
  </si>
  <si>
    <t>Multiaqua s.r.o.</t>
  </si>
  <si>
    <t>CZ60113111</t>
  </si>
  <si>
    <t>True</t>
  </si>
  <si>
    <t>Zpracovatel:</t>
  </si>
  <si>
    <t>Roman Bárta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</si>
  <si>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</si>
  <si>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</si>
  <si>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</si>
  <si>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</si>
  <si>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</si>
  <si>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</si>
  <si>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</si>
  <si>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</si>
  <si>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</si>
  <si>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</si>
  <si>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</si>
  <si>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</si>
  <si>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</si>
  <si>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</si>
  <si>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</si>
  <si>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</si>
  <si>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</si>
  <si>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</si>
  <si>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</si>
  <si>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</si>
  <si>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</si>
  <si>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</si>
  <si>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</si>
  <si>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</si>
  <si>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</si>
  <si>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</si>
  <si>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</si>
  <si>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</si>
  <si>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</si>
  <si>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</si>
  <si>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</si>
  <si>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</si>
  <si>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</si>
  <si>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</si>
  <si>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</si>
  <si>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</si>
  <si>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</si>
  <si>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</si>
  <si>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</si>
  <si>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</si>
  <si>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</si>
  <si>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</si>
  <si>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</si>
  <si>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</si>
  <si>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</si>
  <si>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</si>
  <si>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</si>
  <si>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24</t>
  </si>
  <si>
    <t>Přípojky Libochovany - I. Etapa</t>
  </si>
  <si>
    <t>STA</t>
  </si>
  <si>
    <t>1</t>
  </si>
  <si>
    <t>{dffab870-3f72-48ff-acea-8fc4e1cde948}</t>
  </si>
  <si>
    <t>2</t>
  </si>
  <si>
    <t>KRYCÍ LIST SOUPISU PRACÍ</t>
  </si>
  <si>
    <t>Objekt:</t>
  </si>
  <si>
    <t>24 - Přípojky Libochovany - I. Etapa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</si>
  <si>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</si>
  <si>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</si>
  <si>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</si>
  <si>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</si>
  <si>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</si>
  <si>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</si>
  <si>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</si>
  <si>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</si>
  <si>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</si>
  <si>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</si>
  <si>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</si>
  <si>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</si>
  <si>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</si>
  <si>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</si>
  <si>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</si>
  <si>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</si>
  <si>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</si>
  <si>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</si>
  <si>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</si>
  <si>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</si>
  <si>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</si>
  <si>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</si>
  <si>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</si>
  <si>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</si>
  <si>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</si>
  <si>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</si>
  <si>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</si>
  <si>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</si>
  <si>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</si>
  <si>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</si>
  <si>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</si>
  <si>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</si>
  <si>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</si>
  <si>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</si>
  <si>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m2</t>
  </si>
  <si>
    <t>CS ÚRS 2025 02</t>
  </si>
  <si>
    <t>4</t>
  </si>
  <si>
    <t>-656392086</t>
  </si>
  <si>
    <t>P</t>
  </si>
  <si>
    <t>Poznámka k položce:_x000D_
hmotnost sutě 0,295 t/m2</t>
  </si>
  <si>
    <t>VV</t>
  </si>
  <si>
    <t>výkres D.4</t>
  </si>
  <si>
    <t>délka dle tabulky kubatur</t>
  </si>
  <si>
    <t>87,0*1,5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</si>
  <si>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</si>
  <si>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</si>
  <si>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-1261473268</t>
  </si>
  <si>
    <t>Poznámka k položce:_x000D_
hmotnost sutě 0,29 t/m2</t>
  </si>
  <si>
    <t>87,0*1,5 "zámková dlažba</t>
  </si>
  <si>
    <t>Součet</t>
  </si>
  <si>
    <t>3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</si>
  <si>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</si>
  <si>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</si>
  <si>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1636334865</t>
  </si>
  <si>
    <t>Poznámka k položce:_x000D_
hmotnost sutě 0,44 t/m2</t>
  </si>
  <si>
    <t>provizorní povrch</t>
  </si>
  <si>
    <t>58,0*1,1 "SUS</t>
  </si>
  <si>
    <t>210,0*1,1 "místní asf</t>
  </si>
  <si>
    <t>113107224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</si>
  <si>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</si>
  <si>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310649908</t>
  </si>
  <si>
    <t>Poznámka k položce:_x000D_
hmotnost sutě 0,58 t/m2</t>
  </si>
  <si>
    <t>44,0*1,1 "štěrk</t>
  </si>
  <si>
    <t>5</t>
  </si>
  <si>
    <t>113107225</t>
  </si>
  <si>
    <t>Odstranění podkladů nebo krytů strojně plochy jednotlivě přes 200 m2 s přemístěním hmot na skládku na vzdálenost do 20 m nebo s naložením na dopravní prostředek z kameniva hrubého drceného, o tl. vrstvy přes 400 do 500 mm</t>
  </si>
  <si>
    <t>-314670075</t>
  </si>
  <si>
    <t>Poznámka k položce:_x000D_
hmotnost sutě 0,75</t>
  </si>
  <si>
    <t>6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</si>
  <si>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</si>
  <si>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</si>
  <si>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1953617249</t>
  </si>
  <si>
    <t>Poznámka k položce:_x000D_
hmotnost sutě 0,22 t/m2</t>
  </si>
  <si>
    <t>odstranění provizorního povrchu</t>
  </si>
  <si>
    <t>7</t>
  </si>
  <si>
    <t>113154522</t>
  </si>
  <si>
    <t>Frézování živičného podkladu nebo krytu s naložením hmot na dopravní prostředek plochy do 500 m2 pruhu šířky přes 0,5 m, tloušťky vrstvy 40 mm</t>
  </si>
  <si>
    <t>-1376303126</t>
  </si>
  <si>
    <t>210,0*1,5 "místní asf</t>
  </si>
  <si>
    <t>8</t>
  </si>
  <si>
    <t>113154524</t>
  </si>
  <si>
    <t>Frézování živičného podkladu nebo krytu s naložením hmot na dopravní prostředek plochy do 500 m2 pruhu šířky přes 0,5 m, tloušťky vrstvy 60 mm</t>
  </si>
  <si>
    <t>1351000859</t>
  </si>
  <si>
    <t>9</t>
  </si>
  <si>
    <t>113154525</t>
  </si>
  <si>
    <t>Frézování živičného podkladu nebo krytu s naložením hmot na dopravní prostředek plochy do 500 m2 pruhu šířky přes 0,5 m, tloušťky vrstvy 70 mm</t>
  </si>
  <si>
    <t>-1382169875</t>
  </si>
  <si>
    <t>10</t>
  </si>
  <si>
    <t>113154543</t>
  </si>
  <si>
    <t>Frézování živičného podkladu nebo krytu s naložením hmot na dopravní prostředek plochy přes 500 do 2 000 m2 pruhu šířky přes 1 m, tloušťky vrstvy 50 mm</t>
  </si>
  <si>
    <t>-2116776461</t>
  </si>
  <si>
    <t>výměra dle kanalizačních řadů</t>
  </si>
  <si>
    <t>669,6+300,0</t>
  </si>
  <si>
    <t>11</t>
  </si>
  <si>
    <t>113201112</t>
  </si>
  <si>
    <t>Vytrhání obrub s vybouráním lože, s přemístěním hmot na skládku na vzdálenost do 3 m nebo s naložením na dopravní prostředek silničních ležatých</t>
  </si>
  <si>
    <t>m</t>
  </si>
  <si>
    <t>1248128227</t>
  </si>
  <si>
    <t>23*2,0</t>
  </si>
  <si>
    <t>12</t>
  </si>
  <si>
    <t>115101201</t>
  </si>
  <si>
    <t>Čerpání vody na dopravní výšku do 10 m s uvažovaným průměrným přítokem do 500 l/min</t>
  </si>
  <si>
    <t>hod</t>
  </si>
  <si>
    <t>576688264</t>
  </si>
  <si>
    <t>526,0/5,0*24,0</t>
  </si>
  <si>
    <t>13</t>
  </si>
  <si>
    <t>115101301</t>
  </si>
  <si>
    <t>Pohotovost záložní čerpací soupravy pro dopravní výšku do 10 m s uvažovaným průměrným přítokem do 500 l/min</t>
  </si>
  <si>
    <t>den</t>
  </si>
  <si>
    <t>-421952982</t>
  </si>
  <si>
    <t>526,0/5,0</t>
  </si>
  <si>
    <t>14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</si>
  <si>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</si>
  <si>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</si>
  <si>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-56652109</t>
  </si>
  <si>
    <t>(30+38)*1,1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</si>
  <si>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</si>
  <si>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</si>
  <si>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-1862718453</t>
  </si>
  <si>
    <t>16*1,1</t>
  </si>
  <si>
    <t>16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</si>
  <si>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</si>
  <si>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</si>
  <si>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1956662809</t>
  </si>
  <si>
    <t>105*1,1</t>
  </si>
  <si>
    <t>17</t>
  </si>
  <si>
    <t>121151123</t>
  </si>
  <si>
    <t>Sejmutí ornice strojně při souvislé ploše přes 500 m2, tl. vrstvy do 200 mm</t>
  </si>
  <si>
    <t>81333022</t>
  </si>
  <si>
    <t>127,0*1,1</t>
  </si>
  <si>
    <t>18</t>
  </si>
  <si>
    <t>130001101</t>
  </si>
  <si>
    <t>Příplatek k cenám hloubených vykopávek za ztížení vykopávky v blízkosti podzemního vedení nebo výbušnin pro jakoukoliv třídu horniny</t>
  </si>
  <si>
    <t>m3</t>
  </si>
  <si>
    <t>-820429942</t>
  </si>
  <si>
    <t>(16+30+38+105)*2*0,5*1,1*(2,0+0,15)</t>
  </si>
  <si>
    <t>19</t>
  </si>
  <si>
    <t>132151256</t>
  </si>
  <si>
    <t>Hloubení nezapažených rýh šířky přes 800 do 2 000 mm strojně s urovnáním dna do předepsaného profilu a spádu v hornině třídy těžitelnosti I skupiny 1 a 2 přes 1 000 do 5 000 m3</t>
  </si>
  <si>
    <t>798462432</t>
  </si>
  <si>
    <t>30 % výkopu</t>
  </si>
  <si>
    <t>dle tabulky kubatur</t>
  </si>
  <si>
    <t>945,6*0,3</t>
  </si>
  <si>
    <t>526,0*((0,2+0,1)/2*1,1)*0,3</t>
  </si>
  <si>
    <t>20</t>
  </si>
  <si>
    <t>132254206</t>
  </si>
  <si>
    <t>Hloubení zapažených rýh šířky přes 800 do 2 000 mm strojně s urovnáním dna do předepsaného profilu a spádu v hornině třídy těžitelnosti I skupiny 3 přes 1 000 do 5 000 m3</t>
  </si>
  <si>
    <t>213290151</t>
  </si>
  <si>
    <t>132354206</t>
  </si>
  <si>
    <t>Hloubení zapažených rýh šířky přes 800 do 2 000 mm strojně s urovnáním dna do předepsaného profilu a spádu v hornině třídy těžitelnosti II skupiny 4 přes 1 000 do 5 000 m3</t>
  </si>
  <si>
    <t>345991961</t>
  </si>
  <si>
    <t>22</t>
  </si>
  <si>
    <t>132554206</t>
  </si>
  <si>
    <t>Hloubení zapažených rýh šířky přes 800 do 2 000 mm strojně s urovnáním dna do předepsaného profilu a spádu v hornině třídy těžitelnosti III skupiny 6 přes 1 000 do 5 000 m3</t>
  </si>
  <si>
    <t>1481012736</t>
  </si>
  <si>
    <t>10 % výkopu</t>
  </si>
  <si>
    <t>945,6*0,1</t>
  </si>
  <si>
    <t>526,0*((0,2+0,1)/2*1,1)*0,1</t>
  </si>
  <si>
    <t>23</t>
  </si>
  <si>
    <t>139001101-R</t>
  </si>
  <si>
    <t>Příplatek za podkopání plotových podezdívek</t>
  </si>
  <si>
    <t>ks</t>
  </si>
  <si>
    <t>-1035988960</t>
  </si>
  <si>
    <t>151811131</t>
  </si>
  <si>
    <t>Zřízení pažicích boxů pro pažení a rozepření stěn rýh podzemního vedení hloubka výkopu do 4 m, šířka do 1,2 m</t>
  </si>
  <si>
    <t>1562975896</t>
  </si>
  <si>
    <t>25</t>
  </si>
  <si>
    <t>151811231</t>
  </si>
  <si>
    <t>Odstranění pažicích boxů pro pažení a rozepření stěn rýh podzemního vedení hloubka výkopu do 4 m, šířka do 1,2 m</t>
  </si>
  <si>
    <t>1078638428</t>
  </si>
  <si>
    <t>26</t>
  </si>
  <si>
    <t>162451105</t>
  </si>
  <si>
    <t>Vodorovné přemístění výkopku nebo sypaniny po suchu na obvyklém dopravním prostředku, bez naložení výkopku, avšak se složením bez rozhrnutí z horniny třídy těžitelnosti I skupiny 1 až 3 na vzdálenost přes 1 000 do 1 500 m</t>
  </si>
  <si>
    <t>-1419017922</t>
  </si>
  <si>
    <t>zemina pro zpětný zásyp na meziskládku a zpět</t>
  </si>
  <si>
    <t>276,74*2</t>
  </si>
  <si>
    <t>27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</si>
  <si>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</si>
  <si>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</si>
  <si>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-1055633746</t>
  </si>
  <si>
    <t>přebytečná zemina</t>
  </si>
  <si>
    <t>309,717+309,717 "výkop rýh</t>
  </si>
  <si>
    <t>-276,74 "zpětný zásyp</t>
  </si>
  <si>
    <t>28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</si>
  <si>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</si>
  <si>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</si>
  <si>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328471195</t>
  </si>
  <si>
    <t>8 příplatků</t>
  </si>
  <si>
    <t>342,694*8</t>
  </si>
  <si>
    <t>29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</si>
  <si>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</si>
  <si>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</si>
  <si>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582825581</t>
  </si>
  <si>
    <t>309,717</t>
  </si>
  <si>
    <t>30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</si>
  <si>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</si>
  <si>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</si>
  <si>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-91716575</t>
  </si>
  <si>
    <t>309,717*8</t>
  </si>
  <si>
    <t>31</t>
  </si>
  <si>
    <t>162751157</t>
  </si>
  <si>
    <t>Vodorovné přemístění výkopku nebo sypaniny po suchu na obvyklém dopravním prostředku, bez naložení výkopku, avšak se složením bez rozhrnutí z horniny třídy těžitelnosti III skupiny 6 a 7 na vzdálenost přes 9 000 do 10 000 m</t>
  </si>
  <si>
    <t>335577236</t>
  </si>
  <si>
    <t>103,239</t>
  </si>
  <si>
    <t>32</t>
  </si>
  <si>
    <t>162751159</t>
  </si>
  <si>
    <t>Vodorovné přemístění výkopku nebo sypaniny po suchu na obvyklém dopravním prostředku, bez naložení výkopku, avšak se složením bez rozhrnutí z horniny třídy těžitelnosti III skupiny 6 a 7 na vzdálenost Příplatek k ceně za každých dalších i započatých 1 000 m</t>
  </si>
  <si>
    <t>-1299877146</t>
  </si>
  <si>
    <t>103,239*8</t>
  </si>
  <si>
    <t>33</t>
  </si>
  <si>
    <t>167151111</t>
  </si>
  <si>
    <t>Nakládání, skládání a překládání neulehlého výkopku nebo sypaniny strojně nakládání, množství přes 100 m3, z hornin třídy těžitelnosti I, skupiny 1 až 3</t>
  </si>
  <si>
    <t>-604376243</t>
  </si>
  <si>
    <t>zemina z meziskládky</t>
  </si>
  <si>
    <t>276,74</t>
  </si>
  <si>
    <t>34</t>
  </si>
  <si>
    <t>171201221</t>
  </si>
  <si>
    <t>Poplatek za uložení stavebního odpadu na skládce (skládkovné) zeminy a kamení zatříděného do Katalogu odpadů pod kódem 17 05 04</t>
  </si>
  <si>
    <t>t</t>
  </si>
  <si>
    <t>-229865906</t>
  </si>
  <si>
    <t>342,694*1,9</t>
  </si>
  <si>
    <t>309,717*1,9</t>
  </si>
  <si>
    <t>103,239*1,9</t>
  </si>
  <si>
    <t>35</t>
  </si>
  <si>
    <t>174101101</t>
  </si>
  <si>
    <t>Zásyp sypaninou z jakékoliv horniny strojně s uložením výkopku ve vrstvách se zhutněním jam, šachet, rýh nebo kolem objektů v těchto vykopávkách</t>
  </si>
  <si>
    <t>607736760</t>
  </si>
  <si>
    <t>276,74 "zemina z výkopu</t>
  </si>
  <si>
    <t>334,28 "náhrada výkopku</t>
  </si>
  <si>
    <t>36</t>
  </si>
  <si>
    <t>M</t>
  </si>
  <si>
    <t>58331202r</t>
  </si>
  <si>
    <t xml:space="preserve">štěrkodrť netříděná do 100mm </t>
  </si>
  <si>
    <t>712148823</t>
  </si>
  <si>
    <t>Poznámka k položce:_x000D_
hmotnost 2 t/m3</t>
  </si>
  <si>
    <t>334,28*2,0</t>
  </si>
  <si>
    <t>37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</si>
  <si>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</si>
  <si>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</si>
  <si>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-1740152641</t>
  </si>
  <si>
    <t>263,46</t>
  </si>
  <si>
    <t>38</t>
  </si>
  <si>
    <t>58331200</t>
  </si>
  <si>
    <t>štěrkopísek netříděný</t>
  </si>
  <si>
    <t>-697584929</t>
  </si>
  <si>
    <t>263,46*2 "Přepočtené koeficientem množství</t>
  </si>
  <si>
    <t>39</t>
  </si>
  <si>
    <t>181151331</t>
  </si>
  <si>
    <t>Plošná úprava terénu v zemině skupiny 1 až 4 s urovnáním povrchu bez doplnění ornice souvislé plochy přes 500 m2 při nerovnostech terénu přes 150 do 200 mm v rovině nebo na svahu do 1:5</t>
  </si>
  <si>
    <t>-1646064905</t>
  </si>
  <si>
    <t>127,0*2,0</t>
  </si>
  <si>
    <t>40</t>
  </si>
  <si>
    <t>181301113</t>
  </si>
  <si>
    <t>Rozprostření a urovnání ornice v rovině nebo ve svahu sklonu do 1:5 strojně při souvislé ploše přes 500 m2, tl. vrstvy do 200 mm</t>
  </si>
  <si>
    <t>1333246873</t>
  </si>
  <si>
    <t>41</t>
  </si>
  <si>
    <t>181451121</t>
  </si>
  <si>
    <t>Založení trávníku na půdě předem připravené plochy přes 1000 m2 výsevem včetně utažení lučního v rovině nebo na svahu do 1:5</t>
  </si>
  <si>
    <t>2024706342</t>
  </si>
  <si>
    <t>254,0+139,7</t>
  </si>
  <si>
    <t>42</t>
  </si>
  <si>
    <t>00572472</t>
  </si>
  <si>
    <t>osivo směs travní krajinná-rovinná</t>
  </si>
  <si>
    <t>kg</t>
  </si>
  <si>
    <t>-166140455</t>
  </si>
  <si>
    <t>393,7*0,02*1,03</t>
  </si>
  <si>
    <t>Zakládání</t>
  </si>
  <si>
    <t>43</t>
  </si>
  <si>
    <t>211531111</t>
  </si>
  <si>
    <t>Výplň kamenivem do rýh odvodňovacích žeber nebo trativodů bez zhutnění, s úpravou povrchu výplně kamenivem hrubým drceným frakce 16 až 63 mm</t>
  </si>
  <si>
    <t>1294910777</t>
  </si>
  <si>
    <t>526,0*((0,2+0,1)/2*1,1)</t>
  </si>
  <si>
    <t>44</t>
  </si>
  <si>
    <t>212751105</t>
  </si>
  <si>
    <t>Trativody z drenážních a melioračních trubek pro meliorace, dočasné nebo odlehčovací drenáže se zřízením štěrkového lože pod trubky a s jejich obsypem v otevřeném výkopu trubka flexibilní PVC-U SN 4 celoperforovaná 360° DN 125</t>
  </si>
  <si>
    <t>-1714564990</t>
  </si>
  <si>
    <t>Vodorovné konstrukce</t>
  </si>
  <si>
    <t>45</t>
  </si>
  <si>
    <t>451573111</t>
  </si>
  <si>
    <t>Lože pod potrubí, stoky a drobné objekty v otevřeném výkopu z písku a štěrkopísku do 63 mm</t>
  </si>
  <si>
    <t>1466463574</t>
  </si>
  <si>
    <t>57,86</t>
  </si>
  <si>
    <t>Komunikace pozemní</t>
  </si>
  <si>
    <t>46</t>
  </si>
  <si>
    <t>564762111</t>
  </si>
  <si>
    <t>Podklad nebo kryt z vibrovaného štěrku VŠ s rozprostřením, vlhčením a zhutněním, po zhutnění tl. 200 mm</t>
  </si>
  <si>
    <t>1275861763</t>
  </si>
  <si>
    <t>47</t>
  </si>
  <si>
    <t>564851111</t>
  </si>
  <si>
    <t>Podklad ze štěrkodrti ŠD s rozprostřením a zhutněním plochy přes 100 m2, po zhutnění tl. 150 mm</t>
  </si>
  <si>
    <t>520227634</t>
  </si>
  <si>
    <t>48</t>
  </si>
  <si>
    <t>564861111</t>
  </si>
  <si>
    <t>Podklad ze štěrkodrti ŠD s rozprostřením a zhutněním plochy přes 100 m2, po zhutnění tl. 200 mm</t>
  </si>
  <si>
    <t>-2005903062</t>
  </si>
  <si>
    <t>49</t>
  </si>
  <si>
    <t>564861115</t>
  </si>
  <si>
    <t>Podklad ze štěrkodrti ŠD s rozprostřením a zhutněním plochy přes 100 m2, po zhutnění tl. 240 mm</t>
  </si>
  <si>
    <t>786396785</t>
  </si>
  <si>
    <t>50</t>
  </si>
  <si>
    <t>564871111</t>
  </si>
  <si>
    <t>Podklad ze štěrkodrti ŠD s rozprostřením a zhutněním plochy přes 100 m2, po zhutnění tl. 250 mm</t>
  </si>
  <si>
    <t>279113665</t>
  </si>
  <si>
    <t>51</t>
  </si>
  <si>
    <t>564871116</t>
  </si>
  <si>
    <t>Podklad ze štěrkodrti ŠD s rozprostřením a zhutněním plochy přes 100 m2, po zhutnění tl. 300 mm</t>
  </si>
  <si>
    <t>-765657698</t>
  </si>
  <si>
    <t>52</t>
  </si>
  <si>
    <t>565145111</t>
  </si>
  <si>
    <t>Asfaltový beton vrstva podkladní ACP 16 z nemodifikovaného asfaltu s rozprostřením a zhutněním ACP 16 S v pruhu šířky přes 1,5 do 3 m, po zhutnění tl. 60 mm</t>
  </si>
  <si>
    <t>-266330917</t>
  </si>
  <si>
    <t>53</t>
  </si>
  <si>
    <t>565155101</t>
  </si>
  <si>
    <t>Asfaltový beton vrstva podkladní ACP 16 z nemodifikovaného asfaltu s rozprostřením a zhutněním ACP 16 S v pruhu šířky do 1,5 m, po zhutnění tl. 70 mm</t>
  </si>
  <si>
    <t>-1946431023</t>
  </si>
  <si>
    <t>54</t>
  </si>
  <si>
    <t>567122112</t>
  </si>
  <si>
    <t>Podklad ze směsi stmelené cementem SC bez dilatačních spár, s rozprostřením a zhutněním SC C 8/10 (KSC I), po zhutnění tl. 130 mm</t>
  </si>
  <si>
    <t>-272544122</t>
  </si>
  <si>
    <t>55</t>
  </si>
  <si>
    <t>567142115</t>
  </si>
  <si>
    <t>Podklad ze směsi stmelené cementem SC bez dilatačních spár, s rozprostřením a zhutněním SC C 8/10 (KSC I), po zhutnění tl. 250 mm</t>
  </si>
  <si>
    <t>-324001540</t>
  </si>
  <si>
    <t>56</t>
  </si>
  <si>
    <t>573111112</t>
  </si>
  <si>
    <t>Postřik infiltrační PI z asfaltu silničního s posypem kamenivem, v množství 1,00 kg/m2</t>
  </si>
  <si>
    <t>364324142</t>
  </si>
  <si>
    <t>57</t>
  </si>
  <si>
    <t>573211107</t>
  </si>
  <si>
    <t>Postřik spojovací PS bez posypu kamenivem z asfaltu silničního, v množství 0,30 kg/m2</t>
  </si>
  <si>
    <t>1564054421</t>
  </si>
  <si>
    <t>669,6+300,0 "SUS</t>
  </si>
  <si>
    <t>58</t>
  </si>
  <si>
    <t>573211109</t>
  </si>
  <si>
    <t>Postřik spojovací PS bez posypu kamenivem z asfaltu silničního, v množství 0,50 kg/m2</t>
  </si>
  <si>
    <t>-1829351445</t>
  </si>
  <si>
    <t>59</t>
  </si>
  <si>
    <t>577134111</t>
  </si>
  <si>
    <t>Asfaltový beton vrstva obrusná ACO 11 z nemodifikovaného asfaltu s rozprostřením a se zhutněním ACO 11+ v pruhu šířky přes 1,5 do 3 m, po zhutnění tl. 40 mm</t>
  </si>
  <si>
    <t>-963069804</t>
  </si>
  <si>
    <t>60</t>
  </si>
  <si>
    <t>577144111</t>
  </si>
  <si>
    <t>Asfaltový beton vrstva obrusná ACO 11 z nemodifikovaného asfaltu s rozprostřením a se zhutněním ACO 11+ v pruhu šířky přes 1,5 do 3 m, po zhutnění tl. 50 mm</t>
  </si>
  <si>
    <t>1262473870</t>
  </si>
  <si>
    <t>61</t>
  </si>
  <si>
    <t>577155112</t>
  </si>
  <si>
    <t>Asfaltový beton vrstva ložní ACL 16 z nemodifikovaného asfaltu s rozprostřením a zhutněním ACL 16 + v pruhu šířky do 3 m, po zhutnění tl. 60 mm</t>
  </si>
  <si>
    <t>-1254284549</t>
  </si>
  <si>
    <t>62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</si>
  <si>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</si>
  <si>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</si>
  <si>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1229569525</t>
  </si>
  <si>
    <t>10% náhrada</t>
  </si>
  <si>
    <t xml:space="preserve">87,0*1,5 </t>
  </si>
  <si>
    <t>63</t>
  </si>
  <si>
    <t>5924500708</t>
  </si>
  <si>
    <t>dlažba zámková profilová pro komunikace 20x16,5x8 cm přírodní</t>
  </si>
  <si>
    <t>-1530561081</t>
  </si>
  <si>
    <t>Poznámka k položce:_x000D_
ztratné 3%</t>
  </si>
  <si>
    <t>130,5*0,1*1,03</t>
  </si>
  <si>
    <t>Trubní vedení</t>
  </si>
  <si>
    <t>64</t>
  </si>
  <si>
    <t>871313121</t>
  </si>
  <si>
    <t>Montáž kanalizačního potrubí z tvrdého PVC-U hladkého plnostěnného tuhost SN 8 DN 160</t>
  </si>
  <si>
    <t>2089003323</t>
  </si>
  <si>
    <t>65</t>
  </si>
  <si>
    <t>28611210</t>
  </si>
  <si>
    <t>trubka kanalizační PVC-U plnostěnná jednovrstvá DN 160x6000mm SN8</t>
  </si>
  <si>
    <t>1998124236</t>
  </si>
  <si>
    <t>66</t>
  </si>
  <si>
    <t>871353121</t>
  </si>
  <si>
    <t>Montáž kanalizačního potrubí z tvrdého PVC-U hladkého plnostěnného tuhost SN 8 DN 200</t>
  </si>
  <si>
    <t>1196518997</t>
  </si>
  <si>
    <t>67</t>
  </si>
  <si>
    <t>28611211</t>
  </si>
  <si>
    <t>trubka kanalizační PVC-U plnostěnná jednovrstvá DN 200x6000mm SN8</t>
  </si>
  <si>
    <t>1820256983</t>
  </si>
  <si>
    <t>68</t>
  </si>
  <si>
    <t>877310310</t>
  </si>
  <si>
    <t>Montáž tvarovek na kanalizačním plastovém potrubí z PP nebo PVC-U hladkého plnostěnného kolen, víček nebo hrdlových uzávěrů DN 150</t>
  </si>
  <si>
    <t>kus</t>
  </si>
  <si>
    <t>1778900349</t>
  </si>
  <si>
    <t>69</t>
  </si>
  <si>
    <t>28611361</t>
  </si>
  <si>
    <t>koleno kanalizační PVC KG 160x45°</t>
  </si>
  <si>
    <t>-1316060363</t>
  </si>
  <si>
    <t>70</t>
  </si>
  <si>
    <t>877350310</t>
  </si>
  <si>
    <t>Montáž tvarovek na kanalizačním plastovém potrubí z PP nebo PVC-U hladkého plnostěnného kolen, víček nebo hrdlových uzávěrů DN 200</t>
  </si>
  <si>
    <t>-496151873</t>
  </si>
  <si>
    <t>71</t>
  </si>
  <si>
    <t>28611366</t>
  </si>
  <si>
    <t>koleno kanalizační PVC KG 200x45°</t>
  </si>
  <si>
    <t>1884902511</t>
  </si>
  <si>
    <t>72</t>
  </si>
  <si>
    <t>894811135</t>
  </si>
  <si>
    <t>Revizní šachta z tvrdého PVC v otevřeném výkopu typ přímý (DN šachty/DN trubního vedení) DN 400/160, odolnost vnějšímu tlaku 12,5 t, hloubka od 1860 do 2230 mm</t>
  </si>
  <si>
    <t>1838379913</t>
  </si>
  <si>
    <t>73</t>
  </si>
  <si>
    <t>894811145</t>
  </si>
  <si>
    <t>Revizní šachta z tvrdého PVC v otevřeném výkopu typ přímý (DN šachty/DN trubního vedení) DN 400/160, odolnost vnějšímu tlaku 40 t, hloubka od 1860 do 2230 mm</t>
  </si>
  <si>
    <t>886667492</t>
  </si>
  <si>
    <t>74</t>
  </si>
  <si>
    <t>894811165</t>
  </si>
  <si>
    <t>Revizní šachta z tvrdého PVC v otevřeném výkopu typ přímý (DN šachty/DN trubního vedení) DN 400/200, odolnost vnějšímu tlaku 40 t, hloubka od 1910 do 2280 mm</t>
  </si>
  <si>
    <t>-719922652</t>
  </si>
  <si>
    <t>Ostatní konstrukce a práce-bourání</t>
  </si>
  <si>
    <t>75</t>
  </si>
  <si>
    <t>916241113</t>
  </si>
  <si>
    <t>Osazení obrubníku kamenného se zřízením lože, s vyplněním a zatřením spár cementovou maltou ležatého s boční opěrou z betonu prostého, do lože z betonu prostého</t>
  </si>
  <si>
    <t>-301702283</t>
  </si>
  <si>
    <t>z rozebraných obrub</t>
  </si>
  <si>
    <t>46,0</t>
  </si>
  <si>
    <t>76</t>
  </si>
  <si>
    <t>919112222</t>
  </si>
  <si>
    <t>Řezání dilatačních spár v živičném krytu vytvoření komůrky pro těsnící zálivku šířky 15 mm, hloubky 25 mm</t>
  </si>
  <si>
    <t>-429179327</t>
  </si>
  <si>
    <t>2*210,0"asf</t>
  </si>
  <si>
    <t>77</t>
  </si>
  <si>
    <t>919121121</t>
  </si>
  <si>
    <t>Utěsnění dilatačních spár zálivkou za studena v cementobetonovém nebo živičném krytu včetně adhezního nátěru s těsnicím profilem pod zálivkou, pro komůrky šířky 15 mm, hloubky 25 mm</t>
  </si>
  <si>
    <t>655501678</t>
  </si>
  <si>
    <t>78</t>
  </si>
  <si>
    <t>919731122</t>
  </si>
  <si>
    <t>Zarovnání styčné plochy podkladu nebo krytu podél vybourané části komunikace nebo zpevněné plochy živičné tl. přes 50 do 100 mm</t>
  </si>
  <si>
    <t>1773249371</t>
  </si>
  <si>
    <t>79</t>
  </si>
  <si>
    <t>919735112</t>
  </si>
  <si>
    <t>Řezání stávajícího živičného krytu nebo podkladu hloubky přes 50 do 100 mm</t>
  </si>
  <si>
    <t>-759849810</t>
  </si>
  <si>
    <t>80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</si>
  <si>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</si>
  <si>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</si>
  <si>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68661007</t>
  </si>
  <si>
    <t>81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</si>
  <si>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</si>
  <si>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</si>
  <si>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893260423</t>
  </si>
  <si>
    <t xml:space="preserve">130,5*0,9 </t>
  </si>
  <si>
    <t>997</t>
  </si>
  <si>
    <t>Přesun sutě</t>
  </si>
  <si>
    <t>82</t>
  </si>
  <si>
    <t>997221551</t>
  </si>
  <si>
    <t>Vodorovná doprava suti bez naložení, ale se složením a s hrubým urovnáním ze sypkých materiálů, na vzdálenost do 1 km</t>
  </si>
  <si>
    <t>809998196</t>
  </si>
  <si>
    <t>83</t>
  </si>
  <si>
    <t>997221559</t>
  </si>
  <si>
    <t>Vodorovná doprava suti bez naložení, ale se složením a s hrubým urovnáním ze sypkých materiálů, na vzdálenost Příplatek k ceně za každý další započatý 1 km přes 1 km</t>
  </si>
  <si>
    <t>-1287876525</t>
  </si>
  <si>
    <t>629,812*17</t>
  </si>
  <si>
    <t>84</t>
  </si>
  <si>
    <t>997221615</t>
  </si>
  <si>
    <t>Poplatek za uložení stavebního odpadu na skládce (skládkovné) z prostého betonu zatříděného do Katalogu odpadů pod kódem 17 01 01</t>
  </si>
  <si>
    <t>1339576089</t>
  </si>
  <si>
    <t>38,498*0,1"dle položky rozebrání dlažeb zámkových</t>
  </si>
  <si>
    <t>85</t>
  </si>
  <si>
    <t>997221645</t>
  </si>
  <si>
    <t>Poplatek za uložení stavebního odpadu na skládce (skládkovné) asfaltového bez obsahu dehtu zatříděného do Katalogu odpadů pod kódem 17 03 02</t>
  </si>
  <si>
    <t>483489729</t>
  </si>
  <si>
    <t>14,036+28,98+8,804+37,191+111,504</t>
  </si>
  <si>
    <t>86</t>
  </si>
  <si>
    <t>997221655</t>
  </si>
  <si>
    <t>1514790549</t>
  </si>
  <si>
    <t>37,845+129,712+162,052+47,85</t>
  </si>
  <si>
    <t>998</t>
  </si>
  <si>
    <t>Přesun hmot</t>
  </si>
  <si>
    <t>87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</si>
  <si>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</si>
  <si>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</si>
  <si>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1649578650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</si>
</sst>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2" fillId="5" borderId="16" xfId="0" applyFont="1" applyFill="1" applyBorder="1" applyAlignment="1" applyProtection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</xf>
    <xf numFmtId="0" fontId="22" fillId="5" borderId="18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4" fontId="24" fillId="0" borderId="0" xfId="0" applyNumberFormat="1" applyFont="1" applyProtection="1"/>
    <xf numFmtId="0" fontId="8" fillId="0" borderId="0" xfId="0" applyFo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Protection="1"/>
    <xf numFmtId="0" fontId="7" fillId="0" borderId="0" xfId="0" applyFont="1" applyAlignment="1" applyProtection="1">
      <alignment horizontal="left"/>
    </xf>
    <xf numFmtId="4" fontId="7" fillId="0" borderId="0" xfId="0" applyNumberFormat="1" applyFo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0" borderId="22" xfId="0" applyNumberFormat="1" applyFont="1" applyBorder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0" borderId="22" xfId="0" applyNumberFormat="1" applyFont="1" applyBorder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106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191" t="s">
        <v>5</v>
      </c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156" t="s">
        <v>14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R5" s="19"/>
      <c r="BE5" s="153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158" t="s">
        <v>17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R6" s="19"/>
      <c r="BE6" s="154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154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154"/>
      <c r="BS8" s="16" t="s">
        <v>6</v>
      </c>
    </row>
    <row r="9" spans="1:74" ht="14.45" customHeight="1">
      <c r="B9" s="19"/>
      <c r="AR9" s="19"/>
      <c r="BE9" s="154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154"/>
      <c r="BS10" s="16" t="s">
        <v>6</v>
      </c>
    </row>
    <row r="11" spans="1:74" ht="18.399999999999999" customHeight="1">
      <c r="B11" s="19"/>
      <c r="E11" s="24" t="s">
        <v>26</v>
      </c>
      <c r="AK11" s="26" t="s">
        <v>27</v>
      </c>
      <c r="AN11" s="24" t="s">
        <v>1</v>
      </c>
      <c r="AR11" s="19"/>
      <c r="BE11" s="154"/>
      <c r="BS11" s="16" t="s">
        <v>6</v>
      </c>
    </row>
    <row r="12" spans="1:74" ht="6.95" customHeight="1">
      <c r="B12" s="19"/>
      <c r="AR12" s="19"/>
      <c r="BE12" s="154"/>
      <c r="BS12" s="16" t="s">
        <v>6</v>
      </c>
    </row>
    <row r="13" spans="1:74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154"/>
      <c r="BS13" s="16" t="s">
        <v>6</v>
      </c>
    </row>
    <row r="14" spans="1:74" ht="12.75">
      <c r="B14" s="19"/>
      <c r="E14" s="159" t="s">
        <v>29</v>
      </c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26" t="s">
        <v>27</v>
      </c>
      <c r="AN14" s="28" t="s">
        <v>29</v>
      </c>
      <c r="AR14" s="19"/>
      <c r="BE14" s="154"/>
      <c r="BS14" s="16" t="s">
        <v>6</v>
      </c>
    </row>
    <row r="15" spans="1:74" ht="6.95" customHeight="1">
      <c r="B15" s="19"/>
      <c r="AR15" s="19"/>
      <c r="BE15" s="154"/>
      <c r="BS15" s="16" t="s">
        <v>3</v>
      </c>
    </row>
    <row r="16" spans="1:74" ht="12" customHeight="1">
      <c r="B16" s="19"/>
      <c r="D16" s="26" t="s">
        <v>30</v>
      </c>
      <c r="AK16" s="26" t="s">
        <v>25</v>
      </c>
      <c r="AN16" s="24" t="s">
        <v>31</v>
      </c>
      <c r="AR16" s="19"/>
      <c r="BE16" s="154"/>
      <c r="BS16" s="16" t="s">
        <v>3</v>
      </c>
    </row>
    <row r="17" spans="2:71" ht="18.399999999999999" customHeight="1">
      <c r="B17" s="19"/>
      <c r="E17" s="24" t="s">
        <v>32</v>
      </c>
      <c r="AK17" s="26" t="s">
        <v>27</v>
      </c>
      <c r="AN17" s="24" t="s">
        <v>33</v>
      </c>
      <c r="AR17" s="19"/>
      <c r="BE17" s="154"/>
      <c r="BS17" s="16" t="s">
        <v>34</v>
      </c>
    </row>
    <row r="18" spans="2:71" ht="6.95" customHeight="1">
      <c r="B18" s="19"/>
      <c r="AR18" s="19"/>
      <c r="BE18" s="154"/>
      <c r="BS18" s="16" t="s">
        <v>6</v>
      </c>
    </row>
    <row r="19" spans="2:71" ht="12" customHeight="1">
      <c r="B19" s="19"/>
      <c r="D19" s="26" t="s">
        <v>35</v>
      </c>
      <c r="AK19" s="26" t="s">
        <v>25</v>
      </c>
      <c r="AN19" s="24" t="s">
        <v>1</v>
      </c>
      <c r="AR19" s="19"/>
      <c r="BE19" s="154"/>
      <c r="BS19" s="16" t="s">
        <v>6</v>
      </c>
    </row>
    <row r="20" spans="2:71" ht="18.399999999999999" customHeight="1">
      <c r="B20" s="19"/>
      <c r="E20" s="24" t="s">
        <v>36</v>
      </c>
      <c r="AK20" s="26" t="s">
        <v>27</v>
      </c>
      <c r="AN20" s="24" t="s">
        <v>1</v>
      </c>
      <c r="AR20" s="19"/>
      <c r="BE20" s="154"/>
      <c r="BS20" s="16" t="s">
        <v>3</v>
      </c>
    </row>
    <row r="21" spans="2:71" ht="6.95" customHeight="1">
      <c r="B21" s="19"/>
      <c r="AR21" s="19"/>
      <c r="BE21" s="154"/>
    </row>
    <row r="22" spans="2:71" ht="12" customHeight="1">
      <c r="B22" s="19"/>
      <c r="D22" s="26" t="s">
        <v>37</v>
      </c>
      <c r="AR22" s="19"/>
      <c r="BE22" s="154"/>
    </row>
    <row r="23" spans="2:71" ht="47.25" customHeight="1">
      <c r="B23" s="19"/>
      <c r="E23" s="161" t="s">
        <v>38</v>
      </c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R23" s="19"/>
      <c r="BE23" s="154"/>
    </row>
    <row r="24" spans="2:71" ht="6.95" customHeight="1">
      <c r="B24" s="19"/>
      <c r="AR24" s="19"/>
      <c r="BE24" s="154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54"/>
    </row>
    <row r="26" spans="2:71" s="1" customFormat="1" ht="25.9" customHeight="1">
      <c r="B26" s="31"/>
      <c r="D26" s="32" t="s">
        <v>39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162">
        <f>ROUND(AG94,2)</f>
        <v>0</v>
      </c>
      <c r="AL26" s="163"/>
      <c r="AM26" s="163"/>
      <c r="AN26" s="163"/>
      <c r="AO26" s="163"/>
      <c r="AR26" s="31"/>
      <c r="BE26" s="154"/>
    </row>
    <row r="27" spans="2:71" s="1" customFormat="1" ht="6.95" customHeight="1">
      <c r="B27" s="31"/>
      <c r="AR27" s="31"/>
      <c r="BE27" s="154"/>
    </row>
    <row r="28" spans="2:71" s="1" customFormat="1" ht="12.75">
      <c r="B28" s="31"/>
      <c r="L28" s="164" t="s">
        <v>40</v>
      </c>
      <c r="M28" s="164"/>
      <c r="N28" s="164"/>
      <c r="O28" s="164"/>
      <c r="P28" s="164"/>
      <c r="W28" s="164" t="s">
        <v>41</v>
      </c>
      <c r="X28" s="164"/>
      <c r="Y28" s="164"/>
      <c r="Z28" s="164"/>
      <c r="AA28" s="164"/>
      <c r="AB28" s="164"/>
      <c r="AC28" s="164"/>
      <c r="AD28" s="164"/>
      <c r="AE28" s="164"/>
      <c r="AK28" s="164" t="s">
        <v>42</v>
      </c>
      <c r="AL28" s="164"/>
      <c r="AM28" s="164"/>
      <c r="AN28" s="164"/>
      <c r="AO28" s="164"/>
      <c r="AR28" s="31"/>
      <c r="BE28" s="154"/>
    </row>
    <row r="29" spans="2:71" s="2" customFormat="1" ht="14.45" customHeight="1">
      <c r="B29" s="35"/>
      <c r="D29" s="26" t="s">
        <v>43</v>
      </c>
      <c r="F29" s="26" t="s">
        <v>44</v>
      </c>
      <c r="L29" s="167">
        <v>0.21</v>
      </c>
      <c r="M29" s="166"/>
      <c r="N29" s="166"/>
      <c r="O29" s="166"/>
      <c r="P29" s="166"/>
      <c r="W29" s="165">
        <f>ROUND(AZ94, 2)</f>
        <v>0</v>
      </c>
      <c r="X29" s="166"/>
      <c r="Y29" s="166"/>
      <c r="Z29" s="166"/>
      <c r="AA29" s="166"/>
      <c r="AB29" s="166"/>
      <c r="AC29" s="166"/>
      <c r="AD29" s="166"/>
      <c r="AE29" s="166"/>
      <c r="AK29" s="165">
        <f>ROUND(AV94, 2)</f>
        <v>0</v>
      </c>
      <c r="AL29" s="166"/>
      <c r="AM29" s="166"/>
      <c r="AN29" s="166"/>
      <c r="AO29" s="166"/>
      <c r="AR29" s="35"/>
      <c r="BE29" s="155"/>
    </row>
    <row r="30" spans="2:71" s="2" customFormat="1" ht="14.45" customHeight="1">
      <c r="B30" s="35"/>
      <c r="F30" s="26" t="s">
        <v>45</v>
      </c>
      <c r="L30" s="167">
        <v>0.15</v>
      </c>
      <c r="M30" s="166"/>
      <c r="N30" s="166"/>
      <c r="O30" s="166"/>
      <c r="P30" s="166"/>
      <c r="W30" s="165">
        <f>ROUND(BA94, 2)</f>
        <v>0</v>
      </c>
      <c r="X30" s="166"/>
      <c r="Y30" s="166"/>
      <c r="Z30" s="166"/>
      <c r="AA30" s="166"/>
      <c r="AB30" s="166"/>
      <c r="AC30" s="166"/>
      <c r="AD30" s="166"/>
      <c r="AE30" s="166"/>
      <c r="AK30" s="165">
        <f>ROUND(AW94, 2)</f>
        <v>0</v>
      </c>
      <c r="AL30" s="166"/>
      <c r="AM30" s="166"/>
      <c r="AN30" s="166"/>
      <c r="AO30" s="166"/>
      <c r="AR30" s="35"/>
      <c r="BE30" s="155"/>
    </row>
    <row r="31" spans="2:71" s="2" customFormat="1" ht="14.45" hidden="1" customHeight="1">
      <c r="B31" s="35"/>
      <c r="F31" s="26" t="s">
        <v>46</v>
      </c>
      <c r="L31" s="167">
        <v>0.21</v>
      </c>
      <c r="M31" s="166"/>
      <c r="N31" s="166"/>
      <c r="O31" s="166"/>
      <c r="P31" s="166"/>
      <c r="W31" s="165">
        <f>ROUND(BB94, 2)</f>
        <v>0</v>
      </c>
      <c r="X31" s="166"/>
      <c r="Y31" s="166"/>
      <c r="Z31" s="166"/>
      <c r="AA31" s="166"/>
      <c r="AB31" s="166"/>
      <c r="AC31" s="166"/>
      <c r="AD31" s="166"/>
      <c r="AE31" s="166"/>
      <c r="AK31" s="165">
        <v>0</v>
      </c>
      <c r="AL31" s="166"/>
      <c r="AM31" s="166"/>
      <c r="AN31" s="166"/>
      <c r="AO31" s="166"/>
      <c r="AR31" s="35"/>
      <c r="BE31" s="155"/>
    </row>
    <row r="32" spans="2:71" s="2" customFormat="1" ht="14.45" hidden="1" customHeight="1">
      <c r="B32" s="35"/>
      <c r="F32" s="26" t="s">
        <v>47</v>
      </c>
      <c r="L32" s="167">
        <v>0.15</v>
      </c>
      <c r="M32" s="166"/>
      <c r="N32" s="166"/>
      <c r="O32" s="166"/>
      <c r="P32" s="166"/>
      <c r="W32" s="165">
        <f>ROUND(BC94, 2)</f>
        <v>0</v>
      </c>
      <c r="X32" s="166"/>
      <c r="Y32" s="166"/>
      <c r="Z32" s="166"/>
      <c r="AA32" s="166"/>
      <c r="AB32" s="166"/>
      <c r="AC32" s="166"/>
      <c r="AD32" s="166"/>
      <c r="AE32" s="166"/>
      <c r="AK32" s="165">
        <v>0</v>
      </c>
      <c r="AL32" s="166"/>
      <c r="AM32" s="166"/>
      <c r="AN32" s="166"/>
      <c r="AO32" s="166"/>
      <c r="AR32" s="35"/>
      <c r="BE32" s="155"/>
    </row>
    <row r="33" spans="2:57" s="2" customFormat="1" ht="14.45" hidden="1" customHeight="1">
      <c r="B33" s="35"/>
      <c r="F33" s="26" t="s">
        <v>48</v>
      </c>
      <c r="L33" s="167">
        <v>0</v>
      </c>
      <c r="M33" s="166"/>
      <c r="N33" s="166"/>
      <c r="O33" s="166"/>
      <c r="P33" s="166"/>
      <c r="W33" s="165">
        <f>ROUND(BD94, 2)</f>
        <v>0</v>
      </c>
      <c r="X33" s="166"/>
      <c r="Y33" s="166"/>
      <c r="Z33" s="166"/>
      <c r="AA33" s="166"/>
      <c r="AB33" s="166"/>
      <c r="AC33" s="166"/>
      <c r="AD33" s="166"/>
      <c r="AE33" s="166"/>
      <c r="AK33" s="165">
        <v>0</v>
      </c>
      <c r="AL33" s="166"/>
      <c r="AM33" s="166"/>
      <c r="AN33" s="166"/>
      <c r="AO33" s="166"/>
      <c r="AR33" s="35"/>
      <c r="BE33" s="155"/>
    </row>
    <row r="34" spans="2:57" s="1" customFormat="1" ht="6.95" customHeight="1">
      <c r="B34" s="31"/>
      <c r="AR34" s="31"/>
      <c r="BE34" s="154"/>
    </row>
    <row r="35" spans="2:57" s="1" customFormat="1" ht="25.9" customHeight="1">
      <c r="B35" s="31"/>
      <c r="C35" s="36"/>
      <c r="D35" s="37" t="s">
        <v>49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50</v>
      </c>
      <c r="U35" s="38"/>
      <c r="V35" s="38"/>
      <c r="W35" s="38"/>
      <c r="X35" s="168" t="s">
        <v>51</v>
      </c>
      <c r="Y35" s="169"/>
      <c r="Z35" s="169"/>
      <c r="AA35" s="169"/>
      <c r="AB35" s="169"/>
      <c r="AC35" s="38"/>
      <c r="AD35" s="38"/>
      <c r="AE35" s="38"/>
      <c r="AF35" s="38"/>
      <c r="AG35" s="38"/>
      <c r="AH35" s="38"/>
      <c r="AI35" s="38"/>
      <c r="AJ35" s="38"/>
      <c r="AK35" s="170">
        <f>SUM(AK26:AK33)</f>
        <v>0</v>
      </c>
      <c r="AL35" s="169"/>
      <c r="AM35" s="169"/>
      <c r="AN35" s="169"/>
      <c r="AO35" s="171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52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53</v>
      </c>
      <c r="AI49" s="41"/>
      <c r="AJ49" s="41"/>
      <c r="AK49" s="41"/>
      <c r="AL49" s="41"/>
      <c r="AM49" s="41"/>
      <c r="AN49" s="41"/>
      <c r="AO49" s="41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2" t="s">
        <v>54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55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54</v>
      </c>
      <c r="AI60" s="33"/>
      <c r="AJ60" s="33"/>
      <c r="AK60" s="33"/>
      <c r="AL60" s="33"/>
      <c r="AM60" s="42" t="s">
        <v>55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0" t="s">
        <v>56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57</v>
      </c>
      <c r="AI64" s="41"/>
      <c r="AJ64" s="41"/>
      <c r="AK64" s="41"/>
      <c r="AL64" s="41"/>
      <c r="AM64" s="41"/>
      <c r="AN64" s="41"/>
      <c r="AO64" s="41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2" t="s">
        <v>54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55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54</v>
      </c>
      <c r="AI75" s="33"/>
      <c r="AJ75" s="33"/>
      <c r="AK75" s="33"/>
      <c r="AL75" s="33"/>
      <c r="AM75" s="42" t="s">
        <v>55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58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M19-036</v>
      </c>
      <c r="AR84" s="47"/>
    </row>
    <row r="85" spans="1:91" s="4" customFormat="1" ht="36.950000000000003" customHeight="1">
      <c r="B85" s="48"/>
      <c r="C85" s="49" t="s">
        <v>16</v>
      </c>
      <c r="L85" s="172" t="str">
        <f>K6</f>
        <v>Kanalizace, ČOV – Libochovany, Řepnice - přípojky Libochovany - I. Etapa</v>
      </c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>Libochovany</v>
      </c>
      <c r="AI87" s="26" t="s">
        <v>22</v>
      </c>
      <c r="AM87" s="174" t="str">
        <f>IF(AN8= "","",AN8)</f>
        <v>17. 9. 2025</v>
      </c>
      <c r="AN87" s="174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24</v>
      </c>
      <c r="L89" s="3" t="str">
        <f>IF(E11= "","",E11)</f>
        <v>Obec Libochovany, č. p. 5, 411 03, Libochovany</v>
      </c>
      <c r="AI89" s="26" t="s">
        <v>30</v>
      </c>
      <c r="AM89" s="175" t="str">
        <f>IF(E17="","",E17)</f>
        <v>Multiaqua s.r.o.</v>
      </c>
      <c r="AN89" s="176"/>
      <c r="AO89" s="176"/>
      <c r="AP89" s="176"/>
      <c r="AR89" s="31"/>
      <c r="AS89" s="177" t="s">
        <v>59</v>
      </c>
      <c r="AT89" s="17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28</v>
      </c>
      <c r="L90" s="3" t="str">
        <f>IF(E14= "Vyplň údaj","",E14)</f>
        <v/>
      </c>
      <c r="AI90" s="26" t="s">
        <v>35</v>
      </c>
      <c r="AM90" s="175" t="str">
        <f>IF(E20="","",E20)</f>
        <v>Roman Bárta</v>
      </c>
      <c r="AN90" s="176"/>
      <c r="AO90" s="176"/>
      <c r="AP90" s="176"/>
      <c r="AR90" s="31"/>
      <c r="AS90" s="179"/>
      <c r="AT90" s="180"/>
      <c r="BD90" s="55"/>
    </row>
    <row r="91" spans="1:91" s="1" customFormat="1" ht="10.9" customHeight="1">
      <c r="B91" s="31"/>
      <c r="AR91" s="31"/>
      <c r="AS91" s="179"/>
      <c r="AT91" s="180"/>
      <c r="BD91" s="55"/>
    </row>
    <row r="92" spans="1:91" s="1" customFormat="1" ht="29.25" customHeight="1">
      <c r="B92" s="31"/>
      <c r="C92" s="181" t="s">
        <v>60</v>
      </c>
      <c r="D92" s="182"/>
      <c r="E92" s="182"/>
      <c r="F92" s="182"/>
      <c r="G92" s="182"/>
      <c r="H92" s="56"/>
      <c r="I92" s="183" t="s">
        <v>61</v>
      </c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184" t="s">
        <v>62</v>
      </c>
      <c r="AH92" s="182"/>
      <c r="AI92" s="182"/>
      <c r="AJ92" s="182"/>
      <c r="AK92" s="182"/>
      <c r="AL92" s="182"/>
      <c r="AM92" s="182"/>
      <c r="AN92" s="183" t="s">
        <v>63</v>
      </c>
      <c r="AO92" s="182"/>
      <c r="AP92" s="185"/>
      <c r="AQ92" s="57" t="s">
        <v>64</v>
      </c>
      <c r="AR92" s="31"/>
      <c r="AS92" s="58" t="s">
        <v>65</v>
      </c>
      <c r="AT92" s="59" t="s">
        <v>66</v>
      </c>
      <c r="AU92" s="59" t="s">
        <v>67</v>
      </c>
      <c r="AV92" s="59" t="s">
        <v>68</v>
      </c>
      <c r="AW92" s="59" t="s">
        <v>69</v>
      </c>
      <c r="AX92" s="59" t="s">
        <v>70</v>
      </c>
      <c r="AY92" s="59" t="s">
        <v>71</v>
      </c>
      <c r="AZ92" s="59" t="s">
        <v>72</v>
      </c>
      <c r="BA92" s="59" t="s">
        <v>73</v>
      </c>
      <c r="BB92" s="59" t="s">
        <v>74</v>
      </c>
      <c r="BC92" s="59" t="s">
        <v>75</v>
      </c>
      <c r="BD92" s="60" t="s">
        <v>76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77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9">
        <f>ROUND(AG95,2)</f>
        <v>0</v>
      </c>
      <c r="AH94" s="189"/>
      <c r="AI94" s="189"/>
      <c r="AJ94" s="189"/>
      <c r="AK94" s="189"/>
      <c r="AL94" s="189"/>
      <c r="AM94" s="189"/>
      <c r="AN94" s="190">
        <f>SUM(AG94,AT94)</f>
        <v>0</v>
      </c>
      <c r="AO94" s="190"/>
      <c r="AP94" s="190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78</v>
      </c>
      <c r="BT94" s="71" t="s">
        <v>79</v>
      </c>
      <c r="BU94" s="72" t="s">
        <v>80</v>
      </c>
      <c r="BV94" s="71" t="s">
        <v>81</v>
      </c>
      <c r="BW94" s="71" t="s">
        <v>4</v>
      </c>
      <c r="BX94" s="71" t="s">
        <v>82</v>
      </c>
      <c r="CL94" s="71" t="s">
        <v>1</v>
      </c>
    </row>
    <row r="95" spans="1:91" s="6" customFormat="1" ht="16.5" customHeight="1">
      <c r="A95" s="73" t="s">
        <v>83</v>
      </c>
      <c r="B95" s="74"/>
      <c r="C95" s="75"/>
      <c r="D95" s="188" t="s">
        <v>84</v>
      </c>
      <c r="E95" s="188"/>
      <c r="F95" s="188"/>
      <c r="G95" s="188"/>
      <c r="H95" s="188"/>
      <c r="I95" s="76"/>
      <c r="J95" s="188" t="s">
        <v>85</v>
      </c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6">
        <f>'24 - Přípojky Libochovany...'!J30</f>
        <v>0</v>
      </c>
      <c r="AH95" s="187"/>
      <c r="AI95" s="187"/>
      <c r="AJ95" s="187"/>
      <c r="AK95" s="187"/>
      <c r="AL95" s="187"/>
      <c r="AM95" s="187"/>
      <c r="AN95" s="186">
        <f>SUM(AG95,AT95)</f>
        <v>0</v>
      </c>
      <c r="AO95" s="187"/>
      <c r="AP95" s="187"/>
      <c r="AQ95" s="77" t="s">
        <v>86</v>
      </c>
      <c r="AR95" s="74"/>
      <c r="AS95" s="78">
        <v>0</v>
      </c>
      <c r="AT95" s="79">
        <f>ROUND(SUM(AV95:AW95),2)</f>
        <v>0</v>
      </c>
      <c r="AU95" s="80">
        <f>'24 - Přípojky Libochovany...'!P125</f>
        <v>0</v>
      </c>
      <c r="AV95" s="79">
        <f>'24 - Přípojky Libochovany...'!J33</f>
        <v>0</v>
      </c>
      <c r="AW95" s="79">
        <f>'24 - Přípojky Libochovany...'!J34</f>
        <v>0</v>
      </c>
      <c r="AX95" s="79">
        <f>'24 - Přípojky Libochovany...'!J35</f>
        <v>0</v>
      </c>
      <c r="AY95" s="79">
        <f>'24 - Přípojky Libochovany...'!J36</f>
        <v>0</v>
      </c>
      <c r="AZ95" s="79">
        <f>'24 - Přípojky Libochovany...'!F33</f>
        <v>0</v>
      </c>
      <c r="BA95" s="79">
        <f>'24 - Přípojky Libochovany...'!F34</f>
        <v>0</v>
      </c>
      <c r="BB95" s="79">
        <f>'24 - Přípojky Libochovany...'!F35</f>
        <v>0</v>
      </c>
      <c r="BC95" s="79">
        <f>'24 - Přípojky Libochovany...'!F36</f>
        <v>0</v>
      </c>
      <c r="BD95" s="81">
        <f>'24 - Přípojky Libochovany...'!F37</f>
        <v>0</v>
      </c>
      <c r="BT95" s="82" t="s">
        <v>87</v>
      </c>
      <c r="BV95" s="82" t="s">
        <v>81</v>
      </c>
      <c r="BW95" s="82" t="s">
        <v>88</v>
      </c>
      <c r="BX95" s="82" t="s">
        <v>4</v>
      </c>
      <c r="CL95" s="82" t="s">
        <v>1</v>
      </c>
      <c r="CM95" s="82" t="s">
        <v>89</v>
      </c>
    </row>
    <row r="96" spans="1:91" s="1" customFormat="1" ht="30" customHeight="1">
      <c r="B96" s="31"/>
      <c r="AR96" s="31"/>
    </row>
    <row r="97" spans="2:44" s="1" customFormat="1" ht="6.95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31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4 - Přípojky Libochovany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10"/>
  <sheetViews>
    <sheetView showGridLines="0" tabSelected="1" topLeftCell="A128" workbookViewId="0">
      <selection activeCell="K133" sqref="K133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1" t="s">
        <v>5</v>
      </c>
      <c r="M2" s="157"/>
      <c r="N2" s="157"/>
      <c r="O2" s="157"/>
      <c r="P2" s="157"/>
      <c r="Q2" s="157"/>
      <c r="R2" s="157"/>
      <c r="S2" s="157"/>
      <c r="T2" s="157"/>
      <c r="U2" s="157"/>
      <c r="V2" s="157"/>
      <c r="AT2" s="16" t="s">
        <v>88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89</v>
      </c>
    </row>
    <row r="4" spans="2:46" ht="24.95" customHeight="1">
      <c r="B4" s="19"/>
      <c r="D4" s="20" t="s">
        <v>90</v>
      </c>
      <c r="L4" s="19"/>
      <c r="M4" s="83" t="s">
        <v>10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192" t="str">
        <f>'Rekapitulace stavby'!K6</f>
        <v>Kanalizace, ČOV – Libochovany, Řepnice - přípojky Libochovany - I. Etapa</v>
      </c>
      <c r="F7" s="193"/>
      <c r="G7" s="193"/>
      <c r="H7" s="193"/>
      <c r="L7" s="19"/>
    </row>
    <row r="8" spans="2:46" s="1" customFormat="1" ht="12" customHeight="1">
      <c r="B8" s="31"/>
      <c r="D8" s="26" t="s">
        <v>91</v>
      </c>
      <c r="L8" s="31"/>
    </row>
    <row r="9" spans="2:46" s="1" customFormat="1" ht="16.5" customHeight="1">
      <c r="B9" s="31"/>
      <c r="E9" s="172" t="s">
        <v>92</v>
      </c>
      <c r="F9" s="194"/>
      <c r="G9" s="194"/>
      <c r="H9" s="19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17. 9. 2025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1</v>
      </c>
      <c r="L14" s="31"/>
    </row>
    <row r="15" spans="2:46" s="1" customFormat="1" ht="18" customHeight="1">
      <c r="B15" s="31"/>
      <c r="E15" s="24" t="s">
        <v>26</v>
      </c>
      <c r="I15" s="26" t="s">
        <v>27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195" t="str">
        <f>'Rekapitulace stavby'!E14</f>
        <v>Vyplň údaj</v>
      </c>
      <c r="F18" s="156"/>
      <c r="G18" s="156"/>
      <c r="H18" s="156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">
        <v>31</v>
      </c>
      <c r="L20" s="31"/>
    </row>
    <row r="21" spans="2:12" s="1" customFormat="1" ht="18" customHeight="1">
      <c r="B21" s="31"/>
      <c r="E21" s="24" t="s">
        <v>32</v>
      </c>
      <c r="I21" s="26" t="s">
        <v>27</v>
      </c>
      <c r="J21" s="24" t="s">
        <v>33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35</v>
      </c>
      <c r="I23" s="26" t="s">
        <v>25</v>
      </c>
      <c r="J23" s="24" t="s">
        <v>1</v>
      </c>
      <c r="L23" s="31"/>
    </row>
    <row r="24" spans="2:12" s="1" customFormat="1" ht="18" customHeight="1">
      <c r="B24" s="31"/>
      <c r="E24" s="24" t="s">
        <v>36</v>
      </c>
      <c r="I24" s="26" t="s">
        <v>27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37</v>
      </c>
      <c r="L26" s="31"/>
    </row>
    <row r="27" spans="2:12" s="7" customFormat="1" ht="16.5" customHeight="1">
      <c r="B27" s="84"/>
      <c r="E27" s="161" t="s">
        <v>1</v>
      </c>
      <c r="F27" s="161"/>
      <c r="G27" s="161"/>
      <c r="H27" s="161"/>
      <c r="L27" s="84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5" t="s">
        <v>39</v>
      </c>
      <c r="J30" s="65">
        <f>ROUND(J125,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41</v>
      </c>
      <c r="I32" s="34" t="s">
        <v>40</v>
      </c>
      <c r="J32" s="34" t="s">
        <v>42</v>
      </c>
      <c r="L32" s="31"/>
    </row>
    <row r="33" spans="2:12" s="1" customFormat="1" ht="14.45" customHeight="1">
      <c r="B33" s="31"/>
      <c r="D33" s="54" t="s">
        <v>43</v>
      </c>
      <c r="E33" s="26" t="s">
        <v>44</v>
      </c>
      <c r="F33" s="86">
        <f>ROUND((SUM(BE125:BE409)),  2)</f>
        <v>0</v>
      </c>
      <c r="I33" s="87">
        <v>0.21</v>
      </c>
      <c r="J33" s="86">
        <f>ROUND(((SUM(BE125:BE409))*I33),  2)</f>
        <v>0</v>
      </c>
      <c r="L33" s="31"/>
    </row>
    <row r="34" spans="2:12" s="1" customFormat="1" ht="14.45" customHeight="1">
      <c r="B34" s="31"/>
      <c r="E34" s="26" t="s">
        <v>45</v>
      </c>
      <c r="F34" s="86">
        <f>ROUND((SUM(BF125:BF409)),  2)</f>
        <v>0</v>
      </c>
      <c r="I34" s="87">
        <v>0.15</v>
      </c>
      <c r="J34" s="86">
        <f>ROUND(((SUM(BF125:BF409))*I34),  2)</f>
        <v>0</v>
      </c>
      <c r="L34" s="31"/>
    </row>
    <row r="35" spans="2:12" s="1" customFormat="1" ht="14.45" hidden="1" customHeight="1">
      <c r="B35" s="31"/>
      <c r="E35" s="26" t="s">
        <v>46</v>
      </c>
      <c r="F35" s="86">
        <f>ROUND((SUM(BG125:BG409)),  2)</f>
        <v>0</v>
      </c>
      <c r="I35" s="87">
        <v>0.21</v>
      </c>
      <c r="J35" s="86">
        <f>0</f>
        <v>0</v>
      </c>
      <c r="L35" s="31"/>
    </row>
    <row r="36" spans="2:12" s="1" customFormat="1" ht="14.45" hidden="1" customHeight="1">
      <c r="B36" s="31"/>
      <c r="E36" s="26" t="s">
        <v>47</v>
      </c>
      <c r="F36" s="86">
        <f>ROUND((SUM(BH125:BH409)),  2)</f>
        <v>0</v>
      </c>
      <c r="I36" s="87">
        <v>0.15</v>
      </c>
      <c r="J36" s="86">
        <f>0</f>
        <v>0</v>
      </c>
      <c r="L36" s="31"/>
    </row>
    <row r="37" spans="2:12" s="1" customFormat="1" ht="14.45" hidden="1" customHeight="1">
      <c r="B37" s="31"/>
      <c r="E37" s="26" t="s">
        <v>48</v>
      </c>
      <c r="F37" s="86">
        <f>ROUND((SUM(BI125:BI409)),  2)</f>
        <v>0</v>
      </c>
      <c r="I37" s="87">
        <v>0</v>
      </c>
      <c r="J37" s="86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88"/>
      <c r="D39" s="89" t="s">
        <v>49</v>
      </c>
      <c r="E39" s="56"/>
      <c r="F39" s="56"/>
      <c r="G39" s="90" t="s">
        <v>50</v>
      </c>
      <c r="H39" s="91" t="s">
        <v>51</v>
      </c>
      <c r="I39" s="56"/>
      <c r="J39" s="92">
        <f>SUM(J30:J37)</f>
        <v>0</v>
      </c>
      <c r="K39" s="9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52</v>
      </c>
      <c r="E50" s="41"/>
      <c r="F50" s="41"/>
      <c r="G50" s="40" t="s">
        <v>53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54</v>
      </c>
      <c r="E61" s="33"/>
      <c r="F61" s="94" t="s">
        <v>55</v>
      </c>
      <c r="G61" s="42" t="s">
        <v>54</v>
      </c>
      <c r="H61" s="33"/>
      <c r="I61" s="33"/>
      <c r="J61" s="95" t="s">
        <v>55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56</v>
      </c>
      <c r="E65" s="41"/>
      <c r="F65" s="41"/>
      <c r="G65" s="40" t="s">
        <v>57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54</v>
      </c>
      <c r="E76" s="33"/>
      <c r="F76" s="94" t="s">
        <v>55</v>
      </c>
      <c r="G76" s="42" t="s">
        <v>54</v>
      </c>
      <c r="H76" s="33"/>
      <c r="I76" s="33"/>
      <c r="J76" s="95" t="s">
        <v>55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93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26.25" customHeight="1">
      <c r="B85" s="31"/>
      <c r="E85" s="192" t="str">
        <f>E7</f>
        <v>Kanalizace, ČOV – Libochovany, Řepnice - přípojky Libochovany - I. Etapa</v>
      </c>
      <c r="F85" s="193"/>
      <c r="G85" s="193"/>
      <c r="H85" s="193"/>
      <c r="L85" s="31"/>
    </row>
    <row r="86" spans="2:47" s="1" customFormat="1" ht="12" customHeight="1">
      <c r="B86" s="31"/>
      <c r="C86" s="26" t="s">
        <v>91</v>
      </c>
      <c r="L86" s="31"/>
    </row>
    <row r="87" spans="2:47" s="1" customFormat="1" ht="16.5" customHeight="1">
      <c r="B87" s="31"/>
      <c r="E87" s="172" t="str">
        <f>E9</f>
        <v>24 - Přípojky Libochovany - I. Etapa</v>
      </c>
      <c r="F87" s="194"/>
      <c r="G87" s="194"/>
      <c r="H87" s="19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>Libochovany</v>
      </c>
      <c r="I89" s="26" t="s">
        <v>22</v>
      </c>
      <c r="J89" s="51" t="str">
        <f>IF(J12="","",J12)</f>
        <v>17. 9. 2025</v>
      </c>
      <c r="L89" s="31"/>
    </row>
    <row r="90" spans="2:47" s="1" customFormat="1" ht="6.95" customHeight="1">
      <c r="B90" s="31"/>
      <c r="L90" s="31"/>
    </row>
    <row r="91" spans="2:47" s="1" customFormat="1" ht="15.2" customHeight="1">
      <c r="B91" s="31"/>
      <c r="C91" s="26" t="s">
        <v>24</v>
      </c>
      <c r="F91" s="24" t="str">
        <f>E15</f>
        <v>Obec Libochovany, č. p. 5, 411 03, Libochovany</v>
      </c>
      <c r="I91" s="26" t="s">
        <v>30</v>
      </c>
      <c r="J91" s="29" t="str">
        <f>E21</f>
        <v>Multiaqua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35</v>
      </c>
      <c r="J92" s="29" t="str">
        <f>E24</f>
        <v>Roman Bárta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96" t="s">
        <v>94</v>
      </c>
      <c r="D94" s="88"/>
      <c r="E94" s="88"/>
      <c r="F94" s="88"/>
      <c r="G94" s="88"/>
      <c r="H94" s="88"/>
      <c r="I94" s="88"/>
      <c r="J94" s="97" t="s">
        <v>95</v>
      </c>
      <c r="K94" s="8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98" t="s">
        <v>96</v>
      </c>
      <c r="J96" s="65">
        <f>J125</f>
        <v>0</v>
      </c>
      <c r="L96" s="31"/>
      <c r="AU96" s="16" t="s">
        <v>97</v>
      </c>
    </row>
    <row r="97" spans="2:12" s="8" customFormat="1" ht="24.95" customHeight="1">
      <c r="B97" s="99"/>
      <c r="D97" s="100" t="s">
        <v>98</v>
      </c>
      <c r="E97" s="101"/>
      <c r="F97" s="101"/>
      <c r="G97" s="101"/>
      <c r="H97" s="101"/>
      <c r="I97" s="101"/>
      <c r="J97" s="102">
        <f>J126</f>
        <v>0</v>
      </c>
      <c r="L97" s="99"/>
    </row>
    <row r="98" spans="2:12" s="9" customFormat="1" ht="19.899999999999999" customHeight="1">
      <c r="B98" s="103"/>
      <c r="D98" s="104" t="s">
        <v>99</v>
      </c>
      <c r="E98" s="105"/>
      <c r="F98" s="105"/>
      <c r="G98" s="105"/>
      <c r="H98" s="105"/>
      <c r="I98" s="105"/>
      <c r="J98" s="106">
        <f>J127</f>
        <v>0</v>
      </c>
      <c r="L98" s="103"/>
    </row>
    <row r="99" spans="2:12" s="9" customFormat="1" ht="19.899999999999999" customHeight="1">
      <c r="B99" s="103"/>
      <c r="D99" s="104" t="s">
        <v>100</v>
      </c>
      <c r="E99" s="105"/>
      <c r="F99" s="105"/>
      <c r="G99" s="105"/>
      <c r="H99" s="105"/>
      <c r="I99" s="105"/>
      <c r="J99" s="106">
        <f>J280</f>
        <v>0</v>
      </c>
      <c r="L99" s="103"/>
    </row>
    <row r="100" spans="2:12" s="9" customFormat="1" ht="19.899999999999999" customHeight="1">
      <c r="B100" s="103"/>
      <c r="D100" s="104" t="s">
        <v>101</v>
      </c>
      <c r="E100" s="105"/>
      <c r="F100" s="105"/>
      <c r="G100" s="105"/>
      <c r="H100" s="105"/>
      <c r="I100" s="105"/>
      <c r="J100" s="106">
        <f>J285</f>
        <v>0</v>
      </c>
      <c r="L100" s="103"/>
    </row>
    <row r="101" spans="2:12" s="9" customFormat="1" ht="19.899999999999999" customHeight="1">
      <c r="B101" s="103"/>
      <c r="D101" s="104" t="s">
        <v>102</v>
      </c>
      <c r="E101" s="105"/>
      <c r="F101" s="105"/>
      <c r="G101" s="105"/>
      <c r="H101" s="105"/>
      <c r="I101" s="105"/>
      <c r="J101" s="106">
        <f>J290</f>
        <v>0</v>
      </c>
      <c r="L101" s="103"/>
    </row>
    <row r="102" spans="2:12" s="9" customFormat="1" ht="19.899999999999999" customHeight="1">
      <c r="B102" s="103"/>
      <c r="D102" s="104" t="s">
        <v>103</v>
      </c>
      <c r="E102" s="105"/>
      <c r="F102" s="105"/>
      <c r="G102" s="105"/>
      <c r="H102" s="105"/>
      <c r="I102" s="105"/>
      <c r="J102" s="106">
        <f>J370</f>
        <v>0</v>
      </c>
      <c r="L102" s="103"/>
    </row>
    <row r="103" spans="2:12" s="9" customFormat="1" ht="19.899999999999999" customHeight="1">
      <c r="B103" s="103"/>
      <c r="D103" s="104" t="s">
        <v>104</v>
      </c>
      <c r="E103" s="105"/>
      <c r="F103" s="105"/>
      <c r="G103" s="105"/>
      <c r="H103" s="105"/>
      <c r="I103" s="105"/>
      <c r="J103" s="106">
        <f>J382</f>
        <v>0</v>
      </c>
      <c r="L103" s="103"/>
    </row>
    <row r="104" spans="2:12" s="9" customFormat="1" ht="19.899999999999999" customHeight="1">
      <c r="B104" s="103"/>
      <c r="D104" s="104" t="s">
        <v>105</v>
      </c>
      <c r="E104" s="105"/>
      <c r="F104" s="105"/>
      <c r="G104" s="105"/>
      <c r="H104" s="105"/>
      <c r="I104" s="105"/>
      <c r="J104" s="106">
        <f>J397</f>
        <v>0</v>
      </c>
      <c r="L104" s="103"/>
    </row>
    <row r="105" spans="2:12" s="9" customFormat="1" ht="19.899999999999999" customHeight="1">
      <c r="B105" s="103"/>
      <c r="D105" s="104" t="s">
        <v>106</v>
      </c>
      <c r="E105" s="105"/>
      <c r="F105" s="105"/>
      <c r="G105" s="105"/>
      <c r="H105" s="105"/>
      <c r="I105" s="105"/>
      <c r="J105" s="106">
        <f>J408</f>
        <v>0</v>
      </c>
      <c r="L105" s="103"/>
    </row>
    <row r="106" spans="2:12" s="1" customFormat="1" ht="21.75" customHeight="1">
      <c r="B106" s="31"/>
      <c r="L106" s="31"/>
    </row>
    <row r="107" spans="2:12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12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12" s="1" customFormat="1" ht="24.95" customHeight="1">
      <c r="B112" s="31"/>
      <c r="C112" s="20" t="s">
        <v>107</v>
      </c>
      <c r="L112" s="31"/>
    </row>
    <row r="113" spans="2:65" s="1" customFormat="1" ht="6.95" customHeight="1">
      <c r="B113" s="31"/>
      <c r="L113" s="31"/>
    </row>
    <row r="114" spans="2:65" s="1" customFormat="1" ht="12" customHeight="1">
      <c r="B114" s="31"/>
      <c r="C114" s="26" t="s">
        <v>16</v>
      </c>
      <c r="L114" s="31"/>
    </row>
    <row r="115" spans="2:65" s="1" customFormat="1" ht="26.25" customHeight="1">
      <c r="B115" s="31"/>
      <c r="E115" s="192" t="str">
        <f>E7</f>
        <v>Kanalizace, ČOV – Libochovany, Řepnice - přípojky Libochovany - I. Etapa</v>
      </c>
      <c r="F115" s="193"/>
      <c r="G115" s="193"/>
      <c r="H115" s="193"/>
      <c r="L115" s="31"/>
    </row>
    <row r="116" spans="2:65" s="1" customFormat="1" ht="12" customHeight="1">
      <c r="B116" s="31"/>
      <c r="C116" s="26" t="s">
        <v>91</v>
      </c>
      <c r="L116" s="31"/>
    </row>
    <row r="117" spans="2:65" s="1" customFormat="1" ht="16.5" customHeight="1">
      <c r="B117" s="31"/>
      <c r="E117" s="172" t="str">
        <f>E9</f>
        <v>24 - Přípojky Libochovany - I. Etapa</v>
      </c>
      <c r="F117" s="194"/>
      <c r="G117" s="194"/>
      <c r="H117" s="194"/>
      <c r="L117" s="31"/>
    </row>
    <row r="118" spans="2:65" s="1" customFormat="1" ht="6.95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F12</f>
        <v>Libochovany</v>
      </c>
      <c r="I119" s="26" t="s">
        <v>22</v>
      </c>
      <c r="J119" s="51" t="str">
        <f>IF(J12="","",J12)</f>
        <v>17. 9. 2025</v>
      </c>
      <c r="L119" s="31"/>
    </row>
    <row r="120" spans="2:65" s="1" customFormat="1" ht="6.95" customHeight="1">
      <c r="B120" s="31"/>
      <c r="L120" s="31"/>
    </row>
    <row r="121" spans="2:65" s="1" customFormat="1" ht="15.2" customHeight="1">
      <c r="B121" s="31"/>
      <c r="C121" s="26" t="s">
        <v>24</v>
      </c>
      <c r="F121" s="24" t="str">
        <f>E15</f>
        <v>Obec Libochovany, č. p. 5, 411 03, Libochovany</v>
      </c>
      <c r="I121" s="26" t="s">
        <v>30</v>
      </c>
      <c r="J121" s="29" t="str">
        <f>E21</f>
        <v>Multiaqua s.r.o.</v>
      </c>
      <c r="L121" s="31"/>
    </row>
    <row r="122" spans="2:65" s="1" customFormat="1" ht="15.2" customHeight="1">
      <c r="B122" s="31"/>
      <c r="C122" s="26" t="s">
        <v>28</v>
      </c>
      <c r="F122" s="24" t="str">
        <f>IF(E18="","",E18)</f>
        <v>Vyplň údaj</v>
      </c>
      <c r="I122" s="26" t="s">
        <v>35</v>
      </c>
      <c r="J122" s="29" t="str">
        <f>E24</f>
        <v>Roman Bárta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07"/>
      <c r="C124" s="196" t="s">
        <v>108</v>
      </c>
      <c r="D124" s="197" t="s">
        <v>64</v>
      </c>
      <c r="E124" s="197" t="s">
        <v>60</v>
      </c>
      <c r="F124" s="197" t="s">
        <v>61</v>
      </c>
      <c r="G124" s="197" t="s">
        <v>109</v>
      </c>
      <c r="H124" s="197" t="s">
        <v>110</v>
      </c>
      <c r="I124" s="197" t="s">
        <v>111</v>
      </c>
      <c r="J124" s="197" t="s">
        <v>95</v>
      </c>
      <c r="K124" s="198" t="s">
        <v>112</v>
      </c>
      <c r="L124" s="107"/>
      <c r="M124" s="58" t="s">
        <v>1</v>
      </c>
      <c r="N124" s="59" t="s">
        <v>43</v>
      </c>
      <c r="O124" s="59" t="s">
        <v>113</v>
      </c>
      <c r="P124" s="59" t="s">
        <v>114</v>
      </c>
      <c r="Q124" s="59" t="s">
        <v>115</v>
      </c>
      <c r="R124" s="59" t="s">
        <v>116</v>
      </c>
      <c r="S124" s="59" t="s">
        <v>117</v>
      </c>
      <c r="T124" s="60" t="s">
        <v>118</v>
      </c>
    </row>
    <row r="125" spans="2:65" s="1" customFormat="1" ht="22.9" customHeight="1">
      <c r="B125" s="31"/>
      <c r="C125" s="199" t="s">
        <v>119</v>
      </c>
      <c r="D125" s="200"/>
      <c r="E125" s="200"/>
      <c r="F125" s="200"/>
      <c r="G125" s="200"/>
      <c r="H125" s="200"/>
      <c r="I125" s="200"/>
      <c r="J125" s="201">
        <f>BK125</f>
        <v>0</v>
      </c>
      <c r="K125" s="200"/>
      <c r="L125" s="31"/>
      <c r="M125" s="61"/>
      <c r="N125" s="52"/>
      <c r="O125" s="52"/>
      <c r="P125" s="108">
        <f>P126</f>
        <v>0</v>
      </c>
      <c r="Q125" s="52"/>
      <c r="R125" s="108">
        <f>R126</f>
        <v>1501.3483299999998</v>
      </c>
      <c r="S125" s="52"/>
      <c r="T125" s="109">
        <f>T126</f>
        <v>629.81190000000004</v>
      </c>
      <c r="AT125" s="16" t="s">
        <v>78</v>
      </c>
      <c r="AU125" s="16" t="s">
        <v>97</v>
      </c>
      <c r="BK125" s="110">
        <f>BK126</f>
        <v>0</v>
      </c>
    </row>
    <row r="126" spans="2:65" s="11" customFormat="1" ht="25.9" customHeight="1">
      <c r="B126" s="111"/>
      <c r="C126" s="202"/>
      <c r="D126" s="203" t="s">
        <v>78</v>
      </c>
      <c r="E126" s="204" t="s">
        <v>120</v>
      </c>
      <c r="F126" s="204" t="s">
        <v>121</v>
      </c>
      <c r="G126" s="202"/>
      <c r="H126" s="202"/>
      <c r="I126" s="202"/>
      <c r="J126" s="205">
        <f>BK126</f>
        <v>0</v>
      </c>
      <c r="K126" s="202"/>
      <c r="L126" s="111"/>
      <c r="M126" s="114"/>
      <c r="P126" s="115">
        <f>P127+P280+P285+P290+P370+P382+P397+P408</f>
        <v>0</v>
      </c>
      <c r="R126" s="115">
        <f>R127+R280+R285+R290+R370+R382+R397+R408</f>
        <v>1501.3483299999998</v>
      </c>
      <c r="T126" s="116">
        <f>T127+T280+T285+T290+T370+T382+T397+T408</f>
        <v>629.81190000000004</v>
      </c>
      <c r="AR126" s="112" t="s">
        <v>87</v>
      </c>
      <c r="AT126" s="117" t="s">
        <v>78</v>
      </c>
      <c r="AU126" s="117" t="s">
        <v>79</v>
      </c>
      <c r="AY126" s="112" t="s">
        <v>122</v>
      </c>
      <c r="BK126" s="118">
        <f>BK127+BK280+BK285+BK290+BK370+BK382+BK397+BK408</f>
        <v>0</v>
      </c>
    </row>
    <row r="127" spans="2:65" s="11" customFormat="1" ht="22.9" customHeight="1">
      <c r="B127" s="111"/>
      <c r="C127" s="202"/>
      <c r="D127" s="203" t="s">
        <v>78</v>
      </c>
      <c r="E127" s="206" t="s">
        <v>87</v>
      </c>
      <c r="F127" s="206" t="s">
        <v>123</v>
      </c>
      <c r="G127" s="202"/>
      <c r="H127" s="202"/>
      <c r="I127" s="202"/>
      <c r="J127" s="207">
        <f>BK127</f>
        <v>0</v>
      </c>
      <c r="K127" s="202"/>
      <c r="L127" s="111"/>
      <c r="M127" s="114"/>
      <c r="P127" s="115">
        <f>SUM(P128:P279)</f>
        <v>0</v>
      </c>
      <c r="R127" s="115">
        <f>SUM(R128:R279)</f>
        <v>1204.0483299999999</v>
      </c>
      <c r="T127" s="116">
        <f>SUM(T128:T279)</f>
        <v>629.81190000000004</v>
      </c>
      <c r="AR127" s="112" t="s">
        <v>87</v>
      </c>
      <c r="AT127" s="117" t="s">
        <v>78</v>
      </c>
      <c r="AU127" s="117" t="s">
        <v>87</v>
      </c>
      <c r="AY127" s="112" t="s">
        <v>122</v>
      </c>
      <c r="BK127" s="118">
        <f>SUM(BK128:BK279)</f>
        <v>0</v>
      </c>
    </row>
    <row r="128" spans="2:65" s="1" customFormat="1" ht="55.5" customHeight="1">
      <c r="B128" s="119"/>
      <c r="C128" s="208" t="s">
        <v>87</v>
      </c>
      <c r="D128" s="208" t="s">
        <v>124</v>
      </c>
      <c r="E128" s="209" t="s">
        <v>125</v>
      </c>
      <c r="F128" s="210" t="s">
        <v>126</v>
      </c>
      <c r="G128" s="211" t="s">
        <v>127</v>
      </c>
      <c r="H128" s="212">
        <v>130.5</v>
      </c>
      <c r="I128" s="120"/>
      <c r="J128" s="213">
        <f>ROUND(I128*H128,2)</f>
        <v>0</v>
      </c>
      <c r="K128" s="210" t="s">
        <v>128</v>
      </c>
      <c r="L128" s="31"/>
      <c r="M128" s="121" t="s">
        <v>1</v>
      </c>
      <c r="N128" s="122" t="s">
        <v>44</v>
      </c>
      <c r="P128" s="123">
        <f>O128*H128</f>
        <v>0</v>
      </c>
      <c r="Q128" s="123">
        <v>0</v>
      </c>
      <c r="R128" s="123">
        <f>Q128*H128</f>
        <v>0</v>
      </c>
      <c r="S128" s="123">
        <v>0.29499999999999998</v>
      </c>
      <c r="T128" s="124">
        <f>S128*H128</f>
        <v>38.497499999999995</v>
      </c>
      <c r="AR128" s="125" t="s">
        <v>129</v>
      </c>
      <c r="AT128" s="125" t="s">
        <v>124</v>
      </c>
      <c r="AU128" s="125" t="s">
        <v>89</v>
      </c>
      <c r="AY128" s="16" t="s">
        <v>122</v>
      </c>
      <c r="BE128" s="126">
        <f>IF(N128="základní",J128,0)</f>
        <v>0</v>
      </c>
      <c r="BF128" s="126">
        <f>IF(N128="snížená",J128,0)</f>
        <v>0</v>
      </c>
      <c r="BG128" s="126">
        <f>IF(N128="zákl. přenesená",J128,0)</f>
        <v>0</v>
      </c>
      <c r="BH128" s="126">
        <f>IF(N128="sníž. přenesená",J128,0)</f>
        <v>0</v>
      </c>
      <c r="BI128" s="126">
        <f>IF(N128="nulová",J128,0)</f>
        <v>0</v>
      </c>
      <c r="BJ128" s="16" t="s">
        <v>87</v>
      </c>
      <c r="BK128" s="126">
        <f>ROUND(I128*H128,2)</f>
        <v>0</v>
      </c>
      <c r="BL128" s="16" t="s">
        <v>129</v>
      </c>
      <c r="BM128" s="125" t="s">
        <v>130</v>
      </c>
    </row>
    <row r="129" spans="2:65" s="1" customFormat="1" ht="19.5">
      <c r="B129" s="31"/>
      <c r="C129" s="200"/>
      <c r="D129" s="214" t="s">
        <v>131</v>
      </c>
      <c r="E129" s="200"/>
      <c r="F129" s="215" t="s">
        <v>132</v>
      </c>
      <c r="G129" s="200"/>
      <c r="H129" s="200"/>
      <c r="I129" s="127"/>
      <c r="J129" s="200"/>
      <c r="K129" s="200"/>
      <c r="L129" s="31"/>
      <c r="M129" s="128"/>
      <c r="T129" s="55"/>
      <c r="AT129" s="16" t="s">
        <v>131</v>
      </c>
      <c r="AU129" s="16" t="s">
        <v>89</v>
      </c>
    </row>
    <row r="130" spans="2:65" s="12" customFormat="1" ht="11.25">
      <c r="B130" s="129"/>
      <c r="C130" s="216"/>
      <c r="D130" s="214" t="s">
        <v>133</v>
      </c>
      <c r="E130" s="217" t="s">
        <v>1</v>
      </c>
      <c r="F130" s="218" t="s">
        <v>134</v>
      </c>
      <c r="G130" s="216"/>
      <c r="H130" s="217" t="s">
        <v>1</v>
      </c>
      <c r="I130" s="131"/>
      <c r="J130" s="216"/>
      <c r="K130" s="216"/>
      <c r="L130" s="129"/>
      <c r="M130" s="132"/>
      <c r="T130" s="133"/>
      <c r="AT130" s="130" t="s">
        <v>133</v>
      </c>
      <c r="AU130" s="130" t="s">
        <v>89</v>
      </c>
      <c r="AV130" s="12" t="s">
        <v>87</v>
      </c>
      <c r="AW130" s="12" t="s">
        <v>34</v>
      </c>
      <c r="AX130" s="12" t="s">
        <v>79</v>
      </c>
      <c r="AY130" s="130" t="s">
        <v>122</v>
      </c>
    </row>
    <row r="131" spans="2:65" s="12" customFormat="1" ht="11.25">
      <c r="B131" s="129"/>
      <c r="C131" s="216"/>
      <c r="D131" s="214" t="s">
        <v>133</v>
      </c>
      <c r="E131" s="217" t="s">
        <v>1</v>
      </c>
      <c r="F131" s="218" t="s">
        <v>135</v>
      </c>
      <c r="G131" s="216"/>
      <c r="H131" s="217" t="s">
        <v>1</v>
      </c>
      <c r="I131" s="131"/>
      <c r="J131" s="216"/>
      <c r="K131" s="216"/>
      <c r="L131" s="129"/>
      <c r="M131" s="132"/>
      <c r="T131" s="133"/>
      <c r="AT131" s="130" t="s">
        <v>133</v>
      </c>
      <c r="AU131" s="130" t="s">
        <v>89</v>
      </c>
      <c r="AV131" s="12" t="s">
        <v>87</v>
      </c>
      <c r="AW131" s="12" t="s">
        <v>34</v>
      </c>
      <c r="AX131" s="12" t="s">
        <v>79</v>
      </c>
      <c r="AY131" s="130" t="s">
        <v>122</v>
      </c>
    </row>
    <row r="132" spans="2:65" s="13" customFormat="1" ht="11.25">
      <c r="B132" s="134"/>
      <c r="C132" s="219"/>
      <c r="D132" s="214" t="s">
        <v>133</v>
      </c>
      <c r="E132" s="220" t="s">
        <v>1</v>
      </c>
      <c r="F132" s="221" t="s">
        <v>136</v>
      </c>
      <c r="G132" s="219"/>
      <c r="H132" s="222">
        <v>130.5</v>
      </c>
      <c r="I132" s="136"/>
      <c r="J132" s="219"/>
      <c r="K132" s="219"/>
      <c r="L132" s="134"/>
      <c r="M132" s="137"/>
      <c r="T132" s="138"/>
      <c r="AT132" s="135" t="s">
        <v>133</v>
      </c>
      <c r="AU132" s="135" t="s">
        <v>89</v>
      </c>
      <c r="AV132" s="13" t="s">
        <v>89</v>
      </c>
      <c r="AW132" s="13" t="s">
        <v>34</v>
      </c>
      <c r="AX132" s="13" t="s">
        <v>87</v>
      </c>
      <c r="AY132" s="135" t="s">
        <v>122</v>
      </c>
    </row>
    <row r="133" spans="2:65" s="1" customFormat="1" ht="66.75" customHeight="1">
      <c r="B133" s="119"/>
      <c r="C133" s="208" t="s">
        <v>89</v>
      </c>
      <c r="D133" s="208" t="s">
        <v>124</v>
      </c>
      <c r="E133" s="209" t="s">
        <v>137</v>
      </c>
      <c r="F133" s="210" t="s">
        <v>138</v>
      </c>
      <c r="G133" s="211" t="s">
        <v>127</v>
      </c>
      <c r="H133" s="212">
        <v>130.5</v>
      </c>
      <c r="I133" s="120"/>
      <c r="J133" s="213">
        <f>ROUND(I133*H133,2)</f>
        <v>0</v>
      </c>
      <c r="K133" s="210" t="s">
        <v>128</v>
      </c>
      <c r="L133" s="31"/>
      <c r="M133" s="121" t="s">
        <v>1</v>
      </c>
      <c r="N133" s="122" t="s">
        <v>44</v>
      </c>
      <c r="P133" s="123">
        <f>O133*H133</f>
        <v>0</v>
      </c>
      <c r="Q133" s="123">
        <v>0</v>
      </c>
      <c r="R133" s="123">
        <f>Q133*H133</f>
        <v>0</v>
      </c>
      <c r="S133" s="123">
        <v>0.28999999999999998</v>
      </c>
      <c r="T133" s="124">
        <f>S133*H133</f>
        <v>37.844999999999999</v>
      </c>
      <c r="AR133" s="125" t="s">
        <v>129</v>
      </c>
      <c r="AT133" s="125" t="s">
        <v>124</v>
      </c>
      <c r="AU133" s="125" t="s">
        <v>89</v>
      </c>
      <c r="AY133" s="16" t="s">
        <v>122</v>
      </c>
      <c r="BE133" s="126">
        <f>IF(N133="základní",J133,0)</f>
        <v>0</v>
      </c>
      <c r="BF133" s="126">
        <f>IF(N133="snížená",J133,0)</f>
        <v>0</v>
      </c>
      <c r="BG133" s="126">
        <f>IF(N133="zákl. přenesená",J133,0)</f>
        <v>0</v>
      </c>
      <c r="BH133" s="126">
        <f>IF(N133="sníž. přenesená",J133,0)</f>
        <v>0</v>
      </c>
      <c r="BI133" s="126">
        <f>IF(N133="nulová",J133,0)</f>
        <v>0</v>
      </c>
      <c r="BJ133" s="16" t="s">
        <v>87</v>
      </c>
      <c r="BK133" s="126">
        <f>ROUND(I133*H133,2)</f>
        <v>0</v>
      </c>
      <c r="BL133" s="16" t="s">
        <v>129</v>
      </c>
      <c r="BM133" s="125" t="s">
        <v>139</v>
      </c>
    </row>
    <row r="134" spans="2:65" s="1" customFormat="1" ht="19.5">
      <c r="B134" s="31"/>
      <c r="C134" s="200"/>
      <c r="D134" s="214" t="s">
        <v>131</v>
      </c>
      <c r="E134" s="200"/>
      <c r="F134" s="215" t="s">
        <v>140</v>
      </c>
      <c r="G134" s="200"/>
      <c r="H134" s="200"/>
      <c r="I134" s="127"/>
      <c r="J134" s="200"/>
      <c r="K134" s="200"/>
      <c r="L134" s="31"/>
      <c r="M134" s="128"/>
      <c r="T134" s="55"/>
      <c r="AT134" s="16" t="s">
        <v>131</v>
      </c>
      <c r="AU134" s="16" t="s">
        <v>89</v>
      </c>
    </row>
    <row r="135" spans="2:65" s="12" customFormat="1" ht="11.25">
      <c r="B135" s="129"/>
      <c r="C135" s="216"/>
      <c r="D135" s="214" t="s">
        <v>133</v>
      </c>
      <c r="E135" s="217" t="s">
        <v>1</v>
      </c>
      <c r="F135" s="218" t="s">
        <v>134</v>
      </c>
      <c r="G135" s="216"/>
      <c r="H135" s="217" t="s">
        <v>1</v>
      </c>
      <c r="I135" s="131"/>
      <c r="J135" s="216"/>
      <c r="K135" s="216"/>
      <c r="L135" s="129"/>
      <c r="M135" s="132"/>
      <c r="T135" s="133"/>
      <c r="AT135" s="130" t="s">
        <v>133</v>
      </c>
      <c r="AU135" s="130" t="s">
        <v>89</v>
      </c>
      <c r="AV135" s="12" t="s">
        <v>87</v>
      </c>
      <c r="AW135" s="12" t="s">
        <v>34</v>
      </c>
      <c r="AX135" s="12" t="s">
        <v>79</v>
      </c>
      <c r="AY135" s="130" t="s">
        <v>122</v>
      </c>
    </row>
    <row r="136" spans="2:65" s="12" customFormat="1" ht="11.25">
      <c r="B136" s="129"/>
      <c r="C136" s="216"/>
      <c r="D136" s="214" t="s">
        <v>133</v>
      </c>
      <c r="E136" s="217" t="s">
        <v>1</v>
      </c>
      <c r="F136" s="218" t="s">
        <v>135</v>
      </c>
      <c r="G136" s="216"/>
      <c r="H136" s="217" t="s">
        <v>1</v>
      </c>
      <c r="I136" s="131"/>
      <c r="J136" s="216"/>
      <c r="K136" s="216"/>
      <c r="L136" s="129"/>
      <c r="M136" s="132"/>
      <c r="T136" s="133"/>
      <c r="AT136" s="130" t="s">
        <v>133</v>
      </c>
      <c r="AU136" s="130" t="s">
        <v>89</v>
      </c>
      <c r="AV136" s="12" t="s">
        <v>87</v>
      </c>
      <c r="AW136" s="12" t="s">
        <v>34</v>
      </c>
      <c r="AX136" s="12" t="s">
        <v>79</v>
      </c>
      <c r="AY136" s="130" t="s">
        <v>122</v>
      </c>
    </row>
    <row r="137" spans="2:65" s="13" customFormat="1" ht="11.25">
      <c r="B137" s="134"/>
      <c r="C137" s="219"/>
      <c r="D137" s="214" t="s">
        <v>133</v>
      </c>
      <c r="E137" s="220" t="s">
        <v>1</v>
      </c>
      <c r="F137" s="221" t="s">
        <v>141</v>
      </c>
      <c r="G137" s="219"/>
      <c r="H137" s="222">
        <v>130.5</v>
      </c>
      <c r="I137" s="136"/>
      <c r="J137" s="219"/>
      <c r="K137" s="219"/>
      <c r="L137" s="134"/>
      <c r="M137" s="137"/>
      <c r="T137" s="138"/>
      <c r="AT137" s="135" t="s">
        <v>133</v>
      </c>
      <c r="AU137" s="135" t="s">
        <v>89</v>
      </c>
      <c r="AV137" s="13" t="s">
        <v>89</v>
      </c>
      <c r="AW137" s="13" t="s">
        <v>34</v>
      </c>
      <c r="AX137" s="13" t="s">
        <v>79</v>
      </c>
      <c r="AY137" s="135" t="s">
        <v>122</v>
      </c>
    </row>
    <row r="138" spans="2:65" s="14" customFormat="1" ht="11.25">
      <c r="B138" s="139"/>
      <c r="C138" s="223"/>
      <c r="D138" s="214" t="s">
        <v>133</v>
      </c>
      <c r="E138" s="224" t="s">
        <v>1</v>
      </c>
      <c r="F138" s="225" t="s">
        <v>142</v>
      </c>
      <c r="G138" s="223"/>
      <c r="H138" s="226">
        <v>130.5</v>
      </c>
      <c r="I138" s="141"/>
      <c r="J138" s="223"/>
      <c r="K138" s="223"/>
      <c r="L138" s="139"/>
      <c r="M138" s="142"/>
      <c r="T138" s="143"/>
      <c r="AT138" s="140" t="s">
        <v>133</v>
      </c>
      <c r="AU138" s="140" t="s">
        <v>89</v>
      </c>
      <c r="AV138" s="14" t="s">
        <v>129</v>
      </c>
      <c r="AW138" s="14" t="s">
        <v>34</v>
      </c>
      <c r="AX138" s="14" t="s">
        <v>87</v>
      </c>
      <c r="AY138" s="140" t="s">
        <v>122</v>
      </c>
    </row>
    <row r="139" spans="2:65" s="1" customFormat="1" ht="66.75" customHeight="1">
      <c r="B139" s="119"/>
      <c r="C139" s="208" t="s">
        <v>143</v>
      </c>
      <c r="D139" s="208" t="s">
        <v>124</v>
      </c>
      <c r="E139" s="209" t="s">
        <v>144</v>
      </c>
      <c r="F139" s="210" t="s">
        <v>145</v>
      </c>
      <c r="G139" s="211" t="s">
        <v>127</v>
      </c>
      <c r="H139" s="212">
        <v>294.8</v>
      </c>
      <c r="I139" s="120"/>
      <c r="J139" s="213">
        <f>ROUND(I139*H139,2)</f>
        <v>0</v>
      </c>
      <c r="K139" s="210" t="s">
        <v>128</v>
      </c>
      <c r="L139" s="31"/>
      <c r="M139" s="121" t="s">
        <v>1</v>
      </c>
      <c r="N139" s="122" t="s">
        <v>44</v>
      </c>
      <c r="P139" s="123">
        <f>O139*H139</f>
        <v>0</v>
      </c>
      <c r="Q139" s="123">
        <v>0</v>
      </c>
      <c r="R139" s="123">
        <f>Q139*H139</f>
        <v>0</v>
      </c>
      <c r="S139" s="123">
        <v>0.44</v>
      </c>
      <c r="T139" s="124">
        <f>S139*H139</f>
        <v>129.71200000000002</v>
      </c>
      <c r="AR139" s="125" t="s">
        <v>129</v>
      </c>
      <c r="AT139" s="125" t="s">
        <v>124</v>
      </c>
      <c r="AU139" s="125" t="s">
        <v>89</v>
      </c>
      <c r="AY139" s="16" t="s">
        <v>122</v>
      </c>
      <c r="BE139" s="126">
        <f>IF(N139="základní",J139,0)</f>
        <v>0</v>
      </c>
      <c r="BF139" s="126">
        <f>IF(N139="snížená",J139,0)</f>
        <v>0</v>
      </c>
      <c r="BG139" s="126">
        <f>IF(N139="zákl. přenesená",J139,0)</f>
        <v>0</v>
      </c>
      <c r="BH139" s="126">
        <f>IF(N139="sníž. přenesená",J139,0)</f>
        <v>0</v>
      </c>
      <c r="BI139" s="126">
        <f>IF(N139="nulová",J139,0)</f>
        <v>0</v>
      </c>
      <c r="BJ139" s="16" t="s">
        <v>87</v>
      </c>
      <c r="BK139" s="126">
        <f>ROUND(I139*H139,2)</f>
        <v>0</v>
      </c>
      <c r="BL139" s="16" t="s">
        <v>129</v>
      </c>
      <c r="BM139" s="125" t="s">
        <v>146</v>
      </c>
    </row>
    <row r="140" spans="2:65" s="1" customFormat="1" ht="19.5">
      <c r="B140" s="31"/>
      <c r="C140" s="200"/>
      <c r="D140" s="214" t="s">
        <v>131</v>
      </c>
      <c r="E140" s="200"/>
      <c r="F140" s="215" t="s">
        <v>147</v>
      </c>
      <c r="G140" s="200"/>
      <c r="H140" s="200"/>
      <c r="I140" s="127"/>
      <c r="J140" s="200"/>
      <c r="K140" s="200"/>
      <c r="L140" s="31"/>
      <c r="M140" s="128"/>
      <c r="T140" s="55"/>
      <c r="AT140" s="16" t="s">
        <v>131</v>
      </c>
      <c r="AU140" s="16" t="s">
        <v>89</v>
      </c>
    </row>
    <row r="141" spans="2:65" s="12" customFormat="1" ht="11.25">
      <c r="B141" s="129"/>
      <c r="C141" s="216"/>
      <c r="D141" s="214" t="s">
        <v>133</v>
      </c>
      <c r="E141" s="217" t="s">
        <v>1</v>
      </c>
      <c r="F141" s="218" t="s">
        <v>148</v>
      </c>
      <c r="G141" s="216"/>
      <c r="H141" s="217" t="s">
        <v>1</v>
      </c>
      <c r="I141" s="131"/>
      <c r="J141" s="216"/>
      <c r="K141" s="216"/>
      <c r="L141" s="129"/>
      <c r="M141" s="132"/>
      <c r="T141" s="133"/>
      <c r="AT141" s="130" t="s">
        <v>133</v>
      </c>
      <c r="AU141" s="130" t="s">
        <v>89</v>
      </c>
      <c r="AV141" s="12" t="s">
        <v>87</v>
      </c>
      <c r="AW141" s="12" t="s">
        <v>34</v>
      </c>
      <c r="AX141" s="12" t="s">
        <v>79</v>
      </c>
      <c r="AY141" s="130" t="s">
        <v>122</v>
      </c>
    </row>
    <row r="142" spans="2:65" s="13" customFormat="1" ht="11.25">
      <c r="B142" s="134"/>
      <c r="C142" s="219"/>
      <c r="D142" s="214" t="s">
        <v>133</v>
      </c>
      <c r="E142" s="220" t="s">
        <v>1</v>
      </c>
      <c r="F142" s="221" t="s">
        <v>149</v>
      </c>
      <c r="G142" s="219"/>
      <c r="H142" s="222">
        <v>63.8</v>
      </c>
      <c r="I142" s="136"/>
      <c r="J142" s="219"/>
      <c r="K142" s="219"/>
      <c r="L142" s="134"/>
      <c r="M142" s="137"/>
      <c r="T142" s="138"/>
      <c r="AT142" s="135" t="s">
        <v>133</v>
      </c>
      <c r="AU142" s="135" t="s">
        <v>89</v>
      </c>
      <c r="AV142" s="13" t="s">
        <v>89</v>
      </c>
      <c r="AW142" s="13" t="s">
        <v>34</v>
      </c>
      <c r="AX142" s="13" t="s">
        <v>79</v>
      </c>
      <c r="AY142" s="135" t="s">
        <v>122</v>
      </c>
    </row>
    <row r="143" spans="2:65" s="13" customFormat="1" ht="11.25">
      <c r="B143" s="134"/>
      <c r="C143" s="219"/>
      <c r="D143" s="214" t="s">
        <v>133</v>
      </c>
      <c r="E143" s="220" t="s">
        <v>1</v>
      </c>
      <c r="F143" s="221" t="s">
        <v>150</v>
      </c>
      <c r="G143" s="219"/>
      <c r="H143" s="222">
        <v>231</v>
      </c>
      <c r="I143" s="136"/>
      <c r="J143" s="219"/>
      <c r="K143" s="219"/>
      <c r="L143" s="134"/>
      <c r="M143" s="137"/>
      <c r="T143" s="138"/>
      <c r="AT143" s="135" t="s">
        <v>133</v>
      </c>
      <c r="AU143" s="135" t="s">
        <v>89</v>
      </c>
      <c r="AV143" s="13" t="s">
        <v>89</v>
      </c>
      <c r="AW143" s="13" t="s">
        <v>34</v>
      </c>
      <c r="AX143" s="13" t="s">
        <v>79</v>
      </c>
      <c r="AY143" s="135" t="s">
        <v>122</v>
      </c>
    </row>
    <row r="144" spans="2:65" s="14" customFormat="1" ht="11.25">
      <c r="B144" s="139"/>
      <c r="C144" s="223"/>
      <c r="D144" s="214" t="s">
        <v>133</v>
      </c>
      <c r="E144" s="224" t="s">
        <v>1</v>
      </c>
      <c r="F144" s="225" t="s">
        <v>142</v>
      </c>
      <c r="G144" s="223"/>
      <c r="H144" s="226">
        <v>294.8</v>
      </c>
      <c r="I144" s="141"/>
      <c r="J144" s="223"/>
      <c r="K144" s="223"/>
      <c r="L144" s="139"/>
      <c r="M144" s="142"/>
      <c r="T144" s="143"/>
      <c r="AT144" s="140" t="s">
        <v>133</v>
      </c>
      <c r="AU144" s="140" t="s">
        <v>89</v>
      </c>
      <c r="AV144" s="14" t="s">
        <v>129</v>
      </c>
      <c r="AW144" s="14" t="s">
        <v>34</v>
      </c>
      <c r="AX144" s="14" t="s">
        <v>87</v>
      </c>
      <c r="AY144" s="140" t="s">
        <v>122</v>
      </c>
    </row>
    <row r="145" spans="2:65" s="1" customFormat="1" ht="66.75" customHeight="1">
      <c r="B145" s="119"/>
      <c r="C145" s="208" t="s">
        <v>129</v>
      </c>
      <c r="D145" s="208" t="s">
        <v>124</v>
      </c>
      <c r="E145" s="209" t="s">
        <v>151</v>
      </c>
      <c r="F145" s="210" t="s">
        <v>152</v>
      </c>
      <c r="G145" s="211" t="s">
        <v>127</v>
      </c>
      <c r="H145" s="212">
        <v>279.39999999999998</v>
      </c>
      <c r="I145" s="120"/>
      <c r="J145" s="213">
        <f>ROUND(I145*H145,2)</f>
        <v>0</v>
      </c>
      <c r="K145" s="210" t="s">
        <v>128</v>
      </c>
      <c r="L145" s="31"/>
      <c r="M145" s="121" t="s">
        <v>1</v>
      </c>
      <c r="N145" s="122" t="s">
        <v>44</v>
      </c>
      <c r="P145" s="123">
        <f>O145*H145</f>
        <v>0</v>
      </c>
      <c r="Q145" s="123">
        <v>0</v>
      </c>
      <c r="R145" s="123">
        <f>Q145*H145</f>
        <v>0</v>
      </c>
      <c r="S145" s="123">
        <v>0.57999999999999996</v>
      </c>
      <c r="T145" s="124">
        <f>S145*H145</f>
        <v>162.05199999999996</v>
      </c>
      <c r="AR145" s="125" t="s">
        <v>129</v>
      </c>
      <c r="AT145" s="125" t="s">
        <v>124</v>
      </c>
      <c r="AU145" s="125" t="s">
        <v>89</v>
      </c>
      <c r="AY145" s="16" t="s">
        <v>122</v>
      </c>
      <c r="BE145" s="126">
        <f>IF(N145="základní",J145,0)</f>
        <v>0</v>
      </c>
      <c r="BF145" s="126">
        <f>IF(N145="snížená",J145,0)</f>
        <v>0</v>
      </c>
      <c r="BG145" s="126">
        <f>IF(N145="zákl. přenesená",J145,0)</f>
        <v>0</v>
      </c>
      <c r="BH145" s="126">
        <f>IF(N145="sníž. přenesená",J145,0)</f>
        <v>0</v>
      </c>
      <c r="BI145" s="126">
        <f>IF(N145="nulová",J145,0)</f>
        <v>0</v>
      </c>
      <c r="BJ145" s="16" t="s">
        <v>87</v>
      </c>
      <c r="BK145" s="126">
        <f>ROUND(I145*H145,2)</f>
        <v>0</v>
      </c>
      <c r="BL145" s="16" t="s">
        <v>129</v>
      </c>
      <c r="BM145" s="125" t="s">
        <v>153</v>
      </c>
    </row>
    <row r="146" spans="2:65" s="1" customFormat="1" ht="19.5">
      <c r="B146" s="31"/>
      <c r="C146" s="200"/>
      <c r="D146" s="214" t="s">
        <v>131</v>
      </c>
      <c r="E146" s="200"/>
      <c r="F146" s="215" t="s">
        <v>154</v>
      </c>
      <c r="G146" s="200"/>
      <c r="H146" s="200"/>
      <c r="I146" s="127"/>
      <c r="J146" s="200"/>
      <c r="K146" s="200"/>
      <c r="L146" s="31"/>
      <c r="M146" s="128"/>
      <c r="T146" s="55"/>
      <c r="AT146" s="16" t="s">
        <v>131</v>
      </c>
      <c r="AU146" s="16" t="s">
        <v>89</v>
      </c>
    </row>
    <row r="147" spans="2:65" s="12" customFormat="1" ht="11.25">
      <c r="B147" s="129"/>
      <c r="C147" s="216"/>
      <c r="D147" s="214" t="s">
        <v>133</v>
      </c>
      <c r="E147" s="217" t="s">
        <v>1</v>
      </c>
      <c r="F147" s="218" t="s">
        <v>134</v>
      </c>
      <c r="G147" s="216"/>
      <c r="H147" s="217" t="s">
        <v>1</v>
      </c>
      <c r="I147" s="131"/>
      <c r="J147" s="216"/>
      <c r="K147" s="216"/>
      <c r="L147" s="129"/>
      <c r="M147" s="132"/>
      <c r="T147" s="133"/>
      <c r="AT147" s="130" t="s">
        <v>133</v>
      </c>
      <c r="AU147" s="130" t="s">
        <v>89</v>
      </c>
      <c r="AV147" s="12" t="s">
        <v>87</v>
      </c>
      <c r="AW147" s="12" t="s">
        <v>34</v>
      </c>
      <c r="AX147" s="12" t="s">
        <v>79</v>
      </c>
      <c r="AY147" s="130" t="s">
        <v>122</v>
      </c>
    </row>
    <row r="148" spans="2:65" s="12" customFormat="1" ht="11.25">
      <c r="B148" s="129"/>
      <c r="C148" s="216"/>
      <c r="D148" s="214" t="s">
        <v>133</v>
      </c>
      <c r="E148" s="217" t="s">
        <v>1</v>
      </c>
      <c r="F148" s="218" t="s">
        <v>135</v>
      </c>
      <c r="G148" s="216"/>
      <c r="H148" s="217" t="s">
        <v>1</v>
      </c>
      <c r="I148" s="131"/>
      <c r="J148" s="216"/>
      <c r="K148" s="216"/>
      <c r="L148" s="129"/>
      <c r="M148" s="132"/>
      <c r="T148" s="133"/>
      <c r="AT148" s="130" t="s">
        <v>133</v>
      </c>
      <c r="AU148" s="130" t="s">
        <v>89</v>
      </c>
      <c r="AV148" s="12" t="s">
        <v>87</v>
      </c>
      <c r="AW148" s="12" t="s">
        <v>34</v>
      </c>
      <c r="AX148" s="12" t="s">
        <v>79</v>
      </c>
      <c r="AY148" s="130" t="s">
        <v>122</v>
      </c>
    </row>
    <row r="149" spans="2:65" s="13" customFormat="1" ht="11.25">
      <c r="B149" s="134"/>
      <c r="C149" s="219"/>
      <c r="D149" s="214" t="s">
        <v>133</v>
      </c>
      <c r="E149" s="220" t="s">
        <v>1</v>
      </c>
      <c r="F149" s="221" t="s">
        <v>150</v>
      </c>
      <c r="G149" s="219"/>
      <c r="H149" s="222">
        <v>231</v>
      </c>
      <c r="I149" s="136"/>
      <c r="J149" s="219"/>
      <c r="K149" s="219"/>
      <c r="L149" s="134"/>
      <c r="M149" s="137"/>
      <c r="T149" s="138"/>
      <c r="AT149" s="135" t="s">
        <v>133</v>
      </c>
      <c r="AU149" s="135" t="s">
        <v>89</v>
      </c>
      <c r="AV149" s="13" t="s">
        <v>89</v>
      </c>
      <c r="AW149" s="13" t="s">
        <v>34</v>
      </c>
      <c r="AX149" s="13" t="s">
        <v>79</v>
      </c>
      <c r="AY149" s="135" t="s">
        <v>122</v>
      </c>
    </row>
    <row r="150" spans="2:65" s="13" customFormat="1" ht="11.25">
      <c r="B150" s="134"/>
      <c r="C150" s="219"/>
      <c r="D150" s="214" t="s">
        <v>133</v>
      </c>
      <c r="E150" s="220" t="s">
        <v>1</v>
      </c>
      <c r="F150" s="221" t="s">
        <v>155</v>
      </c>
      <c r="G150" s="219"/>
      <c r="H150" s="222">
        <v>48.4</v>
      </c>
      <c r="I150" s="136"/>
      <c r="J150" s="219"/>
      <c r="K150" s="219"/>
      <c r="L150" s="134"/>
      <c r="M150" s="137"/>
      <c r="T150" s="138"/>
      <c r="AT150" s="135" t="s">
        <v>133</v>
      </c>
      <c r="AU150" s="135" t="s">
        <v>89</v>
      </c>
      <c r="AV150" s="13" t="s">
        <v>89</v>
      </c>
      <c r="AW150" s="13" t="s">
        <v>34</v>
      </c>
      <c r="AX150" s="13" t="s">
        <v>79</v>
      </c>
      <c r="AY150" s="135" t="s">
        <v>122</v>
      </c>
    </row>
    <row r="151" spans="2:65" s="14" customFormat="1" ht="11.25">
      <c r="B151" s="139"/>
      <c r="C151" s="223"/>
      <c r="D151" s="214" t="s">
        <v>133</v>
      </c>
      <c r="E151" s="224" t="s">
        <v>1</v>
      </c>
      <c r="F151" s="225" t="s">
        <v>142</v>
      </c>
      <c r="G151" s="223"/>
      <c r="H151" s="226">
        <v>279.39999999999998</v>
      </c>
      <c r="I151" s="141"/>
      <c r="J151" s="223"/>
      <c r="K151" s="223"/>
      <c r="L151" s="139"/>
      <c r="M151" s="142"/>
      <c r="T151" s="143"/>
      <c r="AT151" s="140" t="s">
        <v>133</v>
      </c>
      <c r="AU151" s="140" t="s">
        <v>89</v>
      </c>
      <c r="AV151" s="14" t="s">
        <v>129</v>
      </c>
      <c r="AW151" s="14" t="s">
        <v>34</v>
      </c>
      <c r="AX151" s="14" t="s">
        <v>87</v>
      </c>
      <c r="AY151" s="140" t="s">
        <v>122</v>
      </c>
    </row>
    <row r="152" spans="2:65" s="1" customFormat="1" ht="66.75" customHeight="1">
      <c r="B152" s="119"/>
      <c r="C152" s="208" t="s">
        <v>156</v>
      </c>
      <c r="D152" s="208" t="s">
        <v>124</v>
      </c>
      <c r="E152" s="209" t="s">
        <v>157</v>
      </c>
      <c r="F152" s="210" t="s">
        <v>158</v>
      </c>
      <c r="G152" s="211" t="s">
        <v>127</v>
      </c>
      <c r="H152" s="212">
        <v>63.8</v>
      </c>
      <c r="I152" s="120"/>
      <c r="J152" s="213">
        <f>ROUND(I152*H152,2)</f>
        <v>0</v>
      </c>
      <c r="K152" s="210" t="s">
        <v>128</v>
      </c>
      <c r="L152" s="31"/>
      <c r="M152" s="121" t="s">
        <v>1</v>
      </c>
      <c r="N152" s="122" t="s">
        <v>44</v>
      </c>
      <c r="P152" s="123">
        <f>O152*H152</f>
        <v>0</v>
      </c>
      <c r="Q152" s="123">
        <v>0</v>
      </c>
      <c r="R152" s="123">
        <f>Q152*H152</f>
        <v>0</v>
      </c>
      <c r="S152" s="123">
        <v>0.75</v>
      </c>
      <c r="T152" s="124">
        <f>S152*H152</f>
        <v>47.849999999999994</v>
      </c>
      <c r="AR152" s="125" t="s">
        <v>129</v>
      </c>
      <c r="AT152" s="125" t="s">
        <v>124</v>
      </c>
      <c r="AU152" s="125" t="s">
        <v>89</v>
      </c>
      <c r="AY152" s="16" t="s">
        <v>122</v>
      </c>
      <c r="BE152" s="126">
        <f>IF(N152="základní",J152,0)</f>
        <v>0</v>
      </c>
      <c r="BF152" s="126">
        <f>IF(N152="snížená",J152,0)</f>
        <v>0</v>
      </c>
      <c r="BG152" s="126">
        <f>IF(N152="zákl. přenesená",J152,0)</f>
        <v>0</v>
      </c>
      <c r="BH152" s="126">
        <f>IF(N152="sníž. přenesená",J152,0)</f>
        <v>0</v>
      </c>
      <c r="BI152" s="126">
        <f>IF(N152="nulová",J152,0)</f>
        <v>0</v>
      </c>
      <c r="BJ152" s="16" t="s">
        <v>87</v>
      </c>
      <c r="BK152" s="126">
        <f>ROUND(I152*H152,2)</f>
        <v>0</v>
      </c>
      <c r="BL152" s="16" t="s">
        <v>129</v>
      </c>
      <c r="BM152" s="125" t="s">
        <v>159</v>
      </c>
    </row>
    <row r="153" spans="2:65" s="1" customFormat="1" ht="19.5">
      <c r="B153" s="31"/>
      <c r="C153" s="200"/>
      <c r="D153" s="214" t="s">
        <v>131</v>
      </c>
      <c r="E153" s="200"/>
      <c r="F153" s="215" t="s">
        <v>160</v>
      </c>
      <c r="G153" s="200"/>
      <c r="H153" s="200"/>
      <c r="I153" s="127"/>
      <c r="J153" s="200"/>
      <c r="K153" s="200"/>
      <c r="L153" s="31"/>
      <c r="M153" s="128"/>
      <c r="T153" s="55"/>
      <c r="AT153" s="16" t="s">
        <v>131</v>
      </c>
      <c r="AU153" s="16" t="s">
        <v>89</v>
      </c>
    </row>
    <row r="154" spans="2:65" s="12" customFormat="1" ht="11.25">
      <c r="B154" s="129"/>
      <c r="C154" s="216"/>
      <c r="D154" s="214" t="s">
        <v>133</v>
      </c>
      <c r="E154" s="217" t="s">
        <v>1</v>
      </c>
      <c r="F154" s="218" t="s">
        <v>134</v>
      </c>
      <c r="G154" s="216"/>
      <c r="H154" s="217" t="s">
        <v>1</v>
      </c>
      <c r="I154" s="131"/>
      <c r="J154" s="216"/>
      <c r="K154" s="216"/>
      <c r="L154" s="129"/>
      <c r="M154" s="132"/>
      <c r="T154" s="133"/>
      <c r="AT154" s="130" t="s">
        <v>133</v>
      </c>
      <c r="AU154" s="130" t="s">
        <v>89</v>
      </c>
      <c r="AV154" s="12" t="s">
        <v>87</v>
      </c>
      <c r="AW154" s="12" t="s">
        <v>34</v>
      </c>
      <c r="AX154" s="12" t="s">
        <v>79</v>
      </c>
      <c r="AY154" s="130" t="s">
        <v>122</v>
      </c>
    </row>
    <row r="155" spans="2:65" s="12" customFormat="1" ht="11.25">
      <c r="B155" s="129"/>
      <c r="C155" s="216"/>
      <c r="D155" s="214" t="s">
        <v>133</v>
      </c>
      <c r="E155" s="217" t="s">
        <v>1</v>
      </c>
      <c r="F155" s="218" t="s">
        <v>135</v>
      </c>
      <c r="G155" s="216"/>
      <c r="H155" s="217" t="s">
        <v>1</v>
      </c>
      <c r="I155" s="131"/>
      <c r="J155" s="216"/>
      <c r="K155" s="216"/>
      <c r="L155" s="129"/>
      <c r="M155" s="132"/>
      <c r="T155" s="133"/>
      <c r="AT155" s="130" t="s">
        <v>133</v>
      </c>
      <c r="AU155" s="130" t="s">
        <v>89</v>
      </c>
      <c r="AV155" s="12" t="s">
        <v>87</v>
      </c>
      <c r="AW155" s="12" t="s">
        <v>34</v>
      </c>
      <c r="AX155" s="12" t="s">
        <v>79</v>
      </c>
      <c r="AY155" s="130" t="s">
        <v>122</v>
      </c>
    </row>
    <row r="156" spans="2:65" s="13" customFormat="1" ht="11.25">
      <c r="B156" s="134"/>
      <c r="C156" s="219"/>
      <c r="D156" s="214" t="s">
        <v>133</v>
      </c>
      <c r="E156" s="220" t="s">
        <v>1</v>
      </c>
      <c r="F156" s="221" t="s">
        <v>149</v>
      </c>
      <c r="G156" s="219"/>
      <c r="H156" s="222">
        <v>63.8</v>
      </c>
      <c r="I156" s="136"/>
      <c r="J156" s="219"/>
      <c r="K156" s="219"/>
      <c r="L156" s="134"/>
      <c r="M156" s="137"/>
      <c r="T156" s="138"/>
      <c r="AT156" s="135" t="s">
        <v>133</v>
      </c>
      <c r="AU156" s="135" t="s">
        <v>89</v>
      </c>
      <c r="AV156" s="13" t="s">
        <v>89</v>
      </c>
      <c r="AW156" s="13" t="s">
        <v>34</v>
      </c>
      <c r="AX156" s="13" t="s">
        <v>87</v>
      </c>
      <c r="AY156" s="135" t="s">
        <v>122</v>
      </c>
    </row>
    <row r="157" spans="2:65" s="1" customFormat="1" ht="55.5" customHeight="1">
      <c r="B157" s="119"/>
      <c r="C157" s="208" t="s">
        <v>161</v>
      </c>
      <c r="D157" s="208" t="s">
        <v>124</v>
      </c>
      <c r="E157" s="209" t="s">
        <v>162</v>
      </c>
      <c r="F157" s="210" t="s">
        <v>163</v>
      </c>
      <c r="G157" s="211" t="s">
        <v>127</v>
      </c>
      <c r="H157" s="212">
        <v>63.8</v>
      </c>
      <c r="I157" s="120"/>
      <c r="J157" s="213">
        <f>ROUND(I157*H157,2)</f>
        <v>0</v>
      </c>
      <c r="K157" s="210" t="s">
        <v>128</v>
      </c>
      <c r="L157" s="31"/>
      <c r="M157" s="121" t="s">
        <v>1</v>
      </c>
      <c r="N157" s="122" t="s">
        <v>44</v>
      </c>
      <c r="P157" s="123">
        <f>O157*H157</f>
        <v>0</v>
      </c>
      <c r="Q157" s="123">
        <v>0</v>
      </c>
      <c r="R157" s="123">
        <f>Q157*H157</f>
        <v>0</v>
      </c>
      <c r="S157" s="123">
        <v>0.22</v>
      </c>
      <c r="T157" s="124">
        <f>S157*H157</f>
        <v>14.036</v>
      </c>
      <c r="AR157" s="125" t="s">
        <v>129</v>
      </c>
      <c r="AT157" s="125" t="s">
        <v>124</v>
      </c>
      <c r="AU157" s="125" t="s">
        <v>89</v>
      </c>
      <c r="AY157" s="16" t="s">
        <v>122</v>
      </c>
      <c r="BE157" s="126">
        <f>IF(N157="základní",J157,0)</f>
        <v>0</v>
      </c>
      <c r="BF157" s="126">
        <f>IF(N157="snížená",J157,0)</f>
        <v>0</v>
      </c>
      <c r="BG157" s="126">
        <f>IF(N157="zákl. přenesená",J157,0)</f>
        <v>0</v>
      </c>
      <c r="BH157" s="126">
        <f>IF(N157="sníž. přenesená",J157,0)</f>
        <v>0</v>
      </c>
      <c r="BI157" s="126">
        <f>IF(N157="nulová",J157,0)</f>
        <v>0</v>
      </c>
      <c r="BJ157" s="16" t="s">
        <v>87</v>
      </c>
      <c r="BK157" s="126">
        <f>ROUND(I157*H157,2)</f>
        <v>0</v>
      </c>
      <c r="BL157" s="16" t="s">
        <v>129</v>
      </c>
      <c r="BM157" s="125" t="s">
        <v>164</v>
      </c>
    </row>
    <row r="158" spans="2:65" s="1" customFormat="1" ht="19.5">
      <c r="B158" s="31"/>
      <c r="C158" s="200"/>
      <c r="D158" s="214" t="s">
        <v>131</v>
      </c>
      <c r="E158" s="200"/>
      <c r="F158" s="215" t="s">
        <v>165</v>
      </c>
      <c r="G158" s="200"/>
      <c r="H158" s="200"/>
      <c r="I158" s="127"/>
      <c r="J158" s="200"/>
      <c r="K158" s="200"/>
      <c r="L158" s="31"/>
      <c r="M158" s="128"/>
      <c r="T158" s="55"/>
      <c r="AT158" s="16" t="s">
        <v>131</v>
      </c>
      <c r="AU158" s="16" t="s">
        <v>89</v>
      </c>
    </row>
    <row r="159" spans="2:65" s="12" customFormat="1" ht="11.25">
      <c r="B159" s="129"/>
      <c r="C159" s="216"/>
      <c r="D159" s="214" t="s">
        <v>133</v>
      </c>
      <c r="E159" s="217" t="s">
        <v>1</v>
      </c>
      <c r="F159" s="218" t="s">
        <v>134</v>
      </c>
      <c r="G159" s="216"/>
      <c r="H159" s="217" t="s">
        <v>1</v>
      </c>
      <c r="I159" s="131"/>
      <c r="J159" s="216"/>
      <c r="K159" s="216"/>
      <c r="L159" s="129"/>
      <c r="M159" s="132"/>
      <c r="T159" s="133"/>
      <c r="AT159" s="130" t="s">
        <v>133</v>
      </c>
      <c r="AU159" s="130" t="s">
        <v>89</v>
      </c>
      <c r="AV159" s="12" t="s">
        <v>87</v>
      </c>
      <c r="AW159" s="12" t="s">
        <v>34</v>
      </c>
      <c r="AX159" s="12" t="s">
        <v>79</v>
      </c>
      <c r="AY159" s="130" t="s">
        <v>122</v>
      </c>
    </row>
    <row r="160" spans="2:65" s="12" customFormat="1" ht="11.25">
      <c r="B160" s="129"/>
      <c r="C160" s="216"/>
      <c r="D160" s="214" t="s">
        <v>133</v>
      </c>
      <c r="E160" s="217" t="s">
        <v>1</v>
      </c>
      <c r="F160" s="218" t="s">
        <v>135</v>
      </c>
      <c r="G160" s="216"/>
      <c r="H160" s="217" t="s">
        <v>1</v>
      </c>
      <c r="I160" s="131"/>
      <c r="J160" s="216"/>
      <c r="K160" s="216"/>
      <c r="L160" s="129"/>
      <c r="M160" s="132"/>
      <c r="T160" s="133"/>
      <c r="AT160" s="130" t="s">
        <v>133</v>
      </c>
      <c r="AU160" s="130" t="s">
        <v>89</v>
      </c>
      <c r="AV160" s="12" t="s">
        <v>87</v>
      </c>
      <c r="AW160" s="12" t="s">
        <v>34</v>
      </c>
      <c r="AX160" s="12" t="s">
        <v>79</v>
      </c>
      <c r="AY160" s="130" t="s">
        <v>122</v>
      </c>
    </row>
    <row r="161" spans="2:65" s="12" customFormat="1" ht="11.25">
      <c r="B161" s="129"/>
      <c r="C161" s="216"/>
      <c r="D161" s="214" t="s">
        <v>133</v>
      </c>
      <c r="E161" s="217" t="s">
        <v>1</v>
      </c>
      <c r="F161" s="218" t="s">
        <v>166</v>
      </c>
      <c r="G161" s="216"/>
      <c r="H161" s="217" t="s">
        <v>1</v>
      </c>
      <c r="I161" s="131"/>
      <c r="J161" s="216"/>
      <c r="K161" s="216"/>
      <c r="L161" s="129"/>
      <c r="M161" s="132"/>
      <c r="T161" s="133"/>
      <c r="AT161" s="130" t="s">
        <v>133</v>
      </c>
      <c r="AU161" s="130" t="s">
        <v>89</v>
      </c>
      <c r="AV161" s="12" t="s">
        <v>87</v>
      </c>
      <c r="AW161" s="12" t="s">
        <v>34</v>
      </c>
      <c r="AX161" s="12" t="s">
        <v>79</v>
      </c>
      <c r="AY161" s="130" t="s">
        <v>122</v>
      </c>
    </row>
    <row r="162" spans="2:65" s="13" customFormat="1" ht="11.25">
      <c r="B162" s="134"/>
      <c r="C162" s="219"/>
      <c r="D162" s="214" t="s">
        <v>133</v>
      </c>
      <c r="E162" s="220" t="s">
        <v>1</v>
      </c>
      <c r="F162" s="221" t="s">
        <v>149</v>
      </c>
      <c r="G162" s="219"/>
      <c r="H162" s="222">
        <v>63.8</v>
      </c>
      <c r="I162" s="136"/>
      <c r="J162" s="219"/>
      <c r="K162" s="219"/>
      <c r="L162" s="134"/>
      <c r="M162" s="137"/>
      <c r="T162" s="138"/>
      <c r="AT162" s="135" t="s">
        <v>133</v>
      </c>
      <c r="AU162" s="135" t="s">
        <v>89</v>
      </c>
      <c r="AV162" s="13" t="s">
        <v>89</v>
      </c>
      <c r="AW162" s="13" t="s">
        <v>34</v>
      </c>
      <c r="AX162" s="13" t="s">
        <v>87</v>
      </c>
      <c r="AY162" s="135" t="s">
        <v>122</v>
      </c>
    </row>
    <row r="163" spans="2:65" s="1" customFormat="1" ht="44.25" customHeight="1">
      <c r="B163" s="119"/>
      <c r="C163" s="208" t="s">
        <v>167</v>
      </c>
      <c r="D163" s="208" t="s">
        <v>124</v>
      </c>
      <c r="E163" s="209" t="s">
        <v>168</v>
      </c>
      <c r="F163" s="210" t="s">
        <v>169</v>
      </c>
      <c r="G163" s="211" t="s">
        <v>127</v>
      </c>
      <c r="H163" s="212">
        <v>315</v>
      </c>
      <c r="I163" s="120"/>
      <c r="J163" s="213">
        <f>ROUND(I163*H163,2)</f>
        <v>0</v>
      </c>
      <c r="K163" s="210" t="s">
        <v>128</v>
      </c>
      <c r="L163" s="31"/>
      <c r="M163" s="121" t="s">
        <v>1</v>
      </c>
      <c r="N163" s="122" t="s">
        <v>44</v>
      </c>
      <c r="P163" s="123">
        <f>O163*H163</f>
        <v>0</v>
      </c>
      <c r="Q163" s="123">
        <v>1.0000000000000001E-5</v>
      </c>
      <c r="R163" s="123">
        <f>Q163*H163</f>
        <v>3.1500000000000005E-3</v>
      </c>
      <c r="S163" s="123">
        <v>9.1999999999999998E-2</v>
      </c>
      <c r="T163" s="124">
        <f>S163*H163</f>
        <v>28.98</v>
      </c>
      <c r="AR163" s="125" t="s">
        <v>129</v>
      </c>
      <c r="AT163" s="125" t="s">
        <v>124</v>
      </c>
      <c r="AU163" s="125" t="s">
        <v>89</v>
      </c>
      <c r="AY163" s="16" t="s">
        <v>122</v>
      </c>
      <c r="BE163" s="126">
        <f>IF(N163="základní",J163,0)</f>
        <v>0</v>
      </c>
      <c r="BF163" s="126">
        <f>IF(N163="snížená",J163,0)</f>
        <v>0</v>
      </c>
      <c r="BG163" s="126">
        <f>IF(N163="zákl. přenesená",J163,0)</f>
        <v>0</v>
      </c>
      <c r="BH163" s="126">
        <f>IF(N163="sníž. přenesená",J163,0)</f>
        <v>0</v>
      </c>
      <c r="BI163" s="126">
        <f>IF(N163="nulová",J163,0)</f>
        <v>0</v>
      </c>
      <c r="BJ163" s="16" t="s">
        <v>87</v>
      </c>
      <c r="BK163" s="126">
        <f>ROUND(I163*H163,2)</f>
        <v>0</v>
      </c>
      <c r="BL163" s="16" t="s">
        <v>129</v>
      </c>
      <c r="BM163" s="125" t="s">
        <v>170</v>
      </c>
    </row>
    <row r="164" spans="2:65" s="12" customFormat="1" ht="11.25">
      <c r="B164" s="129"/>
      <c r="C164" s="216"/>
      <c r="D164" s="214" t="s">
        <v>133</v>
      </c>
      <c r="E164" s="217" t="s">
        <v>1</v>
      </c>
      <c r="F164" s="218" t="s">
        <v>134</v>
      </c>
      <c r="G164" s="216"/>
      <c r="H164" s="217" t="s">
        <v>1</v>
      </c>
      <c r="I164" s="131"/>
      <c r="J164" s="216"/>
      <c r="K164" s="216"/>
      <c r="L164" s="129"/>
      <c r="M164" s="132"/>
      <c r="T164" s="133"/>
      <c r="AT164" s="130" t="s">
        <v>133</v>
      </c>
      <c r="AU164" s="130" t="s">
        <v>89</v>
      </c>
      <c r="AV164" s="12" t="s">
        <v>87</v>
      </c>
      <c r="AW164" s="12" t="s">
        <v>34</v>
      </c>
      <c r="AX164" s="12" t="s">
        <v>79</v>
      </c>
      <c r="AY164" s="130" t="s">
        <v>122</v>
      </c>
    </row>
    <row r="165" spans="2:65" s="12" customFormat="1" ht="11.25">
      <c r="B165" s="129"/>
      <c r="C165" s="216"/>
      <c r="D165" s="214" t="s">
        <v>133</v>
      </c>
      <c r="E165" s="217" t="s">
        <v>1</v>
      </c>
      <c r="F165" s="218" t="s">
        <v>135</v>
      </c>
      <c r="G165" s="216"/>
      <c r="H165" s="217" t="s">
        <v>1</v>
      </c>
      <c r="I165" s="131"/>
      <c r="J165" s="216"/>
      <c r="K165" s="216"/>
      <c r="L165" s="129"/>
      <c r="M165" s="132"/>
      <c r="T165" s="133"/>
      <c r="AT165" s="130" t="s">
        <v>133</v>
      </c>
      <c r="AU165" s="130" t="s">
        <v>89</v>
      </c>
      <c r="AV165" s="12" t="s">
        <v>87</v>
      </c>
      <c r="AW165" s="12" t="s">
        <v>34</v>
      </c>
      <c r="AX165" s="12" t="s">
        <v>79</v>
      </c>
      <c r="AY165" s="130" t="s">
        <v>122</v>
      </c>
    </row>
    <row r="166" spans="2:65" s="13" customFormat="1" ht="11.25">
      <c r="B166" s="134"/>
      <c r="C166" s="219"/>
      <c r="D166" s="214" t="s">
        <v>133</v>
      </c>
      <c r="E166" s="220" t="s">
        <v>1</v>
      </c>
      <c r="F166" s="221" t="s">
        <v>171</v>
      </c>
      <c r="G166" s="219"/>
      <c r="H166" s="222">
        <v>315</v>
      </c>
      <c r="I166" s="136"/>
      <c r="J166" s="219"/>
      <c r="K166" s="219"/>
      <c r="L166" s="134"/>
      <c r="M166" s="137"/>
      <c r="T166" s="138"/>
      <c r="AT166" s="135" t="s">
        <v>133</v>
      </c>
      <c r="AU166" s="135" t="s">
        <v>89</v>
      </c>
      <c r="AV166" s="13" t="s">
        <v>89</v>
      </c>
      <c r="AW166" s="13" t="s">
        <v>34</v>
      </c>
      <c r="AX166" s="13" t="s">
        <v>87</v>
      </c>
      <c r="AY166" s="135" t="s">
        <v>122</v>
      </c>
    </row>
    <row r="167" spans="2:65" s="1" customFormat="1" ht="44.25" customHeight="1">
      <c r="B167" s="119"/>
      <c r="C167" s="208" t="s">
        <v>172</v>
      </c>
      <c r="D167" s="208" t="s">
        <v>124</v>
      </c>
      <c r="E167" s="209" t="s">
        <v>173</v>
      </c>
      <c r="F167" s="210" t="s">
        <v>174</v>
      </c>
      <c r="G167" s="211" t="s">
        <v>127</v>
      </c>
      <c r="H167" s="212">
        <v>63.8</v>
      </c>
      <c r="I167" s="120"/>
      <c r="J167" s="213">
        <f>ROUND(I167*H167,2)</f>
        <v>0</v>
      </c>
      <c r="K167" s="210" t="s">
        <v>128</v>
      </c>
      <c r="L167" s="31"/>
      <c r="M167" s="121" t="s">
        <v>1</v>
      </c>
      <c r="N167" s="122" t="s">
        <v>44</v>
      </c>
      <c r="P167" s="123">
        <f>O167*H167</f>
        <v>0</v>
      </c>
      <c r="Q167" s="123">
        <v>2.0000000000000002E-5</v>
      </c>
      <c r="R167" s="123">
        <f>Q167*H167</f>
        <v>1.276E-3</v>
      </c>
      <c r="S167" s="123">
        <v>0.13800000000000001</v>
      </c>
      <c r="T167" s="124">
        <f>S167*H167</f>
        <v>8.8044000000000011</v>
      </c>
      <c r="AR167" s="125" t="s">
        <v>129</v>
      </c>
      <c r="AT167" s="125" t="s">
        <v>124</v>
      </c>
      <c r="AU167" s="125" t="s">
        <v>89</v>
      </c>
      <c r="AY167" s="16" t="s">
        <v>122</v>
      </c>
      <c r="BE167" s="126">
        <f>IF(N167="základní",J167,0)</f>
        <v>0</v>
      </c>
      <c r="BF167" s="126">
        <f>IF(N167="snížená",J167,0)</f>
        <v>0</v>
      </c>
      <c r="BG167" s="126">
        <f>IF(N167="zákl. přenesená",J167,0)</f>
        <v>0</v>
      </c>
      <c r="BH167" s="126">
        <f>IF(N167="sníž. přenesená",J167,0)</f>
        <v>0</v>
      </c>
      <c r="BI167" s="126">
        <f>IF(N167="nulová",J167,0)</f>
        <v>0</v>
      </c>
      <c r="BJ167" s="16" t="s">
        <v>87</v>
      </c>
      <c r="BK167" s="126">
        <f>ROUND(I167*H167,2)</f>
        <v>0</v>
      </c>
      <c r="BL167" s="16" t="s">
        <v>129</v>
      </c>
      <c r="BM167" s="125" t="s">
        <v>175</v>
      </c>
    </row>
    <row r="168" spans="2:65" s="12" customFormat="1" ht="11.25">
      <c r="B168" s="129"/>
      <c r="C168" s="216"/>
      <c r="D168" s="214" t="s">
        <v>133</v>
      </c>
      <c r="E168" s="217" t="s">
        <v>1</v>
      </c>
      <c r="F168" s="218" t="s">
        <v>134</v>
      </c>
      <c r="G168" s="216"/>
      <c r="H168" s="217" t="s">
        <v>1</v>
      </c>
      <c r="I168" s="131"/>
      <c r="J168" s="216"/>
      <c r="K168" s="216"/>
      <c r="L168" s="129"/>
      <c r="M168" s="132"/>
      <c r="T168" s="133"/>
      <c r="AT168" s="130" t="s">
        <v>133</v>
      </c>
      <c r="AU168" s="130" t="s">
        <v>89</v>
      </c>
      <c r="AV168" s="12" t="s">
        <v>87</v>
      </c>
      <c r="AW168" s="12" t="s">
        <v>34</v>
      </c>
      <c r="AX168" s="12" t="s">
        <v>79</v>
      </c>
      <c r="AY168" s="130" t="s">
        <v>122</v>
      </c>
    </row>
    <row r="169" spans="2:65" s="12" customFormat="1" ht="11.25">
      <c r="B169" s="129"/>
      <c r="C169" s="216"/>
      <c r="D169" s="214" t="s">
        <v>133</v>
      </c>
      <c r="E169" s="217" t="s">
        <v>1</v>
      </c>
      <c r="F169" s="218" t="s">
        <v>135</v>
      </c>
      <c r="G169" s="216"/>
      <c r="H169" s="217" t="s">
        <v>1</v>
      </c>
      <c r="I169" s="131"/>
      <c r="J169" s="216"/>
      <c r="K169" s="216"/>
      <c r="L169" s="129"/>
      <c r="M169" s="132"/>
      <c r="T169" s="133"/>
      <c r="AT169" s="130" t="s">
        <v>133</v>
      </c>
      <c r="AU169" s="130" t="s">
        <v>89</v>
      </c>
      <c r="AV169" s="12" t="s">
        <v>87</v>
      </c>
      <c r="AW169" s="12" t="s">
        <v>34</v>
      </c>
      <c r="AX169" s="12" t="s">
        <v>79</v>
      </c>
      <c r="AY169" s="130" t="s">
        <v>122</v>
      </c>
    </row>
    <row r="170" spans="2:65" s="13" customFormat="1" ht="11.25">
      <c r="B170" s="134"/>
      <c r="C170" s="219"/>
      <c r="D170" s="214" t="s">
        <v>133</v>
      </c>
      <c r="E170" s="220" t="s">
        <v>1</v>
      </c>
      <c r="F170" s="221" t="s">
        <v>149</v>
      </c>
      <c r="G170" s="219"/>
      <c r="H170" s="222">
        <v>63.8</v>
      </c>
      <c r="I170" s="136"/>
      <c r="J170" s="219"/>
      <c r="K170" s="219"/>
      <c r="L170" s="134"/>
      <c r="M170" s="137"/>
      <c r="T170" s="138"/>
      <c r="AT170" s="135" t="s">
        <v>133</v>
      </c>
      <c r="AU170" s="135" t="s">
        <v>89</v>
      </c>
      <c r="AV170" s="13" t="s">
        <v>89</v>
      </c>
      <c r="AW170" s="13" t="s">
        <v>34</v>
      </c>
      <c r="AX170" s="13" t="s">
        <v>87</v>
      </c>
      <c r="AY170" s="135" t="s">
        <v>122</v>
      </c>
    </row>
    <row r="171" spans="2:65" s="1" customFormat="1" ht="44.25" customHeight="1">
      <c r="B171" s="119"/>
      <c r="C171" s="208" t="s">
        <v>176</v>
      </c>
      <c r="D171" s="208" t="s">
        <v>124</v>
      </c>
      <c r="E171" s="209" t="s">
        <v>177</v>
      </c>
      <c r="F171" s="210" t="s">
        <v>178</v>
      </c>
      <c r="G171" s="211" t="s">
        <v>127</v>
      </c>
      <c r="H171" s="212">
        <v>231</v>
      </c>
      <c r="I171" s="120"/>
      <c r="J171" s="213">
        <f>ROUND(I171*H171,2)</f>
        <v>0</v>
      </c>
      <c r="K171" s="210" t="s">
        <v>128</v>
      </c>
      <c r="L171" s="31"/>
      <c r="M171" s="121" t="s">
        <v>1</v>
      </c>
      <c r="N171" s="122" t="s">
        <v>44</v>
      </c>
      <c r="P171" s="123">
        <f>O171*H171</f>
        <v>0</v>
      </c>
      <c r="Q171" s="123">
        <v>2.0000000000000002E-5</v>
      </c>
      <c r="R171" s="123">
        <f>Q171*H171</f>
        <v>4.62E-3</v>
      </c>
      <c r="S171" s="123">
        <v>0.161</v>
      </c>
      <c r="T171" s="124">
        <f>S171*H171</f>
        <v>37.191000000000003</v>
      </c>
      <c r="AR171" s="125" t="s">
        <v>129</v>
      </c>
      <c r="AT171" s="125" t="s">
        <v>124</v>
      </c>
      <c r="AU171" s="125" t="s">
        <v>89</v>
      </c>
      <c r="AY171" s="16" t="s">
        <v>122</v>
      </c>
      <c r="BE171" s="126">
        <f>IF(N171="základní",J171,0)</f>
        <v>0</v>
      </c>
      <c r="BF171" s="126">
        <f>IF(N171="snížená",J171,0)</f>
        <v>0</v>
      </c>
      <c r="BG171" s="126">
        <f>IF(N171="zákl. přenesená",J171,0)</f>
        <v>0</v>
      </c>
      <c r="BH171" s="126">
        <f>IF(N171="sníž. přenesená",J171,0)</f>
        <v>0</v>
      </c>
      <c r="BI171" s="126">
        <f>IF(N171="nulová",J171,0)</f>
        <v>0</v>
      </c>
      <c r="BJ171" s="16" t="s">
        <v>87</v>
      </c>
      <c r="BK171" s="126">
        <f>ROUND(I171*H171,2)</f>
        <v>0</v>
      </c>
      <c r="BL171" s="16" t="s">
        <v>129</v>
      </c>
      <c r="BM171" s="125" t="s">
        <v>179</v>
      </c>
    </row>
    <row r="172" spans="2:65" s="12" customFormat="1" ht="11.25">
      <c r="B172" s="129"/>
      <c r="C172" s="216"/>
      <c r="D172" s="214" t="s">
        <v>133</v>
      </c>
      <c r="E172" s="217" t="s">
        <v>1</v>
      </c>
      <c r="F172" s="218" t="s">
        <v>134</v>
      </c>
      <c r="G172" s="216"/>
      <c r="H172" s="217" t="s">
        <v>1</v>
      </c>
      <c r="I172" s="131"/>
      <c r="J172" s="216"/>
      <c r="K172" s="216"/>
      <c r="L172" s="129"/>
      <c r="M172" s="132"/>
      <c r="T172" s="133"/>
      <c r="AT172" s="130" t="s">
        <v>133</v>
      </c>
      <c r="AU172" s="130" t="s">
        <v>89</v>
      </c>
      <c r="AV172" s="12" t="s">
        <v>87</v>
      </c>
      <c r="AW172" s="12" t="s">
        <v>34</v>
      </c>
      <c r="AX172" s="12" t="s">
        <v>79</v>
      </c>
      <c r="AY172" s="130" t="s">
        <v>122</v>
      </c>
    </row>
    <row r="173" spans="2:65" s="12" customFormat="1" ht="11.25">
      <c r="B173" s="129"/>
      <c r="C173" s="216"/>
      <c r="D173" s="214" t="s">
        <v>133</v>
      </c>
      <c r="E173" s="217" t="s">
        <v>1</v>
      </c>
      <c r="F173" s="218" t="s">
        <v>135</v>
      </c>
      <c r="G173" s="216"/>
      <c r="H173" s="217" t="s">
        <v>1</v>
      </c>
      <c r="I173" s="131"/>
      <c r="J173" s="216"/>
      <c r="K173" s="216"/>
      <c r="L173" s="129"/>
      <c r="M173" s="132"/>
      <c r="T173" s="133"/>
      <c r="AT173" s="130" t="s">
        <v>133</v>
      </c>
      <c r="AU173" s="130" t="s">
        <v>89</v>
      </c>
      <c r="AV173" s="12" t="s">
        <v>87</v>
      </c>
      <c r="AW173" s="12" t="s">
        <v>34</v>
      </c>
      <c r="AX173" s="12" t="s">
        <v>79</v>
      </c>
      <c r="AY173" s="130" t="s">
        <v>122</v>
      </c>
    </row>
    <row r="174" spans="2:65" s="13" customFormat="1" ht="11.25">
      <c r="B174" s="134"/>
      <c r="C174" s="219"/>
      <c r="D174" s="214" t="s">
        <v>133</v>
      </c>
      <c r="E174" s="220" t="s">
        <v>1</v>
      </c>
      <c r="F174" s="221" t="s">
        <v>150</v>
      </c>
      <c r="G174" s="219"/>
      <c r="H174" s="222">
        <v>231</v>
      </c>
      <c r="I174" s="136"/>
      <c r="J174" s="219"/>
      <c r="K174" s="219"/>
      <c r="L174" s="134"/>
      <c r="M174" s="137"/>
      <c r="T174" s="138"/>
      <c r="AT174" s="135" t="s">
        <v>133</v>
      </c>
      <c r="AU174" s="135" t="s">
        <v>89</v>
      </c>
      <c r="AV174" s="13" t="s">
        <v>89</v>
      </c>
      <c r="AW174" s="13" t="s">
        <v>34</v>
      </c>
      <c r="AX174" s="13" t="s">
        <v>87</v>
      </c>
      <c r="AY174" s="135" t="s">
        <v>122</v>
      </c>
    </row>
    <row r="175" spans="2:65" s="1" customFormat="1" ht="44.25" customHeight="1">
      <c r="B175" s="119"/>
      <c r="C175" s="208" t="s">
        <v>180</v>
      </c>
      <c r="D175" s="208" t="s">
        <v>124</v>
      </c>
      <c r="E175" s="209" t="s">
        <v>181</v>
      </c>
      <c r="F175" s="210" t="s">
        <v>182</v>
      </c>
      <c r="G175" s="211" t="s">
        <v>127</v>
      </c>
      <c r="H175" s="212">
        <v>969.6</v>
      </c>
      <c r="I175" s="120"/>
      <c r="J175" s="213">
        <f>ROUND(I175*H175,2)</f>
        <v>0</v>
      </c>
      <c r="K175" s="210" t="s">
        <v>128</v>
      </c>
      <c r="L175" s="31"/>
      <c r="M175" s="121" t="s">
        <v>1</v>
      </c>
      <c r="N175" s="122" t="s">
        <v>44</v>
      </c>
      <c r="P175" s="123">
        <f>O175*H175</f>
        <v>0</v>
      </c>
      <c r="Q175" s="123">
        <v>1.0000000000000001E-5</v>
      </c>
      <c r="R175" s="123">
        <f>Q175*H175</f>
        <v>9.6960000000000015E-3</v>
      </c>
      <c r="S175" s="123">
        <v>0.115</v>
      </c>
      <c r="T175" s="124">
        <f>S175*H175</f>
        <v>111.504</v>
      </c>
      <c r="AR175" s="125" t="s">
        <v>129</v>
      </c>
      <c r="AT175" s="125" t="s">
        <v>124</v>
      </c>
      <c r="AU175" s="125" t="s">
        <v>89</v>
      </c>
      <c r="AY175" s="16" t="s">
        <v>122</v>
      </c>
      <c r="BE175" s="126">
        <f>IF(N175="základní",J175,0)</f>
        <v>0</v>
      </c>
      <c r="BF175" s="126">
        <f>IF(N175="snížená",J175,0)</f>
        <v>0</v>
      </c>
      <c r="BG175" s="126">
        <f>IF(N175="zákl. přenesená",J175,0)</f>
        <v>0</v>
      </c>
      <c r="BH175" s="126">
        <f>IF(N175="sníž. přenesená",J175,0)</f>
        <v>0</v>
      </c>
      <c r="BI175" s="126">
        <f>IF(N175="nulová",J175,0)</f>
        <v>0</v>
      </c>
      <c r="BJ175" s="16" t="s">
        <v>87</v>
      </c>
      <c r="BK175" s="126">
        <f>ROUND(I175*H175,2)</f>
        <v>0</v>
      </c>
      <c r="BL175" s="16" t="s">
        <v>129</v>
      </c>
      <c r="BM175" s="125" t="s">
        <v>183</v>
      </c>
    </row>
    <row r="176" spans="2:65" s="12" customFormat="1" ht="11.25">
      <c r="B176" s="129"/>
      <c r="C176" s="216"/>
      <c r="D176" s="214" t="s">
        <v>133</v>
      </c>
      <c r="E176" s="217" t="s">
        <v>1</v>
      </c>
      <c r="F176" s="218" t="s">
        <v>134</v>
      </c>
      <c r="G176" s="216"/>
      <c r="H176" s="217" t="s">
        <v>1</v>
      </c>
      <c r="I176" s="131"/>
      <c r="J176" s="216"/>
      <c r="K176" s="216"/>
      <c r="L176" s="129"/>
      <c r="M176" s="132"/>
      <c r="T176" s="133"/>
      <c r="AT176" s="130" t="s">
        <v>133</v>
      </c>
      <c r="AU176" s="130" t="s">
        <v>89</v>
      </c>
      <c r="AV176" s="12" t="s">
        <v>87</v>
      </c>
      <c r="AW176" s="12" t="s">
        <v>34</v>
      </c>
      <c r="AX176" s="12" t="s">
        <v>79</v>
      </c>
      <c r="AY176" s="130" t="s">
        <v>122</v>
      </c>
    </row>
    <row r="177" spans="2:65" s="12" customFormat="1" ht="11.25">
      <c r="B177" s="129"/>
      <c r="C177" s="216"/>
      <c r="D177" s="214" t="s">
        <v>133</v>
      </c>
      <c r="E177" s="217" t="s">
        <v>1</v>
      </c>
      <c r="F177" s="218" t="s">
        <v>184</v>
      </c>
      <c r="G177" s="216"/>
      <c r="H177" s="217" t="s">
        <v>1</v>
      </c>
      <c r="I177" s="131"/>
      <c r="J177" s="216"/>
      <c r="K177" s="216"/>
      <c r="L177" s="129"/>
      <c r="M177" s="132"/>
      <c r="T177" s="133"/>
      <c r="AT177" s="130" t="s">
        <v>133</v>
      </c>
      <c r="AU177" s="130" t="s">
        <v>89</v>
      </c>
      <c r="AV177" s="12" t="s">
        <v>87</v>
      </c>
      <c r="AW177" s="12" t="s">
        <v>34</v>
      </c>
      <c r="AX177" s="12" t="s">
        <v>79</v>
      </c>
      <c r="AY177" s="130" t="s">
        <v>122</v>
      </c>
    </row>
    <row r="178" spans="2:65" s="13" customFormat="1" ht="11.25">
      <c r="B178" s="134"/>
      <c r="C178" s="219"/>
      <c r="D178" s="214" t="s">
        <v>133</v>
      </c>
      <c r="E178" s="220" t="s">
        <v>1</v>
      </c>
      <c r="F178" s="221" t="s">
        <v>185</v>
      </c>
      <c r="G178" s="219"/>
      <c r="H178" s="222">
        <v>969.6</v>
      </c>
      <c r="I178" s="136"/>
      <c r="J178" s="219"/>
      <c r="K178" s="219"/>
      <c r="L178" s="134"/>
      <c r="M178" s="137"/>
      <c r="T178" s="138"/>
      <c r="AT178" s="135" t="s">
        <v>133</v>
      </c>
      <c r="AU178" s="135" t="s">
        <v>89</v>
      </c>
      <c r="AV178" s="13" t="s">
        <v>89</v>
      </c>
      <c r="AW178" s="13" t="s">
        <v>34</v>
      </c>
      <c r="AX178" s="13" t="s">
        <v>87</v>
      </c>
      <c r="AY178" s="135" t="s">
        <v>122</v>
      </c>
    </row>
    <row r="179" spans="2:65" s="1" customFormat="1" ht="44.25" customHeight="1">
      <c r="B179" s="119"/>
      <c r="C179" s="208" t="s">
        <v>186</v>
      </c>
      <c r="D179" s="208" t="s">
        <v>124</v>
      </c>
      <c r="E179" s="209" t="s">
        <v>187</v>
      </c>
      <c r="F179" s="210" t="s">
        <v>188</v>
      </c>
      <c r="G179" s="211" t="s">
        <v>189</v>
      </c>
      <c r="H179" s="212">
        <v>46</v>
      </c>
      <c r="I179" s="120"/>
      <c r="J179" s="213">
        <f>ROUND(I179*H179,2)</f>
        <v>0</v>
      </c>
      <c r="K179" s="210" t="s">
        <v>128</v>
      </c>
      <c r="L179" s="31"/>
      <c r="M179" s="121" t="s">
        <v>1</v>
      </c>
      <c r="N179" s="122" t="s">
        <v>44</v>
      </c>
      <c r="P179" s="123">
        <f>O179*H179</f>
        <v>0</v>
      </c>
      <c r="Q179" s="123">
        <v>0</v>
      </c>
      <c r="R179" s="123">
        <f>Q179*H179</f>
        <v>0</v>
      </c>
      <c r="S179" s="123">
        <v>0.28999999999999998</v>
      </c>
      <c r="T179" s="124">
        <f>S179*H179</f>
        <v>13.34</v>
      </c>
      <c r="AR179" s="125" t="s">
        <v>129</v>
      </c>
      <c r="AT179" s="125" t="s">
        <v>124</v>
      </c>
      <c r="AU179" s="125" t="s">
        <v>89</v>
      </c>
      <c r="AY179" s="16" t="s">
        <v>122</v>
      </c>
      <c r="BE179" s="126">
        <f>IF(N179="základní",J179,0)</f>
        <v>0</v>
      </c>
      <c r="BF179" s="126">
        <f>IF(N179="snížená",J179,0)</f>
        <v>0</v>
      </c>
      <c r="BG179" s="126">
        <f>IF(N179="zákl. přenesená",J179,0)</f>
        <v>0</v>
      </c>
      <c r="BH179" s="126">
        <f>IF(N179="sníž. přenesená",J179,0)</f>
        <v>0</v>
      </c>
      <c r="BI179" s="126">
        <f>IF(N179="nulová",J179,0)</f>
        <v>0</v>
      </c>
      <c r="BJ179" s="16" t="s">
        <v>87</v>
      </c>
      <c r="BK179" s="126">
        <f>ROUND(I179*H179,2)</f>
        <v>0</v>
      </c>
      <c r="BL179" s="16" t="s">
        <v>129</v>
      </c>
      <c r="BM179" s="125" t="s">
        <v>190</v>
      </c>
    </row>
    <row r="180" spans="2:65" s="13" customFormat="1" ht="11.25">
      <c r="B180" s="134"/>
      <c r="C180" s="219"/>
      <c r="D180" s="214" t="s">
        <v>133</v>
      </c>
      <c r="E180" s="220" t="s">
        <v>1</v>
      </c>
      <c r="F180" s="221" t="s">
        <v>191</v>
      </c>
      <c r="G180" s="219"/>
      <c r="H180" s="222">
        <v>46</v>
      </c>
      <c r="I180" s="136"/>
      <c r="J180" s="219"/>
      <c r="K180" s="219"/>
      <c r="L180" s="134"/>
      <c r="M180" s="137"/>
      <c r="T180" s="138"/>
      <c r="AT180" s="135" t="s">
        <v>133</v>
      </c>
      <c r="AU180" s="135" t="s">
        <v>89</v>
      </c>
      <c r="AV180" s="13" t="s">
        <v>89</v>
      </c>
      <c r="AW180" s="13" t="s">
        <v>34</v>
      </c>
      <c r="AX180" s="13" t="s">
        <v>87</v>
      </c>
      <c r="AY180" s="135" t="s">
        <v>122</v>
      </c>
    </row>
    <row r="181" spans="2:65" s="1" customFormat="1" ht="24.2" customHeight="1">
      <c r="B181" s="119"/>
      <c r="C181" s="208" t="s">
        <v>192</v>
      </c>
      <c r="D181" s="208" t="s">
        <v>124</v>
      </c>
      <c r="E181" s="209" t="s">
        <v>193</v>
      </c>
      <c r="F181" s="210" t="s">
        <v>194</v>
      </c>
      <c r="G181" s="211" t="s">
        <v>195</v>
      </c>
      <c r="H181" s="212">
        <v>2524.8000000000002</v>
      </c>
      <c r="I181" s="120"/>
      <c r="J181" s="213">
        <f>ROUND(I181*H181,2)</f>
        <v>0</v>
      </c>
      <c r="K181" s="210" t="s">
        <v>128</v>
      </c>
      <c r="L181" s="31"/>
      <c r="M181" s="121" t="s">
        <v>1</v>
      </c>
      <c r="N181" s="122" t="s">
        <v>44</v>
      </c>
      <c r="P181" s="123">
        <f>O181*H181</f>
        <v>0</v>
      </c>
      <c r="Q181" s="123">
        <v>3.0000000000000001E-5</v>
      </c>
      <c r="R181" s="123">
        <f>Q181*H181</f>
        <v>7.5744000000000006E-2</v>
      </c>
      <c r="S181" s="123">
        <v>0</v>
      </c>
      <c r="T181" s="124">
        <f>S181*H181</f>
        <v>0</v>
      </c>
      <c r="AR181" s="125" t="s">
        <v>129</v>
      </c>
      <c r="AT181" s="125" t="s">
        <v>124</v>
      </c>
      <c r="AU181" s="125" t="s">
        <v>89</v>
      </c>
      <c r="AY181" s="16" t="s">
        <v>122</v>
      </c>
      <c r="BE181" s="126">
        <f>IF(N181="základní",J181,0)</f>
        <v>0</v>
      </c>
      <c r="BF181" s="126">
        <f>IF(N181="snížená",J181,0)</f>
        <v>0</v>
      </c>
      <c r="BG181" s="126">
        <f>IF(N181="zákl. přenesená",J181,0)</f>
        <v>0</v>
      </c>
      <c r="BH181" s="126">
        <f>IF(N181="sníž. přenesená",J181,0)</f>
        <v>0</v>
      </c>
      <c r="BI181" s="126">
        <f>IF(N181="nulová",J181,0)</f>
        <v>0</v>
      </c>
      <c r="BJ181" s="16" t="s">
        <v>87</v>
      </c>
      <c r="BK181" s="126">
        <f>ROUND(I181*H181,2)</f>
        <v>0</v>
      </c>
      <c r="BL181" s="16" t="s">
        <v>129</v>
      </c>
      <c r="BM181" s="125" t="s">
        <v>196</v>
      </c>
    </row>
    <row r="182" spans="2:65" s="13" customFormat="1" ht="11.25">
      <c r="B182" s="134"/>
      <c r="C182" s="219"/>
      <c r="D182" s="214" t="s">
        <v>133</v>
      </c>
      <c r="E182" s="220" t="s">
        <v>1</v>
      </c>
      <c r="F182" s="221" t="s">
        <v>197</v>
      </c>
      <c r="G182" s="219"/>
      <c r="H182" s="222">
        <v>2524.8000000000002</v>
      </c>
      <c r="I182" s="136"/>
      <c r="J182" s="219"/>
      <c r="K182" s="219"/>
      <c r="L182" s="134"/>
      <c r="M182" s="137"/>
      <c r="T182" s="138"/>
      <c r="AT182" s="135" t="s">
        <v>133</v>
      </c>
      <c r="AU182" s="135" t="s">
        <v>89</v>
      </c>
      <c r="AV182" s="13" t="s">
        <v>89</v>
      </c>
      <c r="AW182" s="13" t="s">
        <v>34</v>
      </c>
      <c r="AX182" s="13" t="s">
        <v>87</v>
      </c>
      <c r="AY182" s="135" t="s">
        <v>122</v>
      </c>
    </row>
    <row r="183" spans="2:65" s="1" customFormat="1" ht="37.9" customHeight="1">
      <c r="B183" s="119"/>
      <c r="C183" s="208" t="s">
        <v>198</v>
      </c>
      <c r="D183" s="208" t="s">
        <v>124</v>
      </c>
      <c r="E183" s="209" t="s">
        <v>199</v>
      </c>
      <c r="F183" s="210" t="s">
        <v>200</v>
      </c>
      <c r="G183" s="211" t="s">
        <v>201</v>
      </c>
      <c r="H183" s="212">
        <v>105.2</v>
      </c>
      <c r="I183" s="120"/>
      <c r="J183" s="213">
        <f>ROUND(I183*H183,2)</f>
        <v>0</v>
      </c>
      <c r="K183" s="210" t="s">
        <v>128</v>
      </c>
      <c r="L183" s="31"/>
      <c r="M183" s="121" t="s">
        <v>1</v>
      </c>
      <c r="N183" s="122" t="s">
        <v>44</v>
      </c>
      <c r="P183" s="123">
        <f>O183*H183</f>
        <v>0</v>
      </c>
      <c r="Q183" s="123">
        <v>0</v>
      </c>
      <c r="R183" s="123">
        <f>Q183*H183</f>
        <v>0</v>
      </c>
      <c r="S183" s="123">
        <v>0</v>
      </c>
      <c r="T183" s="124">
        <f>S183*H183</f>
        <v>0</v>
      </c>
      <c r="AR183" s="125" t="s">
        <v>129</v>
      </c>
      <c r="AT183" s="125" t="s">
        <v>124</v>
      </c>
      <c r="AU183" s="125" t="s">
        <v>89</v>
      </c>
      <c r="AY183" s="16" t="s">
        <v>122</v>
      </c>
      <c r="BE183" s="126">
        <f>IF(N183="základní",J183,0)</f>
        <v>0</v>
      </c>
      <c r="BF183" s="126">
        <f>IF(N183="snížená",J183,0)</f>
        <v>0</v>
      </c>
      <c r="BG183" s="126">
        <f>IF(N183="zákl. přenesená",J183,0)</f>
        <v>0</v>
      </c>
      <c r="BH183" s="126">
        <f>IF(N183="sníž. přenesená",J183,0)</f>
        <v>0</v>
      </c>
      <c r="BI183" s="126">
        <f>IF(N183="nulová",J183,0)</f>
        <v>0</v>
      </c>
      <c r="BJ183" s="16" t="s">
        <v>87</v>
      </c>
      <c r="BK183" s="126">
        <f>ROUND(I183*H183,2)</f>
        <v>0</v>
      </c>
      <c r="BL183" s="16" t="s">
        <v>129</v>
      </c>
      <c r="BM183" s="125" t="s">
        <v>202</v>
      </c>
    </row>
    <row r="184" spans="2:65" s="13" customFormat="1" ht="11.25">
      <c r="B184" s="134"/>
      <c r="C184" s="219"/>
      <c r="D184" s="214" t="s">
        <v>133</v>
      </c>
      <c r="E184" s="220" t="s">
        <v>1</v>
      </c>
      <c r="F184" s="221" t="s">
        <v>203</v>
      </c>
      <c r="G184" s="219"/>
      <c r="H184" s="222">
        <v>105.2</v>
      </c>
      <c r="I184" s="136"/>
      <c r="J184" s="219"/>
      <c r="K184" s="219"/>
      <c r="L184" s="134"/>
      <c r="M184" s="137"/>
      <c r="T184" s="138"/>
      <c r="AT184" s="135" t="s">
        <v>133</v>
      </c>
      <c r="AU184" s="135" t="s">
        <v>89</v>
      </c>
      <c r="AV184" s="13" t="s">
        <v>89</v>
      </c>
      <c r="AW184" s="13" t="s">
        <v>34</v>
      </c>
      <c r="AX184" s="13" t="s">
        <v>87</v>
      </c>
      <c r="AY184" s="135" t="s">
        <v>122</v>
      </c>
    </row>
    <row r="185" spans="2:65" s="1" customFormat="1" ht="90" customHeight="1">
      <c r="B185" s="119"/>
      <c r="C185" s="208" t="s">
        <v>204</v>
      </c>
      <c r="D185" s="208" t="s">
        <v>124</v>
      </c>
      <c r="E185" s="209" t="s">
        <v>205</v>
      </c>
      <c r="F185" s="210" t="s">
        <v>206</v>
      </c>
      <c r="G185" s="211" t="s">
        <v>189</v>
      </c>
      <c r="H185" s="212">
        <v>74.8</v>
      </c>
      <c r="I185" s="120"/>
      <c r="J185" s="213">
        <f>ROUND(I185*H185,2)</f>
        <v>0</v>
      </c>
      <c r="K185" s="210" t="s">
        <v>128</v>
      </c>
      <c r="L185" s="31"/>
      <c r="M185" s="121" t="s">
        <v>1</v>
      </c>
      <c r="N185" s="122" t="s">
        <v>44</v>
      </c>
      <c r="P185" s="123">
        <f>O185*H185</f>
        <v>0</v>
      </c>
      <c r="Q185" s="123">
        <v>3.6900000000000002E-2</v>
      </c>
      <c r="R185" s="123">
        <f>Q185*H185</f>
        <v>2.7601200000000001</v>
      </c>
      <c r="S185" s="123">
        <v>0</v>
      </c>
      <c r="T185" s="124">
        <f>S185*H185</f>
        <v>0</v>
      </c>
      <c r="AR185" s="125" t="s">
        <v>129</v>
      </c>
      <c r="AT185" s="125" t="s">
        <v>124</v>
      </c>
      <c r="AU185" s="125" t="s">
        <v>89</v>
      </c>
      <c r="AY185" s="16" t="s">
        <v>122</v>
      </c>
      <c r="BE185" s="126">
        <f>IF(N185="základní",J185,0)</f>
        <v>0</v>
      </c>
      <c r="BF185" s="126">
        <f>IF(N185="snížená",J185,0)</f>
        <v>0</v>
      </c>
      <c r="BG185" s="126">
        <f>IF(N185="zákl. přenesená",J185,0)</f>
        <v>0</v>
      </c>
      <c r="BH185" s="126">
        <f>IF(N185="sníž. přenesená",J185,0)</f>
        <v>0</v>
      </c>
      <c r="BI185" s="126">
        <f>IF(N185="nulová",J185,0)</f>
        <v>0</v>
      </c>
      <c r="BJ185" s="16" t="s">
        <v>87</v>
      </c>
      <c r="BK185" s="126">
        <f>ROUND(I185*H185,2)</f>
        <v>0</v>
      </c>
      <c r="BL185" s="16" t="s">
        <v>129</v>
      </c>
      <c r="BM185" s="125" t="s">
        <v>207</v>
      </c>
    </row>
    <row r="186" spans="2:65" s="13" customFormat="1" ht="11.25">
      <c r="B186" s="134"/>
      <c r="C186" s="219"/>
      <c r="D186" s="214" t="s">
        <v>133</v>
      </c>
      <c r="E186" s="220" t="s">
        <v>1</v>
      </c>
      <c r="F186" s="221" t="s">
        <v>208</v>
      </c>
      <c r="G186" s="219"/>
      <c r="H186" s="222">
        <v>74.8</v>
      </c>
      <c r="I186" s="136"/>
      <c r="J186" s="219"/>
      <c r="K186" s="219"/>
      <c r="L186" s="134"/>
      <c r="M186" s="137"/>
      <c r="T186" s="138"/>
      <c r="AT186" s="135" t="s">
        <v>133</v>
      </c>
      <c r="AU186" s="135" t="s">
        <v>89</v>
      </c>
      <c r="AV186" s="13" t="s">
        <v>89</v>
      </c>
      <c r="AW186" s="13" t="s">
        <v>34</v>
      </c>
      <c r="AX186" s="13" t="s">
        <v>87</v>
      </c>
      <c r="AY186" s="135" t="s">
        <v>122</v>
      </c>
    </row>
    <row r="187" spans="2:65" s="1" customFormat="1" ht="101.25" customHeight="1">
      <c r="B187" s="119"/>
      <c r="C187" s="208" t="s">
        <v>8</v>
      </c>
      <c r="D187" s="208" t="s">
        <v>124</v>
      </c>
      <c r="E187" s="209" t="s">
        <v>209</v>
      </c>
      <c r="F187" s="210" t="s">
        <v>210</v>
      </c>
      <c r="G187" s="211" t="s">
        <v>189</v>
      </c>
      <c r="H187" s="212">
        <v>17.600000000000001</v>
      </c>
      <c r="I187" s="120"/>
      <c r="J187" s="213">
        <f>ROUND(I187*H187,2)</f>
        <v>0</v>
      </c>
      <c r="K187" s="210" t="s">
        <v>128</v>
      </c>
      <c r="L187" s="31"/>
      <c r="M187" s="121" t="s">
        <v>1</v>
      </c>
      <c r="N187" s="122" t="s">
        <v>44</v>
      </c>
      <c r="P187" s="123">
        <f>O187*H187</f>
        <v>0</v>
      </c>
      <c r="Q187" s="123">
        <v>1.269E-2</v>
      </c>
      <c r="R187" s="123">
        <f>Q187*H187</f>
        <v>0.22334400000000001</v>
      </c>
      <c r="S187" s="123">
        <v>0</v>
      </c>
      <c r="T187" s="124">
        <f>S187*H187</f>
        <v>0</v>
      </c>
      <c r="AR187" s="125" t="s">
        <v>129</v>
      </c>
      <c r="AT187" s="125" t="s">
        <v>124</v>
      </c>
      <c r="AU187" s="125" t="s">
        <v>89</v>
      </c>
      <c r="AY187" s="16" t="s">
        <v>122</v>
      </c>
      <c r="BE187" s="126">
        <f>IF(N187="základní",J187,0)</f>
        <v>0</v>
      </c>
      <c r="BF187" s="126">
        <f>IF(N187="snížená",J187,0)</f>
        <v>0</v>
      </c>
      <c r="BG187" s="126">
        <f>IF(N187="zákl. přenesená",J187,0)</f>
        <v>0</v>
      </c>
      <c r="BH187" s="126">
        <f>IF(N187="sníž. přenesená",J187,0)</f>
        <v>0</v>
      </c>
      <c r="BI187" s="126">
        <f>IF(N187="nulová",J187,0)</f>
        <v>0</v>
      </c>
      <c r="BJ187" s="16" t="s">
        <v>87</v>
      </c>
      <c r="BK187" s="126">
        <f>ROUND(I187*H187,2)</f>
        <v>0</v>
      </c>
      <c r="BL187" s="16" t="s">
        <v>129</v>
      </c>
      <c r="BM187" s="125" t="s">
        <v>211</v>
      </c>
    </row>
    <row r="188" spans="2:65" s="13" customFormat="1" ht="11.25">
      <c r="B188" s="134"/>
      <c r="C188" s="219"/>
      <c r="D188" s="214" t="s">
        <v>133</v>
      </c>
      <c r="E188" s="220" t="s">
        <v>1</v>
      </c>
      <c r="F188" s="221" t="s">
        <v>212</v>
      </c>
      <c r="G188" s="219"/>
      <c r="H188" s="222">
        <v>17.600000000000001</v>
      </c>
      <c r="I188" s="136"/>
      <c r="J188" s="219"/>
      <c r="K188" s="219"/>
      <c r="L188" s="134"/>
      <c r="M188" s="137"/>
      <c r="T188" s="138"/>
      <c r="AT188" s="135" t="s">
        <v>133</v>
      </c>
      <c r="AU188" s="135" t="s">
        <v>89</v>
      </c>
      <c r="AV188" s="13" t="s">
        <v>89</v>
      </c>
      <c r="AW188" s="13" t="s">
        <v>34</v>
      </c>
      <c r="AX188" s="13" t="s">
        <v>87</v>
      </c>
      <c r="AY188" s="135" t="s">
        <v>122</v>
      </c>
    </row>
    <row r="189" spans="2:65" s="1" customFormat="1" ht="90" customHeight="1">
      <c r="B189" s="119"/>
      <c r="C189" s="208" t="s">
        <v>213</v>
      </c>
      <c r="D189" s="208" t="s">
        <v>124</v>
      </c>
      <c r="E189" s="209" t="s">
        <v>214</v>
      </c>
      <c r="F189" s="210" t="s">
        <v>215</v>
      </c>
      <c r="G189" s="211" t="s">
        <v>189</v>
      </c>
      <c r="H189" s="212">
        <v>115.5</v>
      </c>
      <c r="I189" s="120"/>
      <c r="J189" s="213">
        <f>ROUND(I189*H189,2)</f>
        <v>0</v>
      </c>
      <c r="K189" s="210" t="s">
        <v>128</v>
      </c>
      <c r="L189" s="31"/>
      <c r="M189" s="121" t="s">
        <v>1</v>
      </c>
      <c r="N189" s="122" t="s">
        <v>44</v>
      </c>
      <c r="P189" s="123">
        <f>O189*H189</f>
        <v>0</v>
      </c>
      <c r="Q189" s="123">
        <v>3.6900000000000002E-2</v>
      </c>
      <c r="R189" s="123">
        <f>Q189*H189</f>
        <v>4.2619500000000006</v>
      </c>
      <c r="S189" s="123">
        <v>0</v>
      </c>
      <c r="T189" s="124">
        <f>S189*H189</f>
        <v>0</v>
      </c>
      <c r="AR189" s="125" t="s">
        <v>129</v>
      </c>
      <c r="AT189" s="125" t="s">
        <v>124</v>
      </c>
      <c r="AU189" s="125" t="s">
        <v>89</v>
      </c>
      <c r="AY189" s="16" t="s">
        <v>122</v>
      </c>
      <c r="BE189" s="126">
        <f>IF(N189="základní",J189,0)</f>
        <v>0</v>
      </c>
      <c r="BF189" s="126">
        <f>IF(N189="snížená",J189,0)</f>
        <v>0</v>
      </c>
      <c r="BG189" s="126">
        <f>IF(N189="zákl. přenesená",J189,0)</f>
        <v>0</v>
      </c>
      <c r="BH189" s="126">
        <f>IF(N189="sníž. přenesená",J189,0)</f>
        <v>0</v>
      </c>
      <c r="BI189" s="126">
        <f>IF(N189="nulová",J189,0)</f>
        <v>0</v>
      </c>
      <c r="BJ189" s="16" t="s">
        <v>87</v>
      </c>
      <c r="BK189" s="126">
        <f>ROUND(I189*H189,2)</f>
        <v>0</v>
      </c>
      <c r="BL189" s="16" t="s">
        <v>129</v>
      </c>
      <c r="BM189" s="125" t="s">
        <v>216</v>
      </c>
    </row>
    <row r="190" spans="2:65" s="13" customFormat="1" ht="11.25">
      <c r="B190" s="134"/>
      <c r="C190" s="219"/>
      <c r="D190" s="214" t="s">
        <v>133</v>
      </c>
      <c r="E190" s="220" t="s">
        <v>1</v>
      </c>
      <c r="F190" s="221" t="s">
        <v>217</v>
      </c>
      <c r="G190" s="219"/>
      <c r="H190" s="222">
        <v>115.5</v>
      </c>
      <c r="I190" s="136"/>
      <c r="J190" s="219"/>
      <c r="K190" s="219"/>
      <c r="L190" s="134"/>
      <c r="M190" s="137"/>
      <c r="T190" s="138"/>
      <c r="AT190" s="135" t="s">
        <v>133</v>
      </c>
      <c r="AU190" s="135" t="s">
        <v>89</v>
      </c>
      <c r="AV190" s="13" t="s">
        <v>89</v>
      </c>
      <c r="AW190" s="13" t="s">
        <v>34</v>
      </c>
      <c r="AX190" s="13" t="s">
        <v>87</v>
      </c>
      <c r="AY190" s="135" t="s">
        <v>122</v>
      </c>
    </row>
    <row r="191" spans="2:65" s="1" customFormat="1" ht="24.2" customHeight="1">
      <c r="B191" s="119"/>
      <c r="C191" s="208" t="s">
        <v>218</v>
      </c>
      <c r="D191" s="208" t="s">
        <v>124</v>
      </c>
      <c r="E191" s="209" t="s">
        <v>219</v>
      </c>
      <c r="F191" s="210" t="s">
        <v>220</v>
      </c>
      <c r="G191" s="211" t="s">
        <v>127</v>
      </c>
      <c r="H191" s="212">
        <v>139.69999999999999</v>
      </c>
      <c r="I191" s="120"/>
      <c r="J191" s="213">
        <f>ROUND(I191*H191,2)</f>
        <v>0</v>
      </c>
      <c r="K191" s="210" t="s">
        <v>128</v>
      </c>
      <c r="L191" s="31"/>
      <c r="M191" s="121" t="s">
        <v>1</v>
      </c>
      <c r="N191" s="122" t="s">
        <v>44</v>
      </c>
      <c r="P191" s="123">
        <f>O191*H191</f>
        <v>0</v>
      </c>
      <c r="Q191" s="123">
        <v>0</v>
      </c>
      <c r="R191" s="123">
        <f>Q191*H191</f>
        <v>0</v>
      </c>
      <c r="S191" s="123">
        <v>0</v>
      </c>
      <c r="T191" s="124">
        <f>S191*H191</f>
        <v>0</v>
      </c>
      <c r="AR191" s="125" t="s">
        <v>129</v>
      </c>
      <c r="AT191" s="125" t="s">
        <v>124</v>
      </c>
      <c r="AU191" s="125" t="s">
        <v>89</v>
      </c>
      <c r="AY191" s="16" t="s">
        <v>122</v>
      </c>
      <c r="BE191" s="126">
        <f>IF(N191="základní",J191,0)</f>
        <v>0</v>
      </c>
      <c r="BF191" s="126">
        <f>IF(N191="snížená",J191,0)</f>
        <v>0</v>
      </c>
      <c r="BG191" s="126">
        <f>IF(N191="zákl. přenesená",J191,0)</f>
        <v>0</v>
      </c>
      <c r="BH191" s="126">
        <f>IF(N191="sníž. přenesená",J191,0)</f>
        <v>0</v>
      </c>
      <c r="BI191" s="126">
        <f>IF(N191="nulová",J191,0)</f>
        <v>0</v>
      </c>
      <c r="BJ191" s="16" t="s">
        <v>87</v>
      </c>
      <c r="BK191" s="126">
        <f>ROUND(I191*H191,2)</f>
        <v>0</v>
      </c>
      <c r="BL191" s="16" t="s">
        <v>129</v>
      </c>
      <c r="BM191" s="125" t="s">
        <v>221</v>
      </c>
    </row>
    <row r="192" spans="2:65" s="13" customFormat="1" ht="11.25">
      <c r="B192" s="134"/>
      <c r="C192" s="219"/>
      <c r="D192" s="214" t="s">
        <v>133</v>
      </c>
      <c r="E192" s="220" t="s">
        <v>1</v>
      </c>
      <c r="F192" s="221" t="s">
        <v>222</v>
      </c>
      <c r="G192" s="219"/>
      <c r="H192" s="222">
        <v>139.69999999999999</v>
      </c>
      <c r="I192" s="136"/>
      <c r="J192" s="219"/>
      <c r="K192" s="219"/>
      <c r="L192" s="134"/>
      <c r="M192" s="137"/>
      <c r="T192" s="138"/>
      <c r="AT192" s="135" t="s">
        <v>133</v>
      </c>
      <c r="AU192" s="135" t="s">
        <v>89</v>
      </c>
      <c r="AV192" s="13" t="s">
        <v>89</v>
      </c>
      <c r="AW192" s="13" t="s">
        <v>34</v>
      </c>
      <c r="AX192" s="13" t="s">
        <v>87</v>
      </c>
      <c r="AY192" s="135" t="s">
        <v>122</v>
      </c>
    </row>
    <row r="193" spans="2:65" s="1" customFormat="1" ht="37.9" customHeight="1">
      <c r="B193" s="119"/>
      <c r="C193" s="208" t="s">
        <v>223</v>
      </c>
      <c r="D193" s="208" t="s">
        <v>124</v>
      </c>
      <c r="E193" s="209" t="s">
        <v>224</v>
      </c>
      <c r="F193" s="210" t="s">
        <v>225</v>
      </c>
      <c r="G193" s="211" t="s">
        <v>226</v>
      </c>
      <c r="H193" s="212">
        <v>446.98500000000001</v>
      </c>
      <c r="I193" s="120"/>
      <c r="J193" s="213">
        <f>ROUND(I193*H193,2)</f>
        <v>0</v>
      </c>
      <c r="K193" s="210" t="s">
        <v>128</v>
      </c>
      <c r="L193" s="31"/>
      <c r="M193" s="121" t="s">
        <v>1</v>
      </c>
      <c r="N193" s="122" t="s">
        <v>44</v>
      </c>
      <c r="P193" s="123">
        <f>O193*H193</f>
        <v>0</v>
      </c>
      <c r="Q193" s="123">
        <v>0</v>
      </c>
      <c r="R193" s="123">
        <f>Q193*H193</f>
        <v>0</v>
      </c>
      <c r="S193" s="123">
        <v>0</v>
      </c>
      <c r="T193" s="124">
        <f>S193*H193</f>
        <v>0</v>
      </c>
      <c r="AR193" s="125" t="s">
        <v>129</v>
      </c>
      <c r="AT193" s="125" t="s">
        <v>124</v>
      </c>
      <c r="AU193" s="125" t="s">
        <v>89</v>
      </c>
      <c r="AY193" s="16" t="s">
        <v>122</v>
      </c>
      <c r="BE193" s="126">
        <f>IF(N193="základní",J193,0)</f>
        <v>0</v>
      </c>
      <c r="BF193" s="126">
        <f>IF(N193="snížená",J193,0)</f>
        <v>0</v>
      </c>
      <c r="BG193" s="126">
        <f>IF(N193="zákl. přenesená",J193,0)</f>
        <v>0</v>
      </c>
      <c r="BH193" s="126">
        <f>IF(N193="sníž. přenesená",J193,0)</f>
        <v>0</v>
      </c>
      <c r="BI193" s="126">
        <f>IF(N193="nulová",J193,0)</f>
        <v>0</v>
      </c>
      <c r="BJ193" s="16" t="s">
        <v>87</v>
      </c>
      <c r="BK193" s="126">
        <f>ROUND(I193*H193,2)</f>
        <v>0</v>
      </c>
      <c r="BL193" s="16" t="s">
        <v>129</v>
      </c>
      <c r="BM193" s="125" t="s">
        <v>227</v>
      </c>
    </row>
    <row r="194" spans="2:65" s="13" customFormat="1" ht="11.25">
      <c r="B194" s="134"/>
      <c r="C194" s="219"/>
      <c r="D194" s="214" t="s">
        <v>133</v>
      </c>
      <c r="E194" s="220" t="s">
        <v>1</v>
      </c>
      <c r="F194" s="221" t="s">
        <v>228</v>
      </c>
      <c r="G194" s="219"/>
      <c r="H194" s="222">
        <v>446.98500000000001</v>
      </c>
      <c r="I194" s="136"/>
      <c r="J194" s="219"/>
      <c r="K194" s="219"/>
      <c r="L194" s="134"/>
      <c r="M194" s="137"/>
      <c r="T194" s="138"/>
      <c r="AT194" s="135" t="s">
        <v>133</v>
      </c>
      <c r="AU194" s="135" t="s">
        <v>89</v>
      </c>
      <c r="AV194" s="13" t="s">
        <v>89</v>
      </c>
      <c r="AW194" s="13" t="s">
        <v>34</v>
      </c>
      <c r="AX194" s="13" t="s">
        <v>87</v>
      </c>
      <c r="AY194" s="135" t="s">
        <v>122</v>
      </c>
    </row>
    <row r="195" spans="2:65" s="1" customFormat="1" ht="55.5" customHeight="1">
      <c r="B195" s="119"/>
      <c r="C195" s="208" t="s">
        <v>229</v>
      </c>
      <c r="D195" s="208" t="s">
        <v>124</v>
      </c>
      <c r="E195" s="209" t="s">
        <v>230</v>
      </c>
      <c r="F195" s="210" t="s">
        <v>231</v>
      </c>
      <c r="G195" s="211" t="s">
        <v>226</v>
      </c>
      <c r="H195" s="212">
        <v>309.71699999999998</v>
      </c>
      <c r="I195" s="120"/>
      <c r="J195" s="213">
        <f>ROUND(I195*H195,2)</f>
        <v>0</v>
      </c>
      <c r="K195" s="210" t="s">
        <v>128</v>
      </c>
      <c r="L195" s="31"/>
      <c r="M195" s="121" t="s">
        <v>1</v>
      </c>
      <c r="N195" s="122" t="s">
        <v>44</v>
      </c>
      <c r="P195" s="123">
        <f>O195*H195</f>
        <v>0</v>
      </c>
      <c r="Q195" s="123">
        <v>0</v>
      </c>
      <c r="R195" s="123">
        <f>Q195*H195</f>
        <v>0</v>
      </c>
      <c r="S195" s="123">
        <v>0</v>
      </c>
      <c r="T195" s="124">
        <f>S195*H195</f>
        <v>0</v>
      </c>
      <c r="AR195" s="125" t="s">
        <v>129</v>
      </c>
      <c r="AT195" s="125" t="s">
        <v>124</v>
      </c>
      <c r="AU195" s="125" t="s">
        <v>89</v>
      </c>
      <c r="AY195" s="16" t="s">
        <v>122</v>
      </c>
      <c r="BE195" s="126">
        <f>IF(N195="základní",J195,0)</f>
        <v>0</v>
      </c>
      <c r="BF195" s="126">
        <f>IF(N195="snížená",J195,0)</f>
        <v>0</v>
      </c>
      <c r="BG195" s="126">
        <f>IF(N195="zákl. přenesená",J195,0)</f>
        <v>0</v>
      </c>
      <c r="BH195" s="126">
        <f>IF(N195="sníž. přenesená",J195,0)</f>
        <v>0</v>
      </c>
      <c r="BI195" s="126">
        <f>IF(N195="nulová",J195,0)</f>
        <v>0</v>
      </c>
      <c r="BJ195" s="16" t="s">
        <v>87</v>
      </c>
      <c r="BK195" s="126">
        <f>ROUND(I195*H195,2)</f>
        <v>0</v>
      </c>
      <c r="BL195" s="16" t="s">
        <v>129</v>
      </c>
      <c r="BM195" s="125" t="s">
        <v>232</v>
      </c>
    </row>
    <row r="196" spans="2:65" s="12" customFormat="1" ht="11.25">
      <c r="B196" s="129"/>
      <c r="C196" s="216"/>
      <c r="D196" s="214" t="s">
        <v>133</v>
      </c>
      <c r="E196" s="217" t="s">
        <v>1</v>
      </c>
      <c r="F196" s="218" t="s">
        <v>134</v>
      </c>
      <c r="G196" s="216"/>
      <c r="H196" s="217" t="s">
        <v>1</v>
      </c>
      <c r="I196" s="131"/>
      <c r="J196" s="216"/>
      <c r="K196" s="216"/>
      <c r="L196" s="129"/>
      <c r="M196" s="132"/>
      <c r="T196" s="133"/>
      <c r="AT196" s="130" t="s">
        <v>133</v>
      </c>
      <c r="AU196" s="130" t="s">
        <v>89</v>
      </c>
      <c r="AV196" s="12" t="s">
        <v>87</v>
      </c>
      <c r="AW196" s="12" t="s">
        <v>34</v>
      </c>
      <c r="AX196" s="12" t="s">
        <v>79</v>
      </c>
      <c r="AY196" s="130" t="s">
        <v>122</v>
      </c>
    </row>
    <row r="197" spans="2:65" s="12" customFormat="1" ht="11.25">
      <c r="B197" s="129"/>
      <c r="C197" s="216"/>
      <c r="D197" s="214" t="s">
        <v>133</v>
      </c>
      <c r="E197" s="217" t="s">
        <v>1</v>
      </c>
      <c r="F197" s="218" t="s">
        <v>233</v>
      </c>
      <c r="G197" s="216"/>
      <c r="H197" s="217" t="s">
        <v>1</v>
      </c>
      <c r="I197" s="131"/>
      <c r="J197" s="216"/>
      <c r="K197" s="216"/>
      <c r="L197" s="129"/>
      <c r="M197" s="132"/>
      <c r="T197" s="133"/>
      <c r="AT197" s="130" t="s">
        <v>133</v>
      </c>
      <c r="AU197" s="130" t="s">
        <v>89</v>
      </c>
      <c r="AV197" s="12" t="s">
        <v>87</v>
      </c>
      <c r="AW197" s="12" t="s">
        <v>34</v>
      </c>
      <c r="AX197" s="12" t="s">
        <v>79</v>
      </c>
      <c r="AY197" s="130" t="s">
        <v>122</v>
      </c>
    </row>
    <row r="198" spans="2:65" s="12" customFormat="1" ht="11.25">
      <c r="B198" s="129"/>
      <c r="C198" s="216"/>
      <c r="D198" s="214" t="s">
        <v>133</v>
      </c>
      <c r="E198" s="217" t="s">
        <v>1</v>
      </c>
      <c r="F198" s="218" t="s">
        <v>234</v>
      </c>
      <c r="G198" s="216"/>
      <c r="H198" s="217" t="s">
        <v>1</v>
      </c>
      <c r="I198" s="131"/>
      <c r="J198" s="216"/>
      <c r="K198" s="216"/>
      <c r="L198" s="129"/>
      <c r="M198" s="132"/>
      <c r="T198" s="133"/>
      <c r="AT198" s="130" t="s">
        <v>133</v>
      </c>
      <c r="AU198" s="130" t="s">
        <v>89</v>
      </c>
      <c r="AV198" s="12" t="s">
        <v>87</v>
      </c>
      <c r="AW198" s="12" t="s">
        <v>34</v>
      </c>
      <c r="AX198" s="12" t="s">
        <v>79</v>
      </c>
      <c r="AY198" s="130" t="s">
        <v>122</v>
      </c>
    </row>
    <row r="199" spans="2:65" s="13" customFormat="1" ht="11.25">
      <c r="B199" s="134"/>
      <c r="C199" s="219"/>
      <c r="D199" s="214" t="s">
        <v>133</v>
      </c>
      <c r="E199" s="220" t="s">
        <v>1</v>
      </c>
      <c r="F199" s="221" t="s">
        <v>235</v>
      </c>
      <c r="G199" s="219"/>
      <c r="H199" s="222">
        <v>283.68</v>
      </c>
      <c r="I199" s="136"/>
      <c r="J199" s="219"/>
      <c r="K199" s="219"/>
      <c r="L199" s="134"/>
      <c r="M199" s="137"/>
      <c r="T199" s="138"/>
      <c r="AT199" s="135" t="s">
        <v>133</v>
      </c>
      <c r="AU199" s="135" t="s">
        <v>89</v>
      </c>
      <c r="AV199" s="13" t="s">
        <v>89</v>
      </c>
      <c r="AW199" s="13" t="s">
        <v>34</v>
      </c>
      <c r="AX199" s="13" t="s">
        <v>79</v>
      </c>
      <c r="AY199" s="135" t="s">
        <v>122</v>
      </c>
    </row>
    <row r="200" spans="2:65" s="13" customFormat="1" ht="11.25">
      <c r="B200" s="134"/>
      <c r="C200" s="219"/>
      <c r="D200" s="214" t="s">
        <v>133</v>
      </c>
      <c r="E200" s="220" t="s">
        <v>1</v>
      </c>
      <c r="F200" s="221" t="s">
        <v>236</v>
      </c>
      <c r="G200" s="219"/>
      <c r="H200" s="222">
        <v>26.036999999999999</v>
      </c>
      <c r="I200" s="136"/>
      <c r="J200" s="219"/>
      <c r="K200" s="219"/>
      <c r="L200" s="134"/>
      <c r="M200" s="137"/>
      <c r="T200" s="138"/>
      <c r="AT200" s="135" t="s">
        <v>133</v>
      </c>
      <c r="AU200" s="135" t="s">
        <v>89</v>
      </c>
      <c r="AV200" s="13" t="s">
        <v>89</v>
      </c>
      <c r="AW200" s="13" t="s">
        <v>34</v>
      </c>
      <c r="AX200" s="13" t="s">
        <v>79</v>
      </c>
      <c r="AY200" s="135" t="s">
        <v>122</v>
      </c>
    </row>
    <row r="201" spans="2:65" s="14" customFormat="1" ht="11.25">
      <c r="B201" s="139"/>
      <c r="C201" s="223"/>
      <c r="D201" s="214" t="s">
        <v>133</v>
      </c>
      <c r="E201" s="224" t="s">
        <v>1</v>
      </c>
      <c r="F201" s="225" t="s">
        <v>142</v>
      </c>
      <c r="G201" s="223"/>
      <c r="H201" s="226">
        <v>309.71699999999998</v>
      </c>
      <c r="I201" s="141"/>
      <c r="J201" s="223"/>
      <c r="K201" s="223"/>
      <c r="L201" s="139"/>
      <c r="M201" s="142"/>
      <c r="T201" s="143"/>
      <c r="AT201" s="140" t="s">
        <v>133</v>
      </c>
      <c r="AU201" s="140" t="s">
        <v>89</v>
      </c>
      <c r="AV201" s="14" t="s">
        <v>129</v>
      </c>
      <c r="AW201" s="14" t="s">
        <v>34</v>
      </c>
      <c r="AX201" s="14" t="s">
        <v>87</v>
      </c>
      <c r="AY201" s="140" t="s">
        <v>122</v>
      </c>
    </row>
    <row r="202" spans="2:65" s="1" customFormat="1" ht="55.5" customHeight="1">
      <c r="B202" s="119"/>
      <c r="C202" s="208" t="s">
        <v>237</v>
      </c>
      <c r="D202" s="208" t="s">
        <v>124</v>
      </c>
      <c r="E202" s="209" t="s">
        <v>238</v>
      </c>
      <c r="F202" s="210" t="s">
        <v>239</v>
      </c>
      <c r="G202" s="211" t="s">
        <v>226</v>
      </c>
      <c r="H202" s="212">
        <v>309.71699999999998</v>
      </c>
      <c r="I202" s="120"/>
      <c r="J202" s="213">
        <f>ROUND(I202*H202,2)</f>
        <v>0</v>
      </c>
      <c r="K202" s="210" t="s">
        <v>128</v>
      </c>
      <c r="L202" s="31"/>
      <c r="M202" s="121" t="s">
        <v>1</v>
      </c>
      <c r="N202" s="122" t="s">
        <v>44</v>
      </c>
      <c r="P202" s="123">
        <f>O202*H202</f>
        <v>0</v>
      </c>
      <c r="Q202" s="123">
        <v>0</v>
      </c>
      <c r="R202" s="123">
        <f>Q202*H202</f>
        <v>0</v>
      </c>
      <c r="S202" s="123">
        <v>0</v>
      </c>
      <c r="T202" s="124">
        <f>S202*H202</f>
        <v>0</v>
      </c>
      <c r="AR202" s="125" t="s">
        <v>129</v>
      </c>
      <c r="AT202" s="125" t="s">
        <v>124</v>
      </c>
      <c r="AU202" s="125" t="s">
        <v>89</v>
      </c>
      <c r="AY202" s="16" t="s">
        <v>122</v>
      </c>
      <c r="BE202" s="126">
        <f>IF(N202="základní",J202,0)</f>
        <v>0</v>
      </c>
      <c r="BF202" s="126">
        <f>IF(N202="snížená",J202,0)</f>
        <v>0</v>
      </c>
      <c r="BG202" s="126">
        <f>IF(N202="zákl. přenesená",J202,0)</f>
        <v>0</v>
      </c>
      <c r="BH202" s="126">
        <f>IF(N202="sníž. přenesená",J202,0)</f>
        <v>0</v>
      </c>
      <c r="BI202" s="126">
        <f>IF(N202="nulová",J202,0)</f>
        <v>0</v>
      </c>
      <c r="BJ202" s="16" t="s">
        <v>87</v>
      </c>
      <c r="BK202" s="126">
        <f>ROUND(I202*H202,2)</f>
        <v>0</v>
      </c>
      <c r="BL202" s="16" t="s">
        <v>129</v>
      </c>
      <c r="BM202" s="125" t="s">
        <v>240</v>
      </c>
    </row>
    <row r="203" spans="2:65" s="12" customFormat="1" ht="11.25">
      <c r="B203" s="129"/>
      <c r="C203" s="216"/>
      <c r="D203" s="214" t="s">
        <v>133</v>
      </c>
      <c r="E203" s="217" t="s">
        <v>1</v>
      </c>
      <c r="F203" s="218" t="s">
        <v>134</v>
      </c>
      <c r="G203" s="216"/>
      <c r="H203" s="217" t="s">
        <v>1</v>
      </c>
      <c r="I203" s="131"/>
      <c r="J203" s="216"/>
      <c r="K203" s="216"/>
      <c r="L203" s="129"/>
      <c r="M203" s="132"/>
      <c r="T203" s="133"/>
      <c r="AT203" s="130" t="s">
        <v>133</v>
      </c>
      <c r="AU203" s="130" t="s">
        <v>89</v>
      </c>
      <c r="AV203" s="12" t="s">
        <v>87</v>
      </c>
      <c r="AW203" s="12" t="s">
        <v>34</v>
      </c>
      <c r="AX203" s="12" t="s">
        <v>79</v>
      </c>
      <c r="AY203" s="130" t="s">
        <v>122</v>
      </c>
    </row>
    <row r="204" spans="2:65" s="12" customFormat="1" ht="11.25">
      <c r="B204" s="129"/>
      <c r="C204" s="216"/>
      <c r="D204" s="214" t="s">
        <v>133</v>
      </c>
      <c r="E204" s="217" t="s">
        <v>1</v>
      </c>
      <c r="F204" s="218" t="s">
        <v>233</v>
      </c>
      <c r="G204" s="216"/>
      <c r="H204" s="217" t="s">
        <v>1</v>
      </c>
      <c r="I204" s="131"/>
      <c r="J204" s="216"/>
      <c r="K204" s="216"/>
      <c r="L204" s="129"/>
      <c r="M204" s="132"/>
      <c r="T204" s="133"/>
      <c r="AT204" s="130" t="s">
        <v>133</v>
      </c>
      <c r="AU204" s="130" t="s">
        <v>89</v>
      </c>
      <c r="AV204" s="12" t="s">
        <v>87</v>
      </c>
      <c r="AW204" s="12" t="s">
        <v>34</v>
      </c>
      <c r="AX204" s="12" t="s">
        <v>79</v>
      </c>
      <c r="AY204" s="130" t="s">
        <v>122</v>
      </c>
    </row>
    <row r="205" spans="2:65" s="12" customFormat="1" ht="11.25">
      <c r="B205" s="129"/>
      <c r="C205" s="216"/>
      <c r="D205" s="214" t="s">
        <v>133</v>
      </c>
      <c r="E205" s="217" t="s">
        <v>1</v>
      </c>
      <c r="F205" s="218" t="s">
        <v>234</v>
      </c>
      <c r="G205" s="216"/>
      <c r="H205" s="217" t="s">
        <v>1</v>
      </c>
      <c r="I205" s="131"/>
      <c r="J205" s="216"/>
      <c r="K205" s="216"/>
      <c r="L205" s="129"/>
      <c r="M205" s="132"/>
      <c r="T205" s="133"/>
      <c r="AT205" s="130" t="s">
        <v>133</v>
      </c>
      <c r="AU205" s="130" t="s">
        <v>89</v>
      </c>
      <c r="AV205" s="12" t="s">
        <v>87</v>
      </c>
      <c r="AW205" s="12" t="s">
        <v>34</v>
      </c>
      <c r="AX205" s="12" t="s">
        <v>79</v>
      </c>
      <c r="AY205" s="130" t="s">
        <v>122</v>
      </c>
    </row>
    <row r="206" spans="2:65" s="13" customFormat="1" ht="11.25">
      <c r="B206" s="134"/>
      <c r="C206" s="219"/>
      <c r="D206" s="214" t="s">
        <v>133</v>
      </c>
      <c r="E206" s="220" t="s">
        <v>1</v>
      </c>
      <c r="F206" s="221" t="s">
        <v>235</v>
      </c>
      <c r="G206" s="219"/>
      <c r="H206" s="222">
        <v>283.68</v>
      </c>
      <c r="I206" s="136"/>
      <c r="J206" s="219"/>
      <c r="K206" s="219"/>
      <c r="L206" s="134"/>
      <c r="M206" s="137"/>
      <c r="T206" s="138"/>
      <c r="AT206" s="135" t="s">
        <v>133</v>
      </c>
      <c r="AU206" s="135" t="s">
        <v>89</v>
      </c>
      <c r="AV206" s="13" t="s">
        <v>89</v>
      </c>
      <c r="AW206" s="13" t="s">
        <v>34</v>
      </c>
      <c r="AX206" s="13" t="s">
        <v>79</v>
      </c>
      <c r="AY206" s="135" t="s">
        <v>122</v>
      </c>
    </row>
    <row r="207" spans="2:65" s="13" customFormat="1" ht="11.25">
      <c r="B207" s="134"/>
      <c r="C207" s="219"/>
      <c r="D207" s="214" t="s">
        <v>133</v>
      </c>
      <c r="E207" s="220" t="s">
        <v>1</v>
      </c>
      <c r="F207" s="221" t="s">
        <v>236</v>
      </c>
      <c r="G207" s="219"/>
      <c r="H207" s="222">
        <v>26.036999999999999</v>
      </c>
      <c r="I207" s="136"/>
      <c r="J207" s="219"/>
      <c r="K207" s="219"/>
      <c r="L207" s="134"/>
      <c r="M207" s="137"/>
      <c r="T207" s="138"/>
      <c r="AT207" s="135" t="s">
        <v>133</v>
      </c>
      <c r="AU207" s="135" t="s">
        <v>89</v>
      </c>
      <c r="AV207" s="13" t="s">
        <v>89</v>
      </c>
      <c r="AW207" s="13" t="s">
        <v>34</v>
      </c>
      <c r="AX207" s="13" t="s">
        <v>79</v>
      </c>
      <c r="AY207" s="135" t="s">
        <v>122</v>
      </c>
    </row>
    <row r="208" spans="2:65" s="14" customFormat="1" ht="11.25">
      <c r="B208" s="139"/>
      <c r="C208" s="223"/>
      <c r="D208" s="214" t="s">
        <v>133</v>
      </c>
      <c r="E208" s="224" t="s">
        <v>1</v>
      </c>
      <c r="F208" s="225" t="s">
        <v>142</v>
      </c>
      <c r="G208" s="223"/>
      <c r="H208" s="226">
        <v>309.71699999999998</v>
      </c>
      <c r="I208" s="141"/>
      <c r="J208" s="223"/>
      <c r="K208" s="223"/>
      <c r="L208" s="139"/>
      <c r="M208" s="142"/>
      <c r="T208" s="143"/>
      <c r="AT208" s="140" t="s">
        <v>133</v>
      </c>
      <c r="AU208" s="140" t="s">
        <v>89</v>
      </c>
      <c r="AV208" s="14" t="s">
        <v>129</v>
      </c>
      <c r="AW208" s="14" t="s">
        <v>34</v>
      </c>
      <c r="AX208" s="14" t="s">
        <v>87</v>
      </c>
      <c r="AY208" s="140" t="s">
        <v>122</v>
      </c>
    </row>
    <row r="209" spans="2:65" s="1" customFormat="1" ht="55.5" customHeight="1">
      <c r="B209" s="119"/>
      <c r="C209" s="208" t="s">
        <v>7</v>
      </c>
      <c r="D209" s="208" t="s">
        <v>124</v>
      </c>
      <c r="E209" s="209" t="s">
        <v>241</v>
      </c>
      <c r="F209" s="210" t="s">
        <v>242</v>
      </c>
      <c r="G209" s="211" t="s">
        <v>226</v>
      </c>
      <c r="H209" s="212">
        <v>309.71699999999998</v>
      </c>
      <c r="I209" s="120"/>
      <c r="J209" s="213">
        <f>ROUND(I209*H209,2)</f>
        <v>0</v>
      </c>
      <c r="K209" s="210" t="s">
        <v>128</v>
      </c>
      <c r="L209" s="31"/>
      <c r="M209" s="121" t="s">
        <v>1</v>
      </c>
      <c r="N209" s="122" t="s">
        <v>44</v>
      </c>
      <c r="P209" s="123">
        <f>O209*H209</f>
        <v>0</v>
      </c>
      <c r="Q209" s="123">
        <v>0</v>
      </c>
      <c r="R209" s="123">
        <f>Q209*H209</f>
        <v>0</v>
      </c>
      <c r="S209" s="123">
        <v>0</v>
      </c>
      <c r="T209" s="124">
        <f>S209*H209</f>
        <v>0</v>
      </c>
      <c r="AR209" s="125" t="s">
        <v>129</v>
      </c>
      <c r="AT209" s="125" t="s">
        <v>124</v>
      </c>
      <c r="AU209" s="125" t="s">
        <v>89</v>
      </c>
      <c r="AY209" s="16" t="s">
        <v>122</v>
      </c>
      <c r="BE209" s="126">
        <f>IF(N209="základní",J209,0)</f>
        <v>0</v>
      </c>
      <c r="BF209" s="126">
        <f>IF(N209="snížená",J209,0)</f>
        <v>0</v>
      </c>
      <c r="BG209" s="126">
        <f>IF(N209="zákl. přenesená",J209,0)</f>
        <v>0</v>
      </c>
      <c r="BH209" s="126">
        <f>IF(N209="sníž. přenesená",J209,0)</f>
        <v>0</v>
      </c>
      <c r="BI209" s="126">
        <f>IF(N209="nulová",J209,0)</f>
        <v>0</v>
      </c>
      <c r="BJ209" s="16" t="s">
        <v>87</v>
      </c>
      <c r="BK209" s="126">
        <f>ROUND(I209*H209,2)</f>
        <v>0</v>
      </c>
      <c r="BL209" s="16" t="s">
        <v>129</v>
      </c>
      <c r="BM209" s="125" t="s">
        <v>243</v>
      </c>
    </row>
    <row r="210" spans="2:65" s="12" customFormat="1" ht="11.25">
      <c r="B210" s="129"/>
      <c r="C210" s="216"/>
      <c r="D210" s="214" t="s">
        <v>133</v>
      </c>
      <c r="E210" s="217" t="s">
        <v>1</v>
      </c>
      <c r="F210" s="218" t="s">
        <v>134</v>
      </c>
      <c r="G210" s="216"/>
      <c r="H210" s="217" t="s">
        <v>1</v>
      </c>
      <c r="I210" s="131"/>
      <c r="J210" s="216"/>
      <c r="K210" s="216"/>
      <c r="L210" s="129"/>
      <c r="M210" s="132"/>
      <c r="T210" s="133"/>
      <c r="AT210" s="130" t="s">
        <v>133</v>
      </c>
      <c r="AU210" s="130" t="s">
        <v>89</v>
      </c>
      <c r="AV210" s="12" t="s">
        <v>87</v>
      </c>
      <c r="AW210" s="12" t="s">
        <v>34</v>
      </c>
      <c r="AX210" s="12" t="s">
        <v>79</v>
      </c>
      <c r="AY210" s="130" t="s">
        <v>122</v>
      </c>
    </row>
    <row r="211" spans="2:65" s="12" customFormat="1" ht="11.25">
      <c r="B211" s="129"/>
      <c r="C211" s="216"/>
      <c r="D211" s="214" t="s">
        <v>133</v>
      </c>
      <c r="E211" s="217" t="s">
        <v>1</v>
      </c>
      <c r="F211" s="218" t="s">
        <v>233</v>
      </c>
      <c r="G211" s="216"/>
      <c r="H211" s="217" t="s">
        <v>1</v>
      </c>
      <c r="I211" s="131"/>
      <c r="J211" s="216"/>
      <c r="K211" s="216"/>
      <c r="L211" s="129"/>
      <c r="M211" s="132"/>
      <c r="T211" s="133"/>
      <c r="AT211" s="130" t="s">
        <v>133</v>
      </c>
      <c r="AU211" s="130" t="s">
        <v>89</v>
      </c>
      <c r="AV211" s="12" t="s">
        <v>87</v>
      </c>
      <c r="AW211" s="12" t="s">
        <v>34</v>
      </c>
      <c r="AX211" s="12" t="s">
        <v>79</v>
      </c>
      <c r="AY211" s="130" t="s">
        <v>122</v>
      </c>
    </row>
    <row r="212" spans="2:65" s="12" customFormat="1" ht="11.25">
      <c r="B212" s="129"/>
      <c r="C212" s="216"/>
      <c r="D212" s="214" t="s">
        <v>133</v>
      </c>
      <c r="E212" s="217" t="s">
        <v>1</v>
      </c>
      <c r="F212" s="218" t="s">
        <v>234</v>
      </c>
      <c r="G212" s="216"/>
      <c r="H212" s="217" t="s">
        <v>1</v>
      </c>
      <c r="I212" s="131"/>
      <c r="J212" s="216"/>
      <c r="K212" s="216"/>
      <c r="L212" s="129"/>
      <c r="M212" s="132"/>
      <c r="T212" s="133"/>
      <c r="AT212" s="130" t="s">
        <v>133</v>
      </c>
      <c r="AU212" s="130" t="s">
        <v>89</v>
      </c>
      <c r="AV212" s="12" t="s">
        <v>87</v>
      </c>
      <c r="AW212" s="12" t="s">
        <v>34</v>
      </c>
      <c r="AX212" s="12" t="s">
        <v>79</v>
      </c>
      <c r="AY212" s="130" t="s">
        <v>122</v>
      </c>
    </row>
    <row r="213" spans="2:65" s="13" customFormat="1" ht="11.25">
      <c r="B213" s="134"/>
      <c r="C213" s="219"/>
      <c r="D213" s="214" t="s">
        <v>133</v>
      </c>
      <c r="E213" s="220" t="s">
        <v>1</v>
      </c>
      <c r="F213" s="221" t="s">
        <v>235</v>
      </c>
      <c r="G213" s="219"/>
      <c r="H213" s="222">
        <v>283.68</v>
      </c>
      <c r="I213" s="136"/>
      <c r="J213" s="219"/>
      <c r="K213" s="219"/>
      <c r="L213" s="134"/>
      <c r="M213" s="137"/>
      <c r="T213" s="138"/>
      <c r="AT213" s="135" t="s">
        <v>133</v>
      </c>
      <c r="AU213" s="135" t="s">
        <v>89</v>
      </c>
      <c r="AV213" s="13" t="s">
        <v>89</v>
      </c>
      <c r="AW213" s="13" t="s">
        <v>34</v>
      </c>
      <c r="AX213" s="13" t="s">
        <v>79</v>
      </c>
      <c r="AY213" s="135" t="s">
        <v>122</v>
      </c>
    </row>
    <row r="214" spans="2:65" s="13" customFormat="1" ht="11.25">
      <c r="B214" s="134"/>
      <c r="C214" s="219"/>
      <c r="D214" s="214" t="s">
        <v>133</v>
      </c>
      <c r="E214" s="220" t="s">
        <v>1</v>
      </c>
      <c r="F214" s="221" t="s">
        <v>236</v>
      </c>
      <c r="G214" s="219"/>
      <c r="H214" s="222">
        <v>26.036999999999999</v>
      </c>
      <c r="I214" s="136"/>
      <c r="J214" s="219"/>
      <c r="K214" s="219"/>
      <c r="L214" s="134"/>
      <c r="M214" s="137"/>
      <c r="T214" s="138"/>
      <c r="AT214" s="135" t="s">
        <v>133</v>
      </c>
      <c r="AU214" s="135" t="s">
        <v>89</v>
      </c>
      <c r="AV214" s="13" t="s">
        <v>89</v>
      </c>
      <c r="AW214" s="13" t="s">
        <v>34</v>
      </c>
      <c r="AX214" s="13" t="s">
        <v>79</v>
      </c>
      <c r="AY214" s="135" t="s">
        <v>122</v>
      </c>
    </row>
    <row r="215" spans="2:65" s="14" customFormat="1" ht="11.25">
      <c r="B215" s="139"/>
      <c r="C215" s="223"/>
      <c r="D215" s="214" t="s">
        <v>133</v>
      </c>
      <c r="E215" s="224" t="s">
        <v>1</v>
      </c>
      <c r="F215" s="225" t="s">
        <v>142</v>
      </c>
      <c r="G215" s="223"/>
      <c r="H215" s="226">
        <v>309.71699999999998</v>
      </c>
      <c r="I215" s="141"/>
      <c r="J215" s="223"/>
      <c r="K215" s="223"/>
      <c r="L215" s="139"/>
      <c r="M215" s="142"/>
      <c r="T215" s="143"/>
      <c r="AT215" s="140" t="s">
        <v>133</v>
      </c>
      <c r="AU215" s="140" t="s">
        <v>89</v>
      </c>
      <c r="AV215" s="14" t="s">
        <v>129</v>
      </c>
      <c r="AW215" s="14" t="s">
        <v>34</v>
      </c>
      <c r="AX215" s="14" t="s">
        <v>87</v>
      </c>
      <c r="AY215" s="140" t="s">
        <v>122</v>
      </c>
    </row>
    <row r="216" spans="2:65" s="1" customFormat="1" ht="55.5" customHeight="1">
      <c r="B216" s="119"/>
      <c r="C216" s="208" t="s">
        <v>244</v>
      </c>
      <c r="D216" s="208" t="s">
        <v>124</v>
      </c>
      <c r="E216" s="209" t="s">
        <v>245</v>
      </c>
      <c r="F216" s="210" t="s">
        <v>246</v>
      </c>
      <c r="G216" s="211" t="s">
        <v>226</v>
      </c>
      <c r="H216" s="212">
        <v>103.239</v>
      </c>
      <c r="I216" s="120"/>
      <c r="J216" s="213">
        <f>ROUND(I216*H216,2)</f>
        <v>0</v>
      </c>
      <c r="K216" s="210" t="s">
        <v>128</v>
      </c>
      <c r="L216" s="31"/>
      <c r="M216" s="121" t="s">
        <v>1</v>
      </c>
      <c r="N216" s="122" t="s">
        <v>44</v>
      </c>
      <c r="P216" s="123">
        <f>O216*H216</f>
        <v>0</v>
      </c>
      <c r="Q216" s="123">
        <v>0</v>
      </c>
      <c r="R216" s="123">
        <f>Q216*H216</f>
        <v>0</v>
      </c>
      <c r="S216" s="123">
        <v>0</v>
      </c>
      <c r="T216" s="124">
        <f>S216*H216</f>
        <v>0</v>
      </c>
      <c r="AR216" s="125" t="s">
        <v>129</v>
      </c>
      <c r="AT216" s="125" t="s">
        <v>124</v>
      </c>
      <c r="AU216" s="125" t="s">
        <v>89</v>
      </c>
      <c r="AY216" s="16" t="s">
        <v>122</v>
      </c>
      <c r="BE216" s="126">
        <f>IF(N216="základní",J216,0)</f>
        <v>0</v>
      </c>
      <c r="BF216" s="126">
        <f>IF(N216="snížená",J216,0)</f>
        <v>0</v>
      </c>
      <c r="BG216" s="126">
        <f>IF(N216="zákl. přenesená",J216,0)</f>
        <v>0</v>
      </c>
      <c r="BH216" s="126">
        <f>IF(N216="sníž. přenesená",J216,0)</f>
        <v>0</v>
      </c>
      <c r="BI216" s="126">
        <f>IF(N216="nulová",J216,0)</f>
        <v>0</v>
      </c>
      <c r="BJ216" s="16" t="s">
        <v>87</v>
      </c>
      <c r="BK216" s="126">
        <f>ROUND(I216*H216,2)</f>
        <v>0</v>
      </c>
      <c r="BL216" s="16" t="s">
        <v>129</v>
      </c>
      <c r="BM216" s="125" t="s">
        <v>247</v>
      </c>
    </row>
    <row r="217" spans="2:65" s="12" customFormat="1" ht="11.25">
      <c r="B217" s="129"/>
      <c r="C217" s="216"/>
      <c r="D217" s="214" t="s">
        <v>133</v>
      </c>
      <c r="E217" s="217" t="s">
        <v>1</v>
      </c>
      <c r="F217" s="218" t="s">
        <v>134</v>
      </c>
      <c r="G217" s="216"/>
      <c r="H217" s="217" t="s">
        <v>1</v>
      </c>
      <c r="I217" s="131"/>
      <c r="J217" s="216"/>
      <c r="K217" s="216"/>
      <c r="L217" s="129"/>
      <c r="M217" s="132"/>
      <c r="T217" s="133"/>
      <c r="AT217" s="130" t="s">
        <v>133</v>
      </c>
      <c r="AU217" s="130" t="s">
        <v>89</v>
      </c>
      <c r="AV217" s="12" t="s">
        <v>87</v>
      </c>
      <c r="AW217" s="12" t="s">
        <v>34</v>
      </c>
      <c r="AX217" s="12" t="s">
        <v>79</v>
      </c>
      <c r="AY217" s="130" t="s">
        <v>122</v>
      </c>
    </row>
    <row r="218" spans="2:65" s="12" customFormat="1" ht="11.25">
      <c r="B218" s="129"/>
      <c r="C218" s="216"/>
      <c r="D218" s="214" t="s">
        <v>133</v>
      </c>
      <c r="E218" s="217" t="s">
        <v>1</v>
      </c>
      <c r="F218" s="218" t="s">
        <v>248</v>
      </c>
      <c r="G218" s="216"/>
      <c r="H218" s="217" t="s">
        <v>1</v>
      </c>
      <c r="I218" s="131"/>
      <c r="J218" s="216"/>
      <c r="K218" s="216"/>
      <c r="L218" s="129"/>
      <c r="M218" s="132"/>
      <c r="T218" s="133"/>
      <c r="AT218" s="130" t="s">
        <v>133</v>
      </c>
      <c r="AU218" s="130" t="s">
        <v>89</v>
      </c>
      <c r="AV218" s="12" t="s">
        <v>87</v>
      </c>
      <c r="AW218" s="12" t="s">
        <v>34</v>
      </c>
      <c r="AX218" s="12" t="s">
        <v>79</v>
      </c>
      <c r="AY218" s="130" t="s">
        <v>122</v>
      </c>
    </row>
    <row r="219" spans="2:65" s="12" customFormat="1" ht="11.25">
      <c r="B219" s="129"/>
      <c r="C219" s="216"/>
      <c r="D219" s="214" t="s">
        <v>133</v>
      </c>
      <c r="E219" s="217" t="s">
        <v>1</v>
      </c>
      <c r="F219" s="218" t="s">
        <v>234</v>
      </c>
      <c r="G219" s="216"/>
      <c r="H219" s="217" t="s">
        <v>1</v>
      </c>
      <c r="I219" s="131"/>
      <c r="J219" s="216"/>
      <c r="K219" s="216"/>
      <c r="L219" s="129"/>
      <c r="M219" s="132"/>
      <c r="T219" s="133"/>
      <c r="AT219" s="130" t="s">
        <v>133</v>
      </c>
      <c r="AU219" s="130" t="s">
        <v>89</v>
      </c>
      <c r="AV219" s="12" t="s">
        <v>87</v>
      </c>
      <c r="AW219" s="12" t="s">
        <v>34</v>
      </c>
      <c r="AX219" s="12" t="s">
        <v>79</v>
      </c>
      <c r="AY219" s="130" t="s">
        <v>122</v>
      </c>
    </row>
    <row r="220" spans="2:65" s="13" customFormat="1" ht="11.25">
      <c r="B220" s="134"/>
      <c r="C220" s="219"/>
      <c r="D220" s="214" t="s">
        <v>133</v>
      </c>
      <c r="E220" s="220" t="s">
        <v>1</v>
      </c>
      <c r="F220" s="221" t="s">
        <v>249</v>
      </c>
      <c r="G220" s="219"/>
      <c r="H220" s="222">
        <v>94.56</v>
      </c>
      <c r="I220" s="136"/>
      <c r="J220" s="219"/>
      <c r="K220" s="219"/>
      <c r="L220" s="134"/>
      <c r="M220" s="137"/>
      <c r="T220" s="138"/>
      <c r="AT220" s="135" t="s">
        <v>133</v>
      </c>
      <c r="AU220" s="135" t="s">
        <v>89</v>
      </c>
      <c r="AV220" s="13" t="s">
        <v>89</v>
      </c>
      <c r="AW220" s="13" t="s">
        <v>34</v>
      </c>
      <c r="AX220" s="13" t="s">
        <v>79</v>
      </c>
      <c r="AY220" s="135" t="s">
        <v>122</v>
      </c>
    </row>
    <row r="221" spans="2:65" s="13" customFormat="1" ht="11.25">
      <c r="B221" s="134"/>
      <c r="C221" s="219"/>
      <c r="D221" s="214" t="s">
        <v>133</v>
      </c>
      <c r="E221" s="220" t="s">
        <v>1</v>
      </c>
      <c r="F221" s="221" t="s">
        <v>250</v>
      </c>
      <c r="G221" s="219"/>
      <c r="H221" s="222">
        <v>8.6790000000000003</v>
      </c>
      <c r="I221" s="136"/>
      <c r="J221" s="219"/>
      <c r="K221" s="219"/>
      <c r="L221" s="134"/>
      <c r="M221" s="137"/>
      <c r="T221" s="138"/>
      <c r="AT221" s="135" t="s">
        <v>133</v>
      </c>
      <c r="AU221" s="135" t="s">
        <v>89</v>
      </c>
      <c r="AV221" s="13" t="s">
        <v>89</v>
      </c>
      <c r="AW221" s="13" t="s">
        <v>34</v>
      </c>
      <c r="AX221" s="13" t="s">
        <v>79</v>
      </c>
      <c r="AY221" s="135" t="s">
        <v>122</v>
      </c>
    </row>
    <row r="222" spans="2:65" s="14" customFormat="1" ht="11.25">
      <c r="B222" s="139"/>
      <c r="C222" s="223"/>
      <c r="D222" s="214" t="s">
        <v>133</v>
      </c>
      <c r="E222" s="224" t="s">
        <v>1</v>
      </c>
      <c r="F222" s="225" t="s">
        <v>142</v>
      </c>
      <c r="G222" s="223"/>
      <c r="H222" s="226">
        <v>103.239</v>
      </c>
      <c r="I222" s="141"/>
      <c r="J222" s="223"/>
      <c r="K222" s="223"/>
      <c r="L222" s="139"/>
      <c r="M222" s="142"/>
      <c r="T222" s="143"/>
      <c r="AT222" s="140" t="s">
        <v>133</v>
      </c>
      <c r="AU222" s="140" t="s">
        <v>89</v>
      </c>
      <c r="AV222" s="14" t="s">
        <v>129</v>
      </c>
      <c r="AW222" s="14" t="s">
        <v>34</v>
      </c>
      <c r="AX222" s="14" t="s">
        <v>87</v>
      </c>
      <c r="AY222" s="140" t="s">
        <v>122</v>
      </c>
    </row>
    <row r="223" spans="2:65" s="1" customFormat="1" ht="16.5" customHeight="1">
      <c r="B223" s="119"/>
      <c r="C223" s="208" t="s">
        <v>251</v>
      </c>
      <c r="D223" s="208" t="s">
        <v>124</v>
      </c>
      <c r="E223" s="209" t="s">
        <v>252</v>
      </c>
      <c r="F223" s="210" t="s">
        <v>253</v>
      </c>
      <c r="G223" s="211" t="s">
        <v>254</v>
      </c>
      <c r="H223" s="212">
        <v>59</v>
      </c>
      <c r="I223" s="120"/>
      <c r="J223" s="213">
        <f>ROUND(I223*H223,2)</f>
        <v>0</v>
      </c>
      <c r="K223" s="210" t="s">
        <v>1</v>
      </c>
      <c r="L223" s="31"/>
      <c r="M223" s="121" t="s">
        <v>1</v>
      </c>
      <c r="N223" s="122" t="s">
        <v>44</v>
      </c>
      <c r="P223" s="123">
        <f>O223*H223</f>
        <v>0</v>
      </c>
      <c r="Q223" s="123">
        <v>0</v>
      </c>
      <c r="R223" s="123">
        <f>Q223*H223</f>
        <v>0</v>
      </c>
      <c r="S223" s="123">
        <v>0</v>
      </c>
      <c r="T223" s="124">
        <f>S223*H223</f>
        <v>0</v>
      </c>
      <c r="AR223" s="125" t="s">
        <v>129</v>
      </c>
      <c r="AT223" s="125" t="s">
        <v>124</v>
      </c>
      <c r="AU223" s="125" t="s">
        <v>89</v>
      </c>
      <c r="AY223" s="16" t="s">
        <v>122</v>
      </c>
      <c r="BE223" s="126">
        <f>IF(N223="základní",J223,0)</f>
        <v>0</v>
      </c>
      <c r="BF223" s="126">
        <f>IF(N223="snížená",J223,0)</f>
        <v>0</v>
      </c>
      <c r="BG223" s="126">
        <f>IF(N223="zákl. přenesená",J223,0)</f>
        <v>0</v>
      </c>
      <c r="BH223" s="126">
        <f>IF(N223="sníž. přenesená",J223,0)</f>
        <v>0</v>
      </c>
      <c r="BI223" s="126">
        <f>IF(N223="nulová",J223,0)</f>
        <v>0</v>
      </c>
      <c r="BJ223" s="16" t="s">
        <v>87</v>
      </c>
      <c r="BK223" s="126">
        <f>ROUND(I223*H223,2)</f>
        <v>0</v>
      </c>
      <c r="BL223" s="16" t="s">
        <v>129</v>
      </c>
      <c r="BM223" s="125" t="s">
        <v>255</v>
      </c>
    </row>
    <row r="224" spans="2:65" s="1" customFormat="1" ht="37.9" customHeight="1">
      <c r="B224" s="119"/>
      <c r="C224" s="208" t="s">
        <v>84</v>
      </c>
      <c r="D224" s="208" t="s">
        <v>124</v>
      </c>
      <c r="E224" s="209" t="s">
        <v>256</v>
      </c>
      <c r="F224" s="210" t="s">
        <v>257</v>
      </c>
      <c r="G224" s="211" t="s">
        <v>127</v>
      </c>
      <c r="H224" s="212">
        <v>2104</v>
      </c>
      <c r="I224" s="120"/>
      <c r="J224" s="213">
        <f>ROUND(I224*H224,2)</f>
        <v>0</v>
      </c>
      <c r="K224" s="210" t="s">
        <v>128</v>
      </c>
      <c r="L224" s="31"/>
      <c r="M224" s="121" t="s">
        <v>1</v>
      </c>
      <c r="N224" s="122" t="s">
        <v>44</v>
      </c>
      <c r="P224" s="123">
        <f>O224*H224</f>
        <v>0</v>
      </c>
      <c r="Q224" s="123">
        <v>5.8E-4</v>
      </c>
      <c r="R224" s="123">
        <f>Q224*H224</f>
        <v>1.2203200000000001</v>
      </c>
      <c r="S224" s="123">
        <v>0</v>
      </c>
      <c r="T224" s="124">
        <f>S224*H224</f>
        <v>0</v>
      </c>
      <c r="AR224" s="125" t="s">
        <v>129</v>
      </c>
      <c r="AT224" s="125" t="s">
        <v>124</v>
      </c>
      <c r="AU224" s="125" t="s">
        <v>89</v>
      </c>
      <c r="AY224" s="16" t="s">
        <v>122</v>
      </c>
      <c r="BE224" s="126">
        <f>IF(N224="základní",J224,0)</f>
        <v>0</v>
      </c>
      <c r="BF224" s="126">
        <f>IF(N224="snížená",J224,0)</f>
        <v>0</v>
      </c>
      <c r="BG224" s="126">
        <f>IF(N224="zákl. přenesená",J224,0)</f>
        <v>0</v>
      </c>
      <c r="BH224" s="126">
        <f>IF(N224="sníž. přenesená",J224,0)</f>
        <v>0</v>
      </c>
      <c r="BI224" s="126">
        <f>IF(N224="nulová",J224,0)</f>
        <v>0</v>
      </c>
      <c r="BJ224" s="16" t="s">
        <v>87</v>
      </c>
      <c r="BK224" s="126">
        <f>ROUND(I224*H224,2)</f>
        <v>0</v>
      </c>
      <c r="BL224" s="16" t="s">
        <v>129</v>
      </c>
      <c r="BM224" s="125" t="s">
        <v>258</v>
      </c>
    </row>
    <row r="225" spans="2:65" s="1" customFormat="1" ht="37.9" customHeight="1">
      <c r="B225" s="119"/>
      <c r="C225" s="208" t="s">
        <v>259</v>
      </c>
      <c r="D225" s="208" t="s">
        <v>124</v>
      </c>
      <c r="E225" s="209" t="s">
        <v>260</v>
      </c>
      <c r="F225" s="210" t="s">
        <v>261</v>
      </c>
      <c r="G225" s="211" t="s">
        <v>127</v>
      </c>
      <c r="H225" s="212">
        <v>2104</v>
      </c>
      <c r="I225" s="120"/>
      <c r="J225" s="213">
        <f>ROUND(I225*H225,2)</f>
        <v>0</v>
      </c>
      <c r="K225" s="210" t="s">
        <v>128</v>
      </c>
      <c r="L225" s="31"/>
      <c r="M225" s="121" t="s">
        <v>1</v>
      </c>
      <c r="N225" s="122" t="s">
        <v>44</v>
      </c>
      <c r="P225" s="123">
        <f>O225*H225</f>
        <v>0</v>
      </c>
      <c r="Q225" s="123">
        <v>0</v>
      </c>
      <c r="R225" s="123">
        <f>Q225*H225</f>
        <v>0</v>
      </c>
      <c r="S225" s="123">
        <v>0</v>
      </c>
      <c r="T225" s="124">
        <f>S225*H225</f>
        <v>0</v>
      </c>
      <c r="AR225" s="125" t="s">
        <v>129</v>
      </c>
      <c r="AT225" s="125" t="s">
        <v>124</v>
      </c>
      <c r="AU225" s="125" t="s">
        <v>89</v>
      </c>
      <c r="AY225" s="16" t="s">
        <v>122</v>
      </c>
      <c r="BE225" s="126">
        <f>IF(N225="základní",J225,0)</f>
        <v>0</v>
      </c>
      <c r="BF225" s="126">
        <f>IF(N225="snížená",J225,0)</f>
        <v>0</v>
      </c>
      <c r="BG225" s="126">
        <f>IF(N225="zákl. přenesená",J225,0)</f>
        <v>0</v>
      </c>
      <c r="BH225" s="126">
        <f>IF(N225="sníž. přenesená",J225,0)</f>
        <v>0</v>
      </c>
      <c r="BI225" s="126">
        <f>IF(N225="nulová",J225,0)</f>
        <v>0</v>
      </c>
      <c r="BJ225" s="16" t="s">
        <v>87</v>
      </c>
      <c r="BK225" s="126">
        <f>ROUND(I225*H225,2)</f>
        <v>0</v>
      </c>
      <c r="BL225" s="16" t="s">
        <v>129</v>
      </c>
      <c r="BM225" s="125" t="s">
        <v>262</v>
      </c>
    </row>
    <row r="226" spans="2:65" s="1" customFormat="1" ht="62.65" customHeight="1">
      <c r="B226" s="119"/>
      <c r="C226" s="208" t="s">
        <v>263</v>
      </c>
      <c r="D226" s="208" t="s">
        <v>124</v>
      </c>
      <c r="E226" s="209" t="s">
        <v>264</v>
      </c>
      <c r="F226" s="210" t="s">
        <v>265</v>
      </c>
      <c r="G226" s="211" t="s">
        <v>226</v>
      </c>
      <c r="H226" s="212">
        <v>553.48</v>
      </c>
      <c r="I226" s="120"/>
      <c r="J226" s="213">
        <f>ROUND(I226*H226,2)</f>
        <v>0</v>
      </c>
      <c r="K226" s="210" t="s">
        <v>128</v>
      </c>
      <c r="L226" s="31"/>
      <c r="M226" s="121" t="s">
        <v>1</v>
      </c>
      <c r="N226" s="122" t="s">
        <v>44</v>
      </c>
      <c r="P226" s="123">
        <f>O226*H226</f>
        <v>0</v>
      </c>
      <c r="Q226" s="123">
        <v>0</v>
      </c>
      <c r="R226" s="123">
        <f>Q226*H226</f>
        <v>0</v>
      </c>
      <c r="S226" s="123">
        <v>0</v>
      </c>
      <c r="T226" s="124">
        <f>S226*H226</f>
        <v>0</v>
      </c>
      <c r="AR226" s="125" t="s">
        <v>129</v>
      </c>
      <c r="AT226" s="125" t="s">
        <v>124</v>
      </c>
      <c r="AU226" s="125" t="s">
        <v>89</v>
      </c>
      <c r="AY226" s="16" t="s">
        <v>122</v>
      </c>
      <c r="BE226" s="126">
        <f>IF(N226="základní",J226,0)</f>
        <v>0</v>
      </c>
      <c r="BF226" s="126">
        <f>IF(N226="snížená",J226,0)</f>
        <v>0</v>
      </c>
      <c r="BG226" s="126">
        <f>IF(N226="zákl. přenesená",J226,0)</f>
        <v>0</v>
      </c>
      <c r="BH226" s="126">
        <f>IF(N226="sníž. přenesená",J226,0)</f>
        <v>0</v>
      </c>
      <c r="BI226" s="126">
        <f>IF(N226="nulová",J226,0)</f>
        <v>0</v>
      </c>
      <c r="BJ226" s="16" t="s">
        <v>87</v>
      </c>
      <c r="BK226" s="126">
        <f>ROUND(I226*H226,2)</f>
        <v>0</v>
      </c>
      <c r="BL226" s="16" t="s">
        <v>129</v>
      </c>
      <c r="BM226" s="125" t="s">
        <v>266</v>
      </c>
    </row>
    <row r="227" spans="2:65" s="12" customFormat="1" ht="11.25">
      <c r="B227" s="129"/>
      <c r="C227" s="216"/>
      <c r="D227" s="214" t="s">
        <v>133</v>
      </c>
      <c r="E227" s="217" t="s">
        <v>1</v>
      </c>
      <c r="F227" s="218" t="s">
        <v>267</v>
      </c>
      <c r="G227" s="216"/>
      <c r="H227" s="217" t="s">
        <v>1</v>
      </c>
      <c r="I227" s="131"/>
      <c r="J227" s="216"/>
      <c r="K227" s="216"/>
      <c r="L227" s="129"/>
      <c r="M227" s="132"/>
      <c r="T227" s="133"/>
      <c r="AT227" s="130" t="s">
        <v>133</v>
      </c>
      <c r="AU227" s="130" t="s">
        <v>89</v>
      </c>
      <c r="AV227" s="12" t="s">
        <v>87</v>
      </c>
      <c r="AW227" s="12" t="s">
        <v>34</v>
      </c>
      <c r="AX227" s="12" t="s">
        <v>79</v>
      </c>
      <c r="AY227" s="130" t="s">
        <v>122</v>
      </c>
    </row>
    <row r="228" spans="2:65" s="13" customFormat="1" ht="11.25">
      <c r="B228" s="134"/>
      <c r="C228" s="219"/>
      <c r="D228" s="214" t="s">
        <v>133</v>
      </c>
      <c r="E228" s="220" t="s">
        <v>1</v>
      </c>
      <c r="F228" s="221" t="s">
        <v>268</v>
      </c>
      <c r="G228" s="219"/>
      <c r="H228" s="222">
        <v>553.48</v>
      </c>
      <c r="I228" s="136"/>
      <c r="J228" s="219"/>
      <c r="K228" s="219"/>
      <c r="L228" s="134"/>
      <c r="M228" s="137"/>
      <c r="T228" s="138"/>
      <c r="AT228" s="135" t="s">
        <v>133</v>
      </c>
      <c r="AU228" s="135" t="s">
        <v>89</v>
      </c>
      <c r="AV228" s="13" t="s">
        <v>89</v>
      </c>
      <c r="AW228" s="13" t="s">
        <v>34</v>
      </c>
      <c r="AX228" s="13" t="s">
        <v>87</v>
      </c>
      <c r="AY228" s="135" t="s">
        <v>122</v>
      </c>
    </row>
    <row r="229" spans="2:65" s="1" customFormat="1" ht="62.65" customHeight="1">
      <c r="B229" s="119"/>
      <c r="C229" s="208" t="s">
        <v>269</v>
      </c>
      <c r="D229" s="208" t="s">
        <v>124</v>
      </c>
      <c r="E229" s="209" t="s">
        <v>270</v>
      </c>
      <c r="F229" s="210" t="s">
        <v>271</v>
      </c>
      <c r="G229" s="211" t="s">
        <v>226</v>
      </c>
      <c r="H229" s="212">
        <v>342.69400000000002</v>
      </c>
      <c r="I229" s="120"/>
      <c r="J229" s="213">
        <f>ROUND(I229*H229,2)</f>
        <v>0</v>
      </c>
      <c r="K229" s="210" t="s">
        <v>128</v>
      </c>
      <c r="L229" s="31"/>
      <c r="M229" s="121" t="s">
        <v>1</v>
      </c>
      <c r="N229" s="122" t="s">
        <v>44</v>
      </c>
      <c r="P229" s="123">
        <f>O229*H229</f>
        <v>0</v>
      </c>
      <c r="Q229" s="123">
        <v>0</v>
      </c>
      <c r="R229" s="123">
        <f>Q229*H229</f>
        <v>0</v>
      </c>
      <c r="S229" s="123">
        <v>0</v>
      </c>
      <c r="T229" s="124">
        <f>S229*H229</f>
        <v>0</v>
      </c>
      <c r="AR229" s="125" t="s">
        <v>129</v>
      </c>
      <c r="AT229" s="125" t="s">
        <v>124</v>
      </c>
      <c r="AU229" s="125" t="s">
        <v>89</v>
      </c>
      <c r="AY229" s="16" t="s">
        <v>122</v>
      </c>
      <c r="BE229" s="126">
        <f>IF(N229="základní",J229,0)</f>
        <v>0</v>
      </c>
      <c r="BF229" s="126">
        <f>IF(N229="snížená",J229,0)</f>
        <v>0</v>
      </c>
      <c r="BG229" s="126">
        <f>IF(N229="zákl. přenesená",J229,0)</f>
        <v>0</v>
      </c>
      <c r="BH229" s="126">
        <f>IF(N229="sníž. přenesená",J229,0)</f>
        <v>0</v>
      </c>
      <c r="BI229" s="126">
        <f>IF(N229="nulová",J229,0)</f>
        <v>0</v>
      </c>
      <c r="BJ229" s="16" t="s">
        <v>87</v>
      </c>
      <c r="BK229" s="126">
        <f>ROUND(I229*H229,2)</f>
        <v>0</v>
      </c>
      <c r="BL229" s="16" t="s">
        <v>129</v>
      </c>
      <c r="BM229" s="125" t="s">
        <v>272</v>
      </c>
    </row>
    <row r="230" spans="2:65" s="12" customFormat="1" ht="11.25">
      <c r="B230" s="129"/>
      <c r="C230" s="216"/>
      <c r="D230" s="214" t="s">
        <v>133</v>
      </c>
      <c r="E230" s="217" t="s">
        <v>1</v>
      </c>
      <c r="F230" s="218" t="s">
        <v>273</v>
      </c>
      <c r="G230" s="216"/>
      <c r="H230" s="217" t="s">
        <v>1</v>
      </c>
      <c r="I230" s="131"/>
      <c r="J230" s="216"/>
      <c r="K230" s="216"/>
      <c r="L230" s="129"/>
      <c r="M230" s="132"/>
      <c r="T230" s="133"/>
      <c r="AT230" s="130" t="s">
        <v>133</v>
      </c>
      <c r="AU230" s="130" t="s">
        <v>89</v>
      </c>
      <c r="AV230" s="12" t="s">
        <v>87</v>
      </c>
      <c r="AW230" s="12" t="s">
        <v>34</v>
      </c>
      <c r="AX230" s="12" t="s">
        <v>79</v>
      </c>
      <c r="AY230" s="130" t="s">
        <v>122</v>
      </c>
    </row>
    <row r="231" spans="2:65" s="13" customFormat="1" ht="11.25">
      <c r="B231" s="134"/>
      <c r="C231" s="219"/>
      <c r="D231" s="214" t="s">
        <v>133</v>
      </c>
      <c r="E231" s="220" t="s">
        <v>1</v>
      </c>
      <c r="F231" s="221" t="s">
        <v>274</v>
      </c>
      <c r="G231" s="219"/>
      <c r="H231" s="222">
        <v>619.43399999999997</v>
      </c>
      <c r="I231" s="136"/>
      <c r="J231" s="219"/>
      <c r="K231" s="219"/>
      <c r="L231" s="134"/>
      <c r="M231" s="137"/>
      <c r="T231" s="138"/>
      <c r="AT231" s="135" t="s">
        <v>133</v>
      </c>
      <c r="AU231" s="135" t="s">
        <v>89</v>
      </c>
      <c r="AV231" s="13" t="s">
        <v>89</v>
      </c>
      <c r="AW231" s="13" t="s">
        <v>34</v>
      </c>
      <c r="AX231" s="13" t="s">
        <v>79</v>
      </c>
      <c r="AY231" s="135" t="s">
        <v>122</v>
      </c>
    </row>
    <row r="232" spans="2:65" s="13" customFormat="1" ht="11.25">
      <c r="B232" s="134"/>
      <c r="C232" s="219"/>
      <c r="D232" s="214" t="s">
        <v>133</v>
      </c>
      <c r="E232" s="220" t="s">
        <v>1</v>
      </c>
      <c r="F232" s="221" t="s">
        <v>275</v>
      </c>
      <c r="G232" s="219"/>
      <c r="H232" s="222">
        <v>-276.74</v>
      </c>
      <c r="I232" s="136"/>
      <c r="J232" s="219"/>
      <c r="K232" s="219"/>
      <c r="L232" s="134"/>
      <c r="M232" s="137"/>
      <c r="T232" s="138"/>
      <c r="AT232" s="135" t="s">
        <v>133</v>
      </c>
      <c r="AU232" s="135" t="s">
        <v>89</v>
      </c>
      <c r="AV232" s="13" t="s">
        <v>89</v>
      </c>
      <c r="AW232" s="13" t="s">
        <v>34</v>
      </c>
      <c r="AX232" s="13" t="s">
        <v>79</v>
      </c>
      <c r="AY232" s="135" t="s">
        <v>122</v>
      </c>
    </row>
    <row r="233" spans="2:65" s="14" customFormat="1" ht="11.25">
      <c r="B233" s="139"/>
      <c r="C233" s="223"/>
      <c r="D233" s="214" t="s">
        <v>133</v>
      </c>
      <c r="E233" s="224" t="s">
        <v>1</v>
      </c>
      <c r="F233" s="225" t="s">
        <v>142</v>
      </c>
      <c r="G233" s="223"/>
      <c r="H233" s="226">
        <v>342.69399999999996</v>
      </c>
      <c r="I233" s="141"/>
      <c r="J233" s="223"/>
      <c r="K233" s="223"/>
      <c r="L233" s="139"/>
      <c r="M233" s="142"/>
      <c r="T233" s="143"/>
      <c r="AT233" s="140" t="s">
        <v>133</v>
      </c>
      <c r="AU233" s="140" t="s">
        <v>89</v>
      </c>
      <c r="AV233" s="14" t="s">
        <v>129</v>
      </c>
      <c r="AW233" s="14" t="s">
        <v>34</v>
      </c>
      <c r="AX233" s="14" t="s">
        <v>87</v>
      </c>
      <c r="AY233" s="140" t="s">
        <v>122</v>
      </c>
    </row>
    <row r="234" spans="2:65" s="1" customFormat="1" ht="66.75" customHeight="1">
      <c r="B234" s="119"/>
      <c r="C234" s="208" t="s">
        <v>276</v>
      </c>
      <c r="D234" s="208" t="s">
        <v>124</v>
      </c>
      <c r="E234" s="209" t="s">
        <v>277</v>
      </c>
      <c r="F234" s="210" t="s">
        <v>278</v>
      </c>
      <c r="G234" s="211" t="s">
        <v>226</v>
      </c>
      <c r="H234" s="212">
        <v>2741.5520000000001</v>
      </c>
      <c r="I234" s="120"/>
      <c r="J234" s="213">
        <f>ROUND(I234*H234,2)</f>
        <v>0</v>
      </c>
      <c r="K234" s="210" t="s">
        <v>128</v>
      </c>
      <c r="L234" s="31"/>
      <c r="M234" s="121" t="s">
        <v>1</v>
      </c>
      <c r="N234" s="122" t="s">
        <v>44</v>
      </c>
      <c r="P234" s="123">
        <f>O234*H234</f>
        <v>0</v>
      </c>
      <c r="Q234" s="123">
        <v>0</v>
      </c>
      <c r="R234" s="123">
        <f>Q234*H234</f>
        <v>0</v>
      </c>
      <c r="S234" s="123">
        <v>0</v>
      </c>
      <c r="T234" s="124">
        <f>S234*H234</f>
        <v>0</v>
      </c>
      <c r="AR234" s="125" t="s">
        <v>129</v>
      </c>
      <c r="AT234" s="125" t="s">
        <v>124</v>
      </c>
      <c r="AU234" s="125" t="s">
        <v>89</v>
      </c>
      <c r="AY234" s="16" t="s">
        <v>122</v>
      </c>
      <c r="BE234" s="126">
        <f>IF(N234="základní",J234,0)</f>
        <v>0</v>
      </c>
      <c r="BF234" s="126">
        <f>IF(N234="snížená",J234,0)</f>
        <v>0</v>
      </c>
      <c r="BG234" s="126">
        <f>IF(N234="zákl. přenesená",J234,0)</f>
        <v>0</v>
      </c>
      <c r="BH234" s="126">
        <f>IF(N234="sníž. přenesená",J234,0)</f>
        <v>0</v>
      </c>
      <c r="BI234" s="126">
        <f>IF(N234="nulová",J234,0)</f>
        <v>0</v>
      </c>
      <c r="BJ234" s="16" t="s">
        <v>87</v>
      </c>
      <c r="BK234" s="126">
        <f>ROUND(I234*H234,2)</f>
        <v>0</v>
      </c>
      <c r="BL234" s="16" t="s">
        <v>129</v>
      </c>
      <c r="BM234" s="125" t="s">
        <v>279</v>
      </c>
    </row>
    <row r="235" spans="2:65" s="12" customFormat="1" ht="11.25">
      <c r="B235" s="129"/>
      <c r="C235" s="216"/>
      <c r="D235" s="214" t="s">
        <v>133</v>
      </c>
      <c r="E235" s="217" t="s">
        <v>1</v>
      </c>
      <c r="F235" s="218" t="s">
        <v>280</v>
      </c>
      <c r="G235" s="216"/>
      <c r="H235" s="217" t="s">
        <v>1</v>
      </c>
      <c r="I235" s="131"/>
      <c r="J235" s="216"/>
      <c r="K235" s="216"/>
      <c r="L235" s="129"/>
      <c r="M235" s="132"/>
      <c r="T235" s="133"/>
      <c r="AT235" s="130" t="s">
        <v>133</v>
      </c>
      <c r="AU235" s="130" t="s">
        <v>89</v>
      </c>
      <c r="AV235" s="12" t="s">
        <v>87</v>
      </c>
      <c r="AW235" s="12" t="s">
        <v>34</v>
      </c>
      <c r="AX235" s="12" t="s">
        <v>79</v>
      </c>
      <c r="AY235" s="130" t="s">
        <v>122</v>
      </c>
    </row>
    <row r="236" spans="2:65" s="13" customFormat="1" ht="11.25">
      <c r="B236" s="134"/>
      <c r="C236" s="219"/>
      <c r="D236" s="214" t="s">
        <v>133</v>
      </c>
      <c r="E236" s="220" t="s">
        <v>1</v>
      </c>
      <c r="F236" s="221" t="s">
        <v>281</v>
      </c>
      <c r="G236" s="219"/>
      <c r="H236" s="222">
        <v>2741.5520000000001</v>
      </c>
      <c r="I236" s="136"/>
      <c r="J236" s="219"/>
      <c r="K236" s="219"/>
      <c r="L236" s="134"/>
      <c r="M236" s="137"/>
      <c r="T236" s="138"/>
      <c r="AT236" s="135" t="s">
        <v>133</v>
      </c>
      <c r="AU236" s="135" t="s">
        <v>89</v>
      </c>
      <c r="AV236" s="13" t="s">
        <v>89</v>
      </c>
      <c r="AW236" s="13" t="s">
        <v>34</v>
      </c>
      <c r="AX236" s="13" t="s">
        <v>87</v>
      </c>
      <c r="AY236" s="135" t="s">
        <v>122</v>
      </c>
    </row>
    <row r="237" spans="2:65" s="1" customFormat="1" ht="62.65" customHeight="1">
      <c r="B237" s="119"/>
      <c r="C237" s="208" t="s">
        <v>282</v>
      </c>
      <c r="D237" s="208" t="s">
        <v>124</v>
      </c>
      <c r="E237" s="209" t="s">
        <v>283</v>
      </c>
      <c r="F237" s="210" t="s">
        <v>284</v>
      </c>
      <c r="G237" s="211" t="s">
        <v>226</v>
      </c>
      <c r="H237" s="212">
        <v>309.71699999999998</v>
      </c>
      <c r="I237" s="120"/>
      <c r="J237" s="213">
        <f>ROUND(I237*H237,2)</f>
        <v>0</v>
      </c>
      <c r="K237" s="210" t="s">
        <v>128</v>
      </c>
      <c r="L237" s="31"/>
      <c r="M237" s="121" t="s">
        <v>1</v>
      </c>
      <c r="N237" s="122" t="s">
        <v>44</v>
      </c>
      <c r="P237" s="123">
        <f>O237*H237</f>
        <v>0</v>
      </c>
      <c r="Q237" s="123">
        <v>0</v>
      </c>
      <c r="R237" s="123">
        <f>Q237*H237</f>
        <v>0</v>
      </c>
      <c r="S237" s="123">
        <v>0</v>
      </c>
      <c r="T237" s="124">
        <f>S237*H237</f>
        <v>0</v>
      </c>
      <c r="AR237" s="125" t="s">
        <v>129</v>
      </c>
      <c r="AT237" s="125" t="s">
        <v>124</v>
      </c>
      <c r="AU237" s="125" t="s">
        <v>89</v>
      </c>
      <c r="AY237" s="16" t="s">
        <v>122</v>
      </c>
      <c r="BE237" s="126">
        <f>IF(N237="základní",J237,0)</f>
        <v>0</v>
      </c>
      <c r="BF237" s="126">
        <f>IF(N237="snížená",J237,0)</f>
        <v>0</v>
      </c>
      <c r="BG237" s="126">
        <f>IF(N237="zákl. přenesená",J237,0)</f>
        <v>0</v>
      </c>
      <c r="BH237" s="126">
        <f>IF(N237="sníž. přenesená",J237,0)</f>
        <v>0</v>
      </c>
      <c r="BI237" s="126">
        <f>IF(N237="nulová",J237,0)</f>
        <v>0</v>
      </c>
      <c r="BJ237" s="16" t="s">
        <v>87</v>
      </c>
      <c r="BK237" s="126">
        <f>ROUND(I237*H237,2)</f>
        <v>0</v>
      </c>
      <c r="BL237" s="16" t="s">
        <v>129</v>
      </c>
      <c r="BM237" s="125" t="s">
        <v>285</v>
      </c>
    </row>
    <row r="238" spans="2:65" s="12" customFormat="1" ht="11.25">
      <c r="B238" s="129"/>
      <c r="C238" s="216"/>
      <c r="D238" s="214" t="s">
        <v>133</v>
      </c>
      <c r="E238" s="217" t="s">
        <v>1</v>
      </c>
      <c r="F238" s="218" t="s">
        <v>273</v>
      </c>
      <c r="G238" s="216"/>
      <c r="H238" s="217" t="s">
        <v>1</v>
      </c>
      <c r="I238" s="131"/>
      <c r="J238" s="216"/>
      <c r="K238" s="216"/>
      <c r="L238" s="129"/>
      <c r="M238" s="132"/>
      <c r="T238" s="133"/>
      <c r="AT238" s="130" t="s">
        <v>133</v>
      </c>
      <c r="AU238" s="130" t="s">
        <v>89</v>
      </c>
      <c r="AV238" s="12" t="s">
        <v>87</v>
      </c>
      <c r="AW238" s="12" t="s">
        <v>34</v>
      </c>
      <c r="AX238" s="12" t="s">
        <v>79</v>
      </c>
      <c r="AY238" s="130" t="s">
        <v>122</v>
      </c>
    </row>
    <row r="239" spans="2:65" s="13" customFormat="1" ht="11.25">
      <c r="B239" s="134"/>
      <c r="C239" s="219"/>
      <c r="D239" s="214" t="s">
        <v>133</v>
      </c>
      <c r="E239" s="220" t="s">
        <v>1</v>
      </c>
      <c r="F239" s="221" t="s">
        <v>286</v>
      </c>
      <c r="G239" s="219"/>
      <c r="H239" s="222">
        <v>309.71699999999998</v>
      </c>
      <c r="I239" s="136"/>
      <c r="J239" s="219"/>
      <c r="K239" s="219"/>
      <c r="L239" s="134"/>
      <c r="M239" s="137"/>
      <c r="T239" s="138"/>
      <c r="AT239" s="135" t="s">
        <v>133</v>
      </c>
      <c r="AU239" s="135" t="s">
        <v>89</v>
      </c>
      <c r="AV239" s="13" t="s">
        <v>89</v>
      </c>
      <c r="AW239" s="13" t="s">
        <v>34</v>
      </c>
      <c r="AX239" s="13" t="s">
        <v>87</v>
      </c>
      <c r="AY239" s="135" t="s">
        <v>122</v>
      </c>
    </row>
    <row r="240" spans="2:65" s="1" customFormat="1" ht="66.75" customHeight="1">
      <c r="B240" s="119"/>
      <c r="C240" s="208" t="s">
        <v>287</v>
      </c>
      <c r="D240" s="208" t="s">
        <v>124</v>
      </c>
      <c r="E240" s="209" t="s">
        <v>288</v>
      </c>
      <c r="F240" s="210" t="s">
        <v>289</v>
      </c>
      <c r="G240" s="211" t="s">
        <v>226</v>
      </c>
      <c r="H240" s="212">
        <v>2477.7359999999999</v>
      </c>
      <c r="I240" s="120"/>
      <c r="J240" s="213">
        <f>ROUND(I240*H240,2)</f>
        <v>0</v>
      </c>
      <c r="K240" s="210" t="s">
        <v>128</v>
      </c>
      <c r="L240" s="31"/>
      <c r="M240" s="121" t="s">
        <v>1</v>
      </c>
      <c r="N240" s="122" t="s">
        <v>44</v>
      </c>
      <c r="P240" s="123">
        <f>O240*H240</f>
        <v>0</v>
      </c>
      <c r="Q240" s="123">
        <v>0</v>
      </c>
      <c r="R240" s="123">
        <f>Q240*H240</f>
        <v>0</v>
      </c>
      <c r="S240" s="123">
        <v>0</v>
      </c>
      <c r="T240" s="124">
        <f>S240*H240</f>
        <v>0</v>
      </c>
      <c r="AR240" s="125" t="s">
        <v>129</v>
      </c>
      <c r="AT240" s="125" t="s">
        <v>124</v>
      </c>
      <c r="AU240" s="125" t="s">
        <v>89</v>
      </c>
      <c r="AY240" s="16" t="s">
        <v>122</v>
      </c>
      <c r="BE240" s="126">
        <f>IF(N240="základní",J240,0)</f>
        <v>0</v>
      </c>
      <c r="BF240" s="126">
        <f>IF(N240="snížená",J240,0)</f>
        <v>0</v>
      </c>
      <c r="BG240" s="126">
        <f>IF(N240="zákl. přenesená",J240,0)</f>
        <v>0</v>
      </c>
      <c r="BH240" s="126">
        <f>IF(N240="sníž. přenesená",J240,0)</f>
        <v>0</v>
      </c>
      <c r="BI240" s="126">
        <f>IF(N240="nulová",J240,0)</f>
        <v>0</v>
      </c>
      <c r="BJ240" s="16" t="s">
        <v>87</v>
      </c>
      <c r="BK240" s="126">
        <f>ROUND(I240*H240,2)</f>
        <v>0</v>
      </c>
      <c r="BL240" s="16" t="s">
        <v>129</v>
      </c>
      <c r="BM240" s="125" t="s">
        <v>290</v>
      </c>
    </row>
    <row r="241" spans="2:65" s="12" customFormat="1" ht="11.25">
      <c r="B241" s="129"/>
      <c r="C241" s="216"/>
      <c r="D241" s="214" t="s">
        <v>133</v>
      </c>
      <c r="E241" s="217" t="s">
        <v>1</v>
      </c>
      <c r="F241" s="218" t="s">
        <v>280</v>
      </c>
      <c r="G241" s="216"/>
      <c r="H241" s="217" t="s">
        <v>1</v>
      </c>
      <c r="I241" s="131"/>
      <c r="J241" s="216"/>
      <c r="K241" s="216"/>
      <c r="L241" s="129"/>
      <c r="M241" s="132"/>
      <c r="T241" s="133"/>
      <c r="AT241" s="130" t="s">
        <v>133</v>
      </c>
      <c r="AU241" s="130" t="s">
        <v>89</v>
      </c>
      <c r="AV241" s="12" t="s">
        <v>87</v>
      </c>
      <c r="AW241" s="12" t="s">
        <v>34</v>
      </c>
      <c r="AX241" s="12" t="s">
        <v>79</v>
      </c>
      <c r="AY241" s="130" t="s">
        <v>122</v>
      </c>
    </row>
    <row r="242" spans="2:65" s="13" customFormat="1" ht="11.25">
      <c r="B242" s="134"/>
      <c r="C242" s="219"/>
      <c r="D242" s="214" t="s">
        <v>133</v>
      </c>
      <c r="E242" s="220" t="s">
        <v>1</v>
      </c>
      <c r="F242" s="221" t="s">
        <v>291</v>
      </c>
      <c r="G242" s="219"/>
      <c r="H242" s="222">
        <v>2477.7359999999999</v>
      </c>
      <c r="I242" s="136"/>
      <c r="J242" s="219"/>
      <c r="K242" s="219"/>
      <c r="L242" s="134"/>
      <c r="M242" s="137"/>
      <c r="T242" s="138"/>
      <c r="AT242" s="135" t="s">
        <v>133</v>
      </c>
      <c r="AU242" s="135" t="s">
        <v>89</v>
      </c>
      <c r="AV242" s="13" t="s">
        <v>89</v>
      </c>
      <c r="AW242" s="13" t="s">
        <v>34</v>
      </c>
      <c r="AX242" s="13" t="s">
        <v>87</v>
      </c>
      <c r="AY242" s="135" t="s">
        <v>122</v>
      </c>
    </row>
    <row r="243" spans="2:65" s="1" customFormat="1" ht="62.65" customHeight="1">
      <c r="B243" s="119"/>
      <c r="C243" s="208" t="s">
        <v>292</v>
      </c>
      <c r="D243" s="208" t="s">
        <v>124</v>
      </c>
      <c r="E243" s="209" t="s">
        <v>293</v>
      </c>
      <c r="F243" s="210" t="s">
        <v>294</v>
      </c>
      <c r="G243" s="211" t="s">
        <v>226</v>
      </c>
      <c r="H243" s="212">
        <v>103.239</v>
      </c>
      <c r="I243" s="120"/>
      <c r="J243" s="213">
        <f>ROUND(I243*H243,2)</f>
        <v>0</v>
      </c>
      <c r="K243" s="210" t="s">
        <v>128</v>
      </c>
      <c r="L243" s="31"/>
      <c r="M243" s="121" t="s">
        <v>1</v>
      </c>
      <c r="N243" s="122" t="s">
        <v>44</v>
      </c>
      <c r="P243" s="123">
        <f>O243*H243</f>
        <v>0</v>
      </c>
      <c r="Q243" s="123">
        <v>0</v>
      </c>
      <c r="R243" s="123">
        <f>Q243*H243</f>
        <v>0</v>
      </c>
      <c r="S243" s="123">
        <v>0</v>
      </c>
      <c r="T243" s="124">
        <f>S243*H243</f>
        <v>0</v>
      </c>
      <c r="AR243" s="125" t="s">
        <v>129</v>
      </c>
      <c r="AT243" s="125" t="s">
        <v>124</v>
      </c>
      <c r="AU243" s="125" t="s">
        <v>89</v>
      </c>
      <c r="AY243" s="16" t="s">
        <v>122</v>
      </c>
      <c r="BE243" s="126">
        <f>IF(N243="základní",J243,0)</f>
        <v>0</v>
      </c>
      <c r="BF243" s="126">
        <f>IF(N243="snížená",J243,0)</f>
        <v>0</v>
      </c>
      <c r="BG243" s="126">
        <f>IF(N243="zákl. přenesená",J243,0)</f>
        <v>0</v>
      </c>
      <c r="BH243" s="126">
        <f>IF(N243="sníž. přenesená",J243,0)</f>
        <v>0</v>
      </c>
      <c r="BI243" s="126">
        <f>IF(N243="nulová",J243,0)</f>
        <v>0</v>
      </c>
      <c r="BJ243" s="16" t="s">
        <v>87</v>
      </c>
      <c r="BK243" s="126">
        <f>ROUND(I243*H243,2)</f>
        <v>0</v>
      </c>
      <c r="BL243" s="16" t="s">
        <v>129</v>
      </c>
      <c r="BM243" s="125" t="s">
        <v>295</v>
      </c>
    </row>
    <row r="244" spans="2:65" s="12" customFormat="1" ht="11.25">
      <c r="B244" s="129"/>
      <c r="C244" s="216"/>
      <c r="D244" s="214" t="s">
        <v>133</v>
      </c>
      <c r="E244" s="217" t="s">
        <v>1</v>
      </c>
      <c r="F244" s="218" t="s">
        <v>273</v>
      </c>
      <c r="G244" s="216"/>
      <c r="H244" s="217" t="s">
        <v>1</v>
      </c>
      <c r="I244" s="131"/>
      <c r="J244" s="216"/>
      <c r="K244" s="216"/>
      <c r="L244" s="129"/>
      <c r="M244" s="132"/>
      <c r="T244" s="133"/>
      <c r="AT244" s="130" t="s">
        <v>133</v>
      </c>
      <c r="AU244" s="130" t="s">
        <v>89</v>
      </c>
      <c r="AV244" s="12" t="s">
        <v>87</v>
      </c>
      <c r="AW244" s="12" t="s">
        <v>34</v>
      </c>
      <c r="AX244" s="12" t="s">
        <v>79</v>
      </c>
      <c r="AY244" s="130" t="s">
        <v>122</v>
      </c>
    </row>
    <row r="245" spans="2:65" s="13" customFormat="1" ht="11.25">
      <c r="B245" s="134"/>
      <c r="C245" s="219"/>
      <c r="D245" s="214" t="s">
        <v>133</v>
      </c>
      <c r="E245" s="220" t="s">
        <v>1</v>
      </c>
      <c r="F245" s="221" t="s">
        <v>296</v>
      </c>
      <c r="G245" s="219"/>
      <c r="H245" s="222">
        <v>103.239</v>
      </c>
      <c r="I245" s="136"/>
      <c r="J245" s="219"/>
      <c r="K245" s="219"/>
      <c r="L245" s="134"/>
      <c r="M245" s="137"/>
      <c r="T245" s="138"/>
      <c r="AT245" s="135" t="s">
        <v>133</v>
      </c>
      <c r="AU245" s="135" t="s">
        <v>89</v>
      </c>
      <c r="AV245" s="13" t="s">
        <v>89</v>
      </c>
      <c r="AW245" s="13" t="s">
        <v>34</v>
      </c>
      <c r="AX245" s="13" t="s">
        <v>87</v>
      </c>
      <c r="AY245" s="135" t="s">
        <v>122</v>
      </c>
    </row>
    <row r="246" spans="2:65" s="1" customFormat="1" ht="66.75" customHeight="1">
      <c r="B246" s="119"/>
      <c r="C246" s="208" t="s">
        <v>297</v>
      </c>
      <c r="D246" s="208" t="s">
        <v>124</v>
      </c>
      <c r="E246" s="209" t="s">
        <v>298</v>
      </c>
      <c r="F246" s="210" t="s">
        <v>299</v>
      </c>
      <c r="G246" s="211" t="s">
        <v>226</v>
      </c>
      <c r="H246" s="212">
        <v>825.91200000000003</v>
      </c>
      <c r="I246" s="120"/>
      <c r="J246" s="213">
        <f>ROUND(I246*H246,2)</f>
        <v>0</v>
      </c>
      <c r="K246" s="210" t="s">
        <v>128</v>
      </c>
      <c r="L246" s="31"/>
      <c r="M246" s="121" t="s">
        <v>1</v>
      </c>
      <c r="N246" s="122" t="s">
        <v>44</v>
      </c>
      <c r="P246" s="123">
        <f>O246*H246</f>
        <v>0</v>
      </c>
      <c r="Q246" s="123">
        <v>0</v>
      </c>
      <c r="R246" s="123">
        <f>Q246*H246</f>
        <v>0</v>
      </c>
      <c r="S246" s="123">
        <v>0</v>
      </c>
      <c r="T246" s="124">
        <f>S246*H246</f>
        <v>0</v>
      </c>
      <c r="AR246" s="125" t="s">
        <v>129</v>
      </c>
      <c r="AT246" s="125" t="s">
        <v>124</v>
      </c>
      <c r="AU246" s="125" t="s">
        <v>89</v>
      </c>
      <c r="AY246" s="16" t="s">
        <v>122</v>
      </c>
      <c r="BE246" s="126">
        <f>IF(N246="základní",J246,0)</f>
        <v>0</v>
      </c>
      <c r="BF246" s="126">
        <f>IF(N246="snížená",J246,0)</f>
        <v>0</v>
      </c>
      <c r="BG246" s="126">
        <f>IF(N246="zákl. přenesená",J246,0)</f>
        <v>0</v>
      </c>
      <c r="BH246" s="126">
        <f>IF(N246="sníž. přenesená",J246,0)</f>
        <v>0</v>
      </c>
      <c r="BI246" s="126">
        <f>IF(N246="nulová",J246,0)</f>
        <v>0</v>
      </c>
      <c r="BJ246" s="16" t="s">
        <v>87</v>
      </c>
      <c r="BK246" s="126">
        <f>ROUND(I246*H246,2)</f>
        <v>0</v>
      </c>
      <c r="BL246" s="16" t="s">
        <v>129</v>
      </c>
      <c r="BM246" s="125" t="s">
        <v>300</v>
      </c>
    </row>
    <row r="247" spans="2:65" s="12" customFormat="1" ht="11.25">
      <c r="B247" s="129"/>
      <c r="C247" s="216"/>
      <c r="D247" s="214" t="s">
        <v>133</v>
      </c>
      <c r="E247" s="217" t="s">
        <v>1</v>
      </c>
      <c r="F247" s="218" t="s">
        <v>280</v>
      </c>
      <c r="G247" s="216"/>
      <c r="H247" s="217" t="s">
        <v>1</v>
      </c>
      <c r="I247" s="131"/>
      <c r="J247" s="216"/>
      <c r="K247" s="216"/>
      <c r="L247" s="129"/>
      <c r="M247" s="132"/>
      <c r="T247" s="133"/>
      <c r="AT247" s="130" t="s">
        <v>133</v>
      </c>
      <c r="AU247" s="130" t="s">
        <v>89</v>
      </c>
      <c r="AV247" s="12" t="s">
        <v>87</v>
      </c>
      <c r="AW247" s="12" t="s">
        <v>34</v>
      </c>
      <c r="AX247" s="12" t="s">
        <v>79</v>
      </c>
      <c r="AY247" s="130" t="s">
        <v>122</v>
      </c>
    </row>
    <row r="248" spans="2:65" s="13" customFormat="1" ht="11.25">
      <c r="B248" s="134"/>
      <c r="C248" s="219"/>
      <c r="D248" s="214" t="s">
        <v>133</v>
      </c>
      <c r="E248" s="220" t="s">
        <v>1</v>
      </c>
      <c r="F248" s="221" t="s">
        <v>301</v>
      </c>
      <c r="G248" s="219"/>
      <c r="H248" s="222">
        <v>825.91200000000003</v>
      </c>
      <c r="I248" s="136"/>
      <c r="J248" s="219"/>
      <c r="K248" s="219"/>
      <c r="L248" s="134"/>
      <c r="M248" s="137"/>
      <c r="T248" s="138"/>
      <c r="AT248" s="135" t="s">
        <v>133</v>
      </c>
      <c r="AU248" s="135" t="s">
        <v>89</v>
      </c>
      <c r="AV248" s="13" t="s">
        <v>89</v>
      </c>
      <c r="AW248" s="13" t="s">
        <v>34</v>
      </c>
      <c r="AX248" s="13" t="s">
        <v>87</v>
      </c>
      <c r="AY248" s="135" t="s">
        <v>122</v>
      </c>
    </row>
    <row r="249" spans="2:65" s="1" customFormat="1" ht="44.25" customHeight="1">
      <c r="B249" s="119"/>
      <c r="C249" s="208" t="s">
        <v>302</v>
      </c>
      <c r="D249" s="208" t="s">
        <v>124</v>
      </c>
      <c r="E249" s="209" t="s">
        <v>303</v>
      </c>
      <c r="F249" s="210" t="s">
        <v>304</v>
      </c>
      <c r="G249" s="211" t="s">
        <v>226</v>
      </c>
      <c r="H249" s="212">
        <v>276.74</v>
      </c>
      <c r="I249" s="120"/>
      <c r="J249" s="213">
        <f>ROUND(I249*H249,2)</f>
        <v>0</v>
      </c>
      <c r="K249" s="210" t="s">
        <v>128</v>
      </c>
      <c r="L249" s="31"/>
      <c r="M249" s="121" t="s">
        <v>1</v>
      </c>
      <c r="N249" s="122" t="s">
        <v>44</v>
      </c>
      <c r="P249" s="123">
        <f>O249*H249</f>
        <v>0</v>
      </c>
      <c r="Q249" s="123">
        <v>0</v>
      </c>
      <c r="R249" s="123">
        <f>Q249*H249</f>
        <v>0</v>
      </c>
      <c r="S249" s="123">
        <v>0</v>
      </c>
      <c r="T249" s="124">
        <f>S249*H249</f>
        <v>0</v>
      </c>
      <c r="AR249" s="125" t="s">
        <v>129</v>
      </c>
      <c r="AT249" s="125" t="s">
        <v>124</v>
      </c>
      <c r="AU249" s="125" t="s">
        <v>89</v>
      </c>
      <c r="AY249" s="16" t="s">
        <v>122</v>
      </c>
      <c r="BE249" s="126">
        <f>IF(N249="základní",J249,0)</f>
        <v>0</v>
      </c>
      <c r="BF249" s="126">
        <f>IF(N249="snížená",J249,0)</f>
        <v>0</v>
      </c>
      <c r="BG249" s="126">
        <f>IF(N249="zákl. přenesená",J249,0)</f>
        <v>0</v>
      </c>
      <c r="BH249" s="126">
        <f>IF(N249="sníž. přenesená",J249,0)</f>
        <v>0</v>
      </c>
      <c r="BI249" s="126">
        <f>IF(N249="nulová",J249,0)</f>
        <v>0</v>
      </c>
      <c r="BJ249" s="16" t="s">
        <v>87</v>
      </c>
      <c r="BK249" s="126">
        <f>ROUND(I249*H249,2)</f>
        <v>0</v>
      </c>
      <c r="BL249" s="16" t="s">
        <v>129</v>
      </c>
      <c r="BM249" s="125" t="s">
        <v>305</v>
      </c>
    </row>
    <row r="250" spans="2:65" s="12" customFormat="1" ht="11.25">
      <c r="B250" s="129"/>
      <c r="C250" s="216"/>
      <c r="D250" s="214" t="s">
        <v>133</v>
      </c>
      <c r="E250" s="217" t="s">
        <v>1</v>
      </c>
      <c r="F250" s="218" t="s">
        <v>306</v>
      </c>
      <c r="G250" s="216"/>
      <c r="H250" s="217" t="s">
        <v>1</v>
      </c>
      <c r="I250" s="131"/>
      <c r="J250" s="216"/>
      <c r="K250" s="216"/>
      <c r="L250" s="129"/>
      <c r="M250" s="132"/>
      <c r="T250" s="133"/>
      <c r="AT250" s="130" t="s">
        <v>133</v>
      </c>
      <c r="AU250" s="130" t="s">
        <v>89</v>
      </c>
      <c r="AV250" s="12" t="s">
        <v>87</v>
      </c>
      <c r="AW250" s="12" t="s">
        <v>34</v>
      </c>
      <c r="AX250" s="12" t="s">
        <v>79</v>
      </c>
      <c r="AY250" s="130" t="s">
        <v>122</v>
      </c>
    </row>
    <row r="251" spans="2:65" s="13" customFormat="1" ht="11.25">
      <c r="B251" s="134"/>
      <c r="C251" s="219"/>
      <c r="D251" s="214" t="s">
        <v>133</v>
      </c>
      <c r="E251" s="220" t="s">
        <v>1</v>
      </c>
      <c r="F251" s="221" t="s">
        <v>307</v>
      </c>
      <c r="G251" s="219"/>
      <c r="H251" s="222">
        <v>276.74</v>
      </c>
      <c r="I251" s="136"/>
      <c r="J251" s="219"/>
      <c r="K251" s="219"/>
      <c r="L251" s="134"/>
      <c r="M251" s="137"/>
      <c r="T251" s="138"/>
      <c r="AT251" s="135" t="s">
        <v>133</v>
      </c>
      <c r="AU251" s="135" t="s">
        <v>89</v>
      </c>
      <c r="AV251" s="13" t="s">
        <v>89</v>
      </c>
      <c r="AW251" s="13" t="s">
        <v>34</v>
      </c>
      <c r="AX251" s="13" t="s">
        <v>87</v>
      </c>
      <c r="AY251" s="135" t="s">
        <v>122</v>
      </c>
    </row>
    <row r="252" spans="2:65" s="1" customFormat="1" ht="44.25" customHeight="1">
      <c r="B252" s="119"/>
      <c r="C252" s="208" t="s">
        <v>308</v>
      </c>
      <c r="D252" s="208" t="s">
        <v>124</v>
      </c>
      <c r="E252" s="209" t="s">
        <v>309</v>
      </c>
      <c r="F252" s="210" t="s">
        <v>310</v>
      </c>
      <c r="G252" s="211" t="s">
        <v>311</v>
      </c>
      <c r="H252" s="212">
        <v>1435.7349999999999</v>
      </c>
      <c r="I252" s="120"/>
      <c r="J252" s="213">
        <f>ROUND(I252*H252,2)</f>
        <v>0</v>
      </c>
      <c r="K252" s="210" t="s">
        <v>128</v>
      </c>
      <c r="L252" s="31"/>
      <c r="M252" s="121" t="s">
        <v>1</v>
      </c>
      <c r="N252" s="122" t="s">
        <v>44</v>
      </c>
      <c r="P252" s="123">
        <f>O252*H252</f>
        <v>0</v>
      </c>
      <c r="Q252" s="123">
        <v>0</v>
      </c>
      <c r="R252" s="123">
        <f>Q252*H252</f>
        <v>0</v>
      </c>
      <c r="S252" s="123">
        <v>0</v>
      </c>
      <c r="T252" s="124">
        <f>S252*H252</f>
        <v>0</v>
      </c>
      <c r="AR252" s="125" t="s">
        <v>129</v>
      </c>
      <c r="AT252" s="125" t="s">
        <v>124</v>
      </c>
      <c r="AU252" s="125" t="s">
        <v>89</v>
      </c>
      <c r="AY252" s="16" t="s">
        <v>122</v>
      </c>
      <c r="BE252" s="126">
        <f>IF(N252="základní",J252,0)</f>
        <v>0</v>
      </c>
      <c r="BF252" s="126">
        <f>IF(N252="snížená",J252,0)</f>
        <v>0</v>
      </c>
      <c r="BG252" s="126">
        <f>IF(N252="zákl. přenesená",J252,0)</f>
        <v>0</v>
      </c>
      <c r="BH252" s="126">
        <f>IF(N252="sníž. přenesená",J252,0)</f>
        <v>0</v>
      </c>
      <c r="BI252" s="126">
        <f>IF(N252="nulová",J252,0)</f>
        <v>0</v>
      </c>
      <c r="BJ252" s="16" t="s">
        <v>87</v>
      </c>
      <c r="BK252" s="126">
        <f>ROUND(I252*H252,2)</f>
        <v>0</v>
      </c>
      <c r="BL252" s="16" t="s">
        <v>129</v>
      </c>
      <c r="BM252" s="125" t="s">
        <v>312</v>
      </c>
    </row>
    <row r="253" spans="2:65" s="13" customFormat="1" ht="11.25">
      <c r="B253" s="134"/>
      <c r="C253" s="219"/>
      <c r="D253" s="214" t="s">
        <v>133</v>
      </c>
      <c r="E253" s="220" t="s">
        <v>1</v>
      </c>
      <c r="F253" s="221" t="s">
        <v>313</v>
      </c>
      <c r="G253" s="219"/>
      <c r="H253" s="222">
        <v>651.11900000000003</v>
      </c>
      <c r="I253" s="136"/>
      <c r="J253" s="219"/>
      <c r="K253" s="219"/>
      <c r="L253" s="134"/>
      <c r="M253" s="137"/>
      <c r="T253" s="138"/>
      <c r="AT253" s="135" t="s">
        <v>133</v>
      </c>
      <c r="AU253" s="135" t="s">
        <v>89</v>
      </c>
      <c r="AV253" s="13" t="s">
        <v>89</v>
      </c>
      <c r="AW253" s="13" t="s">
        <v>34</v>
      </c>
      <c r="AX253" s="13" t="s">
        <v>79</v>
      </c>
      <c r="AY253" s="135" t="s">
        <v>122</v>
      </c>
    </row>
    <row r="254" spans="2:65" s="13" customFormat="1" ht="11.25">
      <c r="B254" s="134"/>
      <c r="C254" s="219"/>
      <c r="D254" s="214" t="s">
        <v>133</v>
      </c>
      <c r="E254" s="220" t="s">
        <v>1</v>
      </c>
      <c r="F254" s="221" t="s">
        <v>314</v>
      </c>
      <c r="G254" s="219"/>
      <c r="H254" s="222">
        <v>588.46199999999999</v>
      </c>
      <c r="I254" s="136"/>
      <c r="J254" s="219"/>
      <c r="K254" s="219"/>
      <c r="L254" s="134"/>
      <c r="M254" s="137"/>
      <c r="T254" s="138"/>
      <c r="AT254" s="135" t="s">
        <v>133</v>
      </c>
      <c r="AU254" s="135" t="s">
        <v>89</v>
      </c>
      <c r="AV254" s="13" t="s">
        <v>89</v>
      </c>
      <c r="AW254" s="13" t="s">
        <v>34</v>
      </c>
      <c r="AX254" s="13" t="s">
        <v>79</v>
      </c>
      <c r="AY254" s="135" t="s">
        <v>122</v>
      </c>
    </row>
    <row r="255" spans="2:65" s="13" customFormat="1" ht="11.25">
      <c r="B255" s="134"/>
      <c r="C255" s="219"/>
      <c r="D255" s="214" t="s">
        <v>133</v>
      </c>
      <c r="E255" s="220" t="s">
        <v>1</v>
      </c>
      <c r="F255" s="221" t="s">
        <v>315</v>
      </c>
      <c r="G255" s="219"/>
      <c r="H255" s="222">
        <v>196.154</v>
      </c>
      <c r="I255" s="136"/>
      <c r="J255" s="219"/>
      <c r="K255" s="219"/>
      <c r="L255" s="134"/>
      <c r="M255" s="137"/>
      <c r="T255" s="138"/>
      <c r="AT255" s="135" t="s">
        <v>133</v>
      </c>
      <c r="AU255" s="135" t="s">
        <v>89</v>
      </c>
      <c r="AV255" s="13" t="s">
        <v>89</v>
      </c>
      <c r="AW255" s="13" t="s">
        <v>34</v>
      </c>
      <c r="AX255" s="13" t="s">
        <v>79</v>
      </c>
      <c r="AY255" s="135" t="s">
        <v>122</v>
      </c>
    </row>
    <row r="256" spans="2:65" s="14" customFormat="1" ht="11.25">
      <c r="B256" s="139"/>
      <c r="C256" s="223"/>
      <c r="D256" s="214" t="s">
        <v>133</v>
      </c>
      <c r="E256" s="224" t="s">
        <v>1</v>
      </c>
      <c r="F256" s="225" t="s">
        <v>142</v>
      </c>
      <c r="G256" s="223"/>
      <c r="H256" s="226">
        <v>1435.7350000000001</v>
      </c>
      <c r="I256" s="141"/>
      <c r="J256" s="223"/>
      <c r="K256" s="223"/>
      <c r="L256" s="139"/>
      <c r="M256" s="142"/>
      <c r="T256" s="143"/>
      <c r="AT256" s="140" t="s">
        <v>133</v>
      </c>
      <c r="AU256" s="140" t="s">
        <v>89</v>
      </c>
      <c r="AV256" s="14" t="s">
        <v>129</v>
      </c>
      <c r="AW256" s="14" t="s">
        <v>34</v>
      </c>
      <c r="AX256" s="14" t="s">
        <v>87</v>
      </c>
      <c r="AY256" s="140" t="s">
        <v>122</v>
      </c>
    </row>
    <row r="257" spans="2:65" s="1" customFormat="1" ht="44.25" customHeight="1">
      <c r="B257" s="119"/>
      <c r="C257" s="208" t="s">
        <v>316</v>
      </c>
      <c r="D257" s="208" t="s">
        <v>124</v>
      </c>
      <c r="E257" s="209" t="s">
        <v>317</v>
      </c>
      <c r="F257" s="210" t="s">
        <v>318</v>
      </c>
      <c r="G257" s="211" t="s">
        <v>226</v>
      </c>
      <c r="H257" s="212">
        <v>611.02</v>
      </c>
      <c r="I257" s="120"/>
      <c r="J257" s="213">
        <f>ROUND(I257*H257,2)</f>
        <v>0</v>
      </c>
      <c r="K257" s="210" t="s">
        <v>128</v>
      </c>
      <c r="L257" s="31"/>
      <c r="M257" s="121" t="s">
        <v>1</v>
      </c>
      <c r="N257" s="122" t="s">
        <v>44</v>
      </c>
      <c r="P257" s="123">
        <f>O257*H257</f>
        <v>0</v>
      </c>
      <c r="Q257" s="123">
        <v>0</v>
      </c>
      <c r="R257" s="123">
        <f>Q257*H257</f>
        <v>0</v>
      </c>
      <c r="S257" s="123">
        <v>0</v>
      </c>
      <c r="T257" s="124">
        <f>S257*H257</f>
        <v>0</v>
      </c>
      <c r="AR257" s="125" t="s">
        <v>129</v>
      </c>
      <c r="AT257" s="125" t="s">
        <v>124</v>
      </c>
      <c r="AU257" s="125" t="s">
        <v>89</v>
      </c>
      <c r="AY257" s="16" t="s">
        <v>122</v>
      </c>
      <c r="BE257" s="126">
        <f>IF(N257="základní",J257,0)</f>
        <v>0</v>
      </c>
      <c r="BF257" s="126">
        <f>IF(N257="snížená",J257,0)</f>
        <v>0</v>
      </c>
      <c r="BG257" s="126">
        <f>IF(N257="zákl. přenesená",J257,0)</f>
        <v>0</v>
      </c>
      <c r="BH257" s="126">
        <f>IF(N257="sníž. přenesená",J257,0)</f>
        <v>0</v>
      </c>
      <c r="BI257" s="126">
        <f>IF(N257="nulová",J257,0)</f>
        <v>0</v>
      </c>
      <c r="BJ257" s="16" t="s">
        <v>87</v>
      </c>
      <c r="BK257" s="126">
        <f>ROUND(I257*H257,2)</f>
        <v>0</v>
      </c>
      <c r="BL257" s="16" t="s">
        <v>129</v>
      </c>
      <c r="BM257" s="125" t="s">
        <v>319</v>
      </c>
    </row>
    <row r="258" spans="2:65" s="12" customFormat="1" ht="11.25">
      <c r="B258" s="129"/>
      <c r="C258" s="216"/>
      <c r="D258" s="214" t="s">
        <v>133</v>
      </c>
      <c r="E258" s="217" t="s">
        <v>1</v>
      </c>
      <c r="F258" s="218" t="s">
        <v>134</v>
      </c>
      <c r="G258" s="216"/>
      <c r="H258" s="217" t="s">
        <v>1</v>
      </c>
      <c r="I258" s="131"/>
      <c r="J258" s="216"/>
      <c r="K258" s="216"/>
      <c r="L258" s="129"/>
      <c r="M258" s="132"/>
      <c r="T258" s="133"/>
      <c r="AT258" s="130" t="s">
        <v>133</v>
      </c>
      <c r="AU258" s="130" t="s">
        <v>89</v>
      </c>
      <c r="AV258" s="12" t="s">
        <v>87</v>
      </c>
      <c r="AW258" s="12" t="s">
        <v>34</v>
      </c>
      <c r="AX258" s="12" t="s">
        <v>79</v>
      </c>
      <c r="AY258" s="130" t="s">
        <v>122</v>
      </c>
    </row>
    <row r="259" spans="2:65" s="13" customFormat="1" ht="11.25">
      <c r="B259" s="134"/>
      <c r="C259" s="219"/>
      <c r="D259" s="214" t="s">
        <v>133</v>
      </c>
      <c r="E259" s="220" t="s">
        <v>1</v>
      </c>
      <c r="F259" s="221" t="s">
        <v>320</v>
      </c>
      <c r="G259" s="219"/>
      <c r="H259" s="222">
        <v>276.74</v>
      </c>
      <c r="I259" s="136"/>
      <c r="J259" s="219"/>
      <c r="K259" s="219"/>
      <c r="L259" s="134"/>
      <c r="M259" s="137"/>
      <c r="T259" s="138"/>
      <c r="AT259" s="135" t="s">
        <v>133</v>
      </c>
      <c r="AU259" s="135" t="s">
        <v>89</v>
      </c>
      <c r="AV259" s="13" t="s">
        <v>89</v>
      </c>
      <c r="AW259" s="13" t="s">
        <v>34</v>
      </c>
      <c r="AX259" s="13" t="s">
        <v>79</v>
      </c>
      <c r="AY259" s="135" t="s">
        <v>122</v>
      </c>
    </row>
    <row r="260" spans="2:65" s="13" customFormat="1" ht="11.25">
      <c r="B260" s="134"/>
      <c r="C260" s="219"/>
      <c r="D260" s="214" t="s">
        <v>133</v>
      </c>
      <c r="E260" s="220" t="s">
        <v>1</v>
      </c>
      <c r="F260" s="221" t="s">
        <v>321</v>
      </c>
      <c r="G260" s="219"/>
      <c r="H260" s="222">
        <v>334.28</v>
      </c>
      <c r="I260" s="136"/>
      <c r="J260" s="219"/>
      <c r="K260" s="219"/>
      <c r="L260" s="134"/>
      <c r="M260" s="137"/>
      <c r="T260" s="138"/>
      <c r="AT260" s="135" t="s">
        <v>133</v>
      </c>
      <c r="AU260" s="135" t="s">
        <v>89</v>
      </c>
      <c r="AV260" s="13" t="s">
        <v>89</v>
      </c>
      <c r="AW260" s="13" t="s">
        <v>34</v>
      </c>
      <c r="AX260" s="13" t="s">
        <v>79</v>
      </c>
      <c r="AY260" s="135" t="s">
        <v>122</v>
      </c>
    </row>
    <row r="261" spans="2:65" s="14" customFormat="1" ht="11.25">
      <c r="B261" s="139"/>
      <c r="C261" s="223"/>
      <c r="D261" s="214" t="s">
        <v>133</v>
      </c>
      <c r="E261" s="224" t="s">
        <v>1</v>
      </c>
      <c r="F261" s="225" t="s">
        <v>142</v>
      </c>
      <c r="G261" s="223"/>
      <c r="H261" s="226">
        <v>611.02</v>
      </c>
      <c r="I261" s="141"/>
      <c r="J261" s="223"/>
      <c r="K261" s="223"/>
      <c r="L261" s="139"/>
      <c r="M261" s="142"/>
      <c r="T261" s="143"/>
      <c r="AT261" s="140" t="s">
        <v>133</v>
      </c>
      <c r="AU261" s="140" t="s">
        <v>89</v>
      </c>
      <c r="AV261" s="14" t="s">
        <v>129</v>
      </c>
      <c r="AW261" s="14" t="s">
        <v>34</v>
      </c>
      <c r="AX261" s="14" t="s">
        <v>87</v>
      </c>
      <c r="AY261" s="140" t="s">
        <v>122</v>
      </c>
    </row>
    <row r="262" spans="2:65" s="1" customFormat="1" ht="16.5" customHeight="1">
      <c r="B262" s="119"/>
      <c r="C262" s="227" t="s">
        <v>322</v>
      </c>
      <c r="D262" s="227" t="s">
        <v>323</v>
      </c>
      <c r="E262" s="228" t="s">
        <v>324</v>
      </c>
      <c r="F262" s="229" t="s">
        <v>325</v>
      </c>
      <c r="G262" s="230" t="s">
        <v>311</v>
      </c>
      <c r="H262" s="231">
        <v>668.56</v>
      </c>
      <c r="I262" s="144"/>
      <c r="J262" s="232">
        <f>ROUND(I262*H262,2)</f>
        <v>0</v>
      </c>
      <c r="K262" s="229" t="s">
        <v>1</v>
      </c>
      <c r="L262" s="145"/>
      <c r="M262" s="146" t="s">
        <v>1</v>
      </c>
      <c r="N262" s="147" t="s">
        <v>44</v>
      </c>
      <c r="P262" s="123">
        <f>O262*H262</f>
        <v>0</v>
      </c>
      <c r="Q262" s="123">
        <v>1</v>
      </c>
      <c r="R262" s="123">
        <f>Q262*H262</f>
        <v>668.56</v>
      </c>
      <c r="S262" s="123">
        <v>0</v>
      </c>
      <c r="T262" s="124">
        <f>S262*H262</f>
        <v>0</v>
      </c>
      <c r="AR262" s="125" t="s">
        <v>172</v>
      </c>
      <c r="AT262" s="125" t="s">
        <v>323</v>
      </c>
      <c r="AU262" s="125" t="s">
        <v>89</v>
      </c>
      <c r="AY262" s="16" t="s">
        <v>122</v>
      </c>
      <c r="BE262" s="126">
        <f>IF(N262="základní",J262,0)</f>
        <v>0</v>
      </c>
      <c r="BF262" s="126">
        <f>IF(N262="snížená",J262,0)</f>
        <v>0</v>
      </c>
      <c r="BG262" s="126">
        <f>IF(N262="zákl. přenesená",J262,0)</f>
        <v>0</v>
      </c>
      <c r="BH262" s="126">
        <f>IF(N262="sníž. přenesená",J262,0)</f>
        <v>0</v>
      </c>
      <c r="BI262" s="126">
        <f>IF(N262="nulová",J262,0)</f>
        <v>0</v>
      </c>
      <c r="BJ262" s="16" t="s">
        <v>87</v>
      </c>
      <c r="BK262" s="126">
        <f>ROUND(I262*H262,2)</f>
        <v>0</v>
      </c>
      <c r="BL262" s="16" t="s">
        <v>129</v>
      </c>
      <c r="BM262" s="125" t="s">
        <v>326</v>
      </c>
    </row>
    <row r="263" spans="2:65" s="1" customFormat="1" ht="19.5">
      <c r="B263" s="31"/>
      <c r="C263" s="200"/>
      <c r="D263" s="214" t="s">
        <v>131</v>
      </c>
      <c r="E263" s="200"/>
      <c r="F263" s="215" t="s">
        <v>327</v>
      </c>
      <c r="G263" s="200"/>
      <c r="H263" s="200"/>
      <c r="I263" s="127"/>
      <c r="J263" s="200"/>
      <c r="K263" s="200"/>
      <c r="L263" s="31"/>
      <c r="M263" s="128"/>
      <c r="T263" s="55"/>
      <c r="AT263" s="16" t="s">
        <v>131</v>
      </c>
      <c r="AU263" s="16" t="s">
        <v>89</v>
      </c>
    </row>
    <row r="264" spans="2:65" s="13" customFormat="1" ht="11.25">
      <c r="B264" s="134"/>
      <c r="C264" s="219"/>
      <c r="D264" s="214" t="s">
        <v>133</v>
      </c>
      <c r="E264" s="220" t="s">
        <v>1</v>
      </c>
      <c r="F264" s="221" t="s">
        <v>328</v>
      </c>
      <c r="G264" s="219"/>
      <c r="H264" s="222">
        <v>668.56</v>
      </c>
      <c r="I264" s="136"/>
      <c r="J264" s="219"/>
      <c r="K264" s="219"/>
      <c r="L264" s="134"/>
      <c r="M264" s="137"/>
      <c r="T264" s="138"/>
      <c r="AT264" s="135" t="s">
        <v>133</v>
      </c>
      <c r="AU264" s="135" t="s">
        <v>89</v>
      </c>
      <c r="AV264" s="13" t="s">
        <v>89</v>
      </c>
      <c r="AW264" s="13" t="s">
        <v>34</v>
      </c>
      <c r="AX264" s="13" t="s">
        <v>87</v>
      </c>
      <c r="AY264" s="135" t="s">
        <v>122</v>
      </c>
    </row>
    <row r="265" spans="2:65" s="1" customFormat="1" ht="66.75" customHeight="1">
      <c r="B265" s="119"/>
      <c r="C265" s="208" t="s">
        <v>329</v>
      </c>
      <c r="D265" s="208" t="s">
        <v>124</v>
      </c>
      <c r="E265" s="209" t="s">
        <v>330</v>
      </c>
      <c r="F265" s="210" t="s">
        <v>331</v>
      </c>
      <c r="G265" s="211" t="s">
        <v>226</v>
      </c>
      <c r="H265" s="212">
        <v>263.45999999999998</v>
      </c>
      <c r="I265" s="120"/>
      <c r="J265" s="213">
        <f>ROUND(I265*H265,2)</f>
        <v>0</v>
      </c>
      <c r="K265" s="210" t="s">
        <v>128</v>
      </c>
      <c r="L265" s="31"/>
      <c r="M265" s="121" t="s">
        <v>1</v>
      </c>
      <c r="N265" s="122" t="s">
        <v>44</v>
      </c>
      <c r="P265" s="123">
        <f>O265*H265</f>
        <v>0</v>
      </c>
      <c r="Q265" s="123">
        <v>0</v>
      </c>
      <c r="R265" s="123">
        <f>Q265*H265</f>
        <v>0</v>
      </c>
      <c r="S265" s="123">
        <v>0</v>
      </c>
      <c r="T265" s="124">
        <f>S265*H265</f>
        <v>0</v>
      </c>
      <c r="AR265" s="125" t="s">
        <v>129</v>
      </c>
      <c r="AT265" s="125" t="s">
        <v>124</v>
      </c>
      <c r="AU265" s="125" t="s">
        <v>89</v>
      </c>
      <c r="AY265" s="16" t="s">
        <v>122</v>
      </c>
      <c r="BE265" s="126">
        <f>IF(N265="základní",J265,0)</f>
        <v>0</v>
      </c>
      <c r="BF265" s="126">
        <f>IF(N265="snížená",J265,0)</f>
        <v>0</v>
      </c>
      <c r="BG265" s="126">
        <f>IF(N265="zákl. přenesená",J265,0)</f>
        <v>0</v>
      </c>
      <c r="BH265" s="126">
        <f>IF(N265="sníž. přenesená",J265,0)</f>
        <v>0</v>
      </c>
      <c r="BI265" s="126">
        <f>IF(N265="nulová",J265,0)</f>
        <v>0</v>
      </c>
      <c r="BJ265" s="16" t="s">
        <v>87</v>
      </c>
      <c r="BK265" s="126">
        <f>ROUND(I265*H265,2)</f>
        <v>0</v>
      </c>
      <c r="BL265" s="16" t="s">
        <v>129</v>
      </c>
      <c r="BM265" s="125" t="s">
        <v>332</v>
      </c>
    </row>
    <row r="266" spans="2:65" s="12" customFormat="1" ht="11.25">
      <c r="B266" s="129"/>
      <c r="C266" s="216"/>
      <c r="D266" s="214" t="s">
        <v>133</v>
      </c>
      <c r="E266" s="217" t="s">
        <v>1</v>
      </c>
      <c r="F266" s="218" t="s">
        <v>134</v>
      </c>
      <c r="G266" s="216"/>
      <c r="H266" s="217" t="s">
        <v>1</v>
      </c>
      <c r="I266" s="131"/>
      <c r="J266" s="216"/>
      <c r="K266" s="216"/>
      <c r="L266" s="129"/>
      <c r="M266" s="132"/>
      <c r="T266" s="133"/>
      <c r="AT266" s="130" t="s">
        <v>133</v>
      </c>
      <c r="AU266" s="130" t="s">
        <v>89</v>
      </c>
      <c r="AV266" s="12" t="s">
        <v>87</v>
      </c>
      <c r="AW266" s="12" t="s">
        <v>34</v>
      </c>
      <c r="AX266" s="12" t="s">
        <v>79</v>
      </c>
      <c r="AY266" s="130" t="s">
        <v>122</v>
      </c>
    </row>
    <row r="267" spans="2:65" s="12" customFormat="1" ht="11.25">
      <c r="B267" s="129"/>
      <c r="C267" s="216"/>
      <c r="D267" s="214" t="s">
        <v>133</v>
      </c>
      <c r="E267" s="217" t="s">
        <v>1</v>
      </c>
      <c r="F267" s="218" t="s">
        <v>234</v>
      </c>
      <c r="G267" s="216"/>
      <c r="H267" s="217" t="s">
        <v>1</v>
      </c>
      <c r="I267" s="131"/>
      <c r="J267" s="216"/>
      <c r="K267" s="216"/>
      <c r="L267" s="129"/>
      <c r="M267" s="132"/>
      <c r="T267" s="133"/>
      <c r="AT267" s="130" t="s">
        <v>133</v>
      </c>
      <c r="AU267" s="130" t="s">
        <v>89</v>
      </c>
      <c r="AV267" s="12" t="s">
        <v>87</v>
      </c>
      <c r="AW267" s="12" t="s">
        <v>34</v>
      </c>
      <c r="AX267" s="12" t="s">
        <v>79</v>
      </c>
      <c r="AY267" s="130" t="s">
        <v>122</v>
      </c>
    </row>
    <row r="268" spans="2:65" s="13" customFormat="1" ht="11.25">
      <c r="B268" s="134"/>
      <c r="C268" s="219"/>
      <c r="D268" s="214" t="s">
        <v>133</v>
      </c>
      <c r="E268" s="220" t="s">
        <v>1</v>
      </c>
      <c r="F268" s="221" t="s">
        <v>333</v>
      </c>
      <c r="G268" s="219"/>
      <c r="H268" s="222">
        <v>263.45999999999998</v>
      </c>
      <c r="I268" s="136"/>
      <c r="J268" s="219"/>
      <c r="K268" s="219"/>
      <c r="L268" s="134"/>
      <c r="M268" s="137"/>
      <c r="T268" s="138"/>
      <c r="AT268" s="135" t="s">
        <v>133</v>
      </c>
      <c r="AU268" s="135" t="s">
        <v>89</v>
      </c>
      <c r="AV268" s="13" t="s">
        <v>89</v>
      </c>
      <c r="AW268" s="13" t="s">
        <v>34</v>
      </c>
      <c r="AX268" s="13" t="s">
        <v>87</v>
      </c>
      <c r="AY268" s="135" t="s">
        <v>122</v>
      </c>
    </row>
    <row r="269" spans="2:65" s="1" customFormat="1" ht="16.5" customHeight="1">
      <c r="B269" s="119"/>
      <c r="C269" s="227" t="s">
        <v>334</v>
      </c>
      <c r="D269" s="227" t="s">
        <v>323</v>
      </c>
      <c r="E269" s="228" t="s">
        <v>335</v>
      </c>
      <c r="F269" s="229" t="s">
        <v>336</v>
      </c>
      <c r="G269" s="230" t="s">
        <v>311</v>
      </c>
      <c r="H269" s="231">
        <v>526.91999999999996</v>
      </c>
      <c r="I269" s="144"/>
      <c r="J269" s="232">
        <f>ROUND(I269*H269,2)</f>
        <v>0</v>
      </c>
      <c r="K269" s="229" t="s">
        <v>128</v>
      </c>
      <c r="L269" s="145"/>
      <c r="M269" s="146" t="s">
        <v>1</v>
      </c>
      <c r="N269" s="147" t="s">
        <v>44</v>
      </c>
      <c r="P269" s="123">
        <f>O269*H269</f>
        <v>0</v>
      </c>
      <c r="Q269" s="123">
        <v>1</v>
      </c>
      <c r="R269" s="123">
        <f>Q269*H269</f>
        <v>526.91999999999996</v>
      </c>
      <c r="S269" s="123">
        <v>0</v>
      </c>
      <c r="T269" s="124">
        <f>S269*H269</f>
        <v>0</v>
      </c>
      <c r="AR269" s="125" t="s">
        <v>172</v>
      </c>
      <c r="AT269" s="125" t="s">
        <v>323</v>
      </c>
      <c r="AU269" s="125" t="s">
        <v>89</v>
      </c>
      <c r="AY269" s="16" t="s">
        <v>122</v>
      </c>
      <c r="BE269" s="126">
        <f>IF(N269="základní",J269,0)</f>
        <v>0</v>
      </c>
      <c r="BF269" s="126">
        <f>IF(N269="snížená",J269,0)</f>
        <v>0</v>
      </c>
      <c r="BG269" s="126">
        <f>IF(N269="zákl. přenesená",J269,0)</f>
        <v>0</v>
      </c>
      <c r="BH269" s="126">
        <f>IF(N269="sníž. přenesená",J269,0)</f>
        <v>0</v>
      </c>
      <c r="BI269" s="126">
        <f>IF(N269="nulová",J269,0)</f>
        <v>0</v>
      </c>
      <c r="BJ269" s="16" t="s">
        <v>87</v>
      </c>
      <c r="BK269" s="126">
        <f>ROUND(I269*H269,2)</f>
        <v>0</v>
      </c>
      <c r="BL269" s="16" t="s">
        <v>129</v>
      </c>
      <c r="BM269" s="125" t="s">
        <v>337</v>
      </c>
    </row>
    <row r="270" spans="2:65" s="1" customFormat="1" ht="19.5">
      <c r="B270" s="31"/>
      <c r="C270" s="200"/>
      <c r="D270" s="214" t="s">
        <v>131</v>
      </c>
      <c r="E270" s="200"/>
      <c r="F270" s="215" t="s">
        <v>327</v>
      </c>
      <c r="G270" s="200"/>
      <c r="H270" s="200"/>
      <c r="I270" s="127"/>
      <c r="J270" s="200"/>
      <c r="K270" s="200"/>
      <c r="L270" s="31"/>
      <c r="M270" s="128"/>
      <c r="T270" s="55"/>
      <c r="AT270" s="16" t="s">
        <v>131</v>
      </c>
      <c r="AU270" s="16" t="s">
        <v>89</v>
      </c>
    </row>
    <row r="271" spans="2:65" s="13" customFormat="1" ht="11.25">
      <c r="B271" s="134"/>
      <c r="C271" s="219"/>
      <c r="D271" s="214" t="s">
        <v>133</v>
      </c>
      <c r="E271" s="220" t="s">
        <v>1</v>
      </c>
      <c r="F271" s="221" t="s">
        <v>338</v>
      </c>
      <c r="G271" s="219"/>
      <c r="H271" s="222">
        <v>526.91999999999996</v>
      </c>
      <c r="I271" s="136"/>
      <c r="J271" s="219"/>
      <c r="K271" s="219"/>
      <c r="L271" s="134"/>
      <c r="M271" s="137"/>
      <c r="T271" s="138"/>
      <c r="AT271" s="135" t="s">
        <v>133</v>
      </c>
      <c r="AU271" s="135" t="s">
        <v>89</v>
      </c>
      <c r="AV271" s="13" t="s">
        <v>89</v>
      </c>
      <c r="AW271" s="13" t="s">
        <v>34</v>
      </c>
      <c r="AX271" s="13" t="s">
        <v>87</v>
      </c>
      <c r="AY271" s="135" t="s">
        <v>122</v>
      </c>
    </row>
    <row r="272" spans="2:65" s="1" customFormat="1" ht="55.5" customHeight="1">
      <c r="B272" s="119"/>
      <c r="C272" s="208" t="s">
        <v>339</v>
      </c>
      <c r="D272" s="208" t="s">
        <v>124</v>
      </c>
      <c r="E272" s="209" t="s">
        <v>340</v>
      </c>
      <c r="F272" s="210" t="s">
        <v>341</v>
      </c>
      <c r="G272" s="211" t="s">
        <v>127</v>
      </c>
      <c r="H272" s="212">
        <v>254</v>
      </c>
      <c r="I272" s="120"/>
      <c r="J272" s="213">
        <f>ROUND(I272*H272,2)</f>
        <v>0</v>
      </c>
      <c r="K272" s="210" t="s">
        <v>128</v>
      </c>
      <c r="L272" s="31"/>
      <c r="M272" s="121" t="s">
        <v>1</v>
      </c>
      <c r="N272" s="122" t="s">
        <v>44</v>
      </c>
      <c r="P272" s="123">
        <f>O272*H272</f>
        <v>0</v>
      </c>
      <c r="Q272" s="123">
        <v>0</v>
      </c>
      <c r="R272" s="123">
        <f>Q272*H272</f>
        <v>0</v>
      </c>
      <c r="S272" s="123">
        <v>0</v>
      </c>
      <c r="T272" s="124">
        <f>S272*H272</f>
        <v>0</v>
      </c>
      <c r="AR272" s="125" t="s">
        <v>129</v>
      </c>
      <c r="AT272" s="125" t="s">
        <v>124</v>
      </c>
      <c r="AU272" s="125" t="s">
        <v>89</v>
      </c>
      <c r="AY272" s="16" t="s">
        <v>122</v>
      </c>
      <c r="BE272" s="126">
        <f>IF(N272="základní",J272,0)</f>
        <v>0</v>
      </c>
      <c r="BF272" s="126">
        <f>IF(N272="snížená",J272,0)</f>
        <v>0</v>
      </c>
      <c r="BG272" s="126">
        <f>IF(N272="zákl. přenesená",J272,0)</f>
        <v>0</v>
      </c>
      <c r="BH272" s="126">
        <f>IF(N272="sníž. přenesená",J272,0)</f>
        <v>0</v>
      </c>
      <c r="BI272" s="126">
        <f>IF(N272="nulová",J272,0)</f>
        <v>0</v>
      </c>
      <c r="BJ272" s="16" t="s">
        <v>87</v>
      </c>
      <c r="BK272" s="126">
        <f>ROUND(I272*H272,2)</f>
        <v>0</v>
      </c>
      <c r="BL272" s="16" t="s">
        <v>129</v>
      </c>
      <c r="BM272" s="125" t="s">
        <v>342</v>
      </c>
    </row>
    <row r="273" spans="2:65" s="13" customFormat="1" ht="11.25">
      <c r="B273" s="134"/>
      <c r="C273" s="219"/>
      <c r="D273" s="214" t="s">
        <v>133</v>
      </c>
      <c r="E273" s="220" t="s">
        <v>1</v>
      </c>
      <c r="F273" s="221" t="s">
        <v>343</v>
      </c>
      <c r="G273" s="219"/>
      <c r="H273" s="222">
        <v>254</v>
      </c>
      <c r="I273" s="136"/>
      <c r="J273" s="219"/>
      <c r="K273" s="219"/>
      <c r="L273" s="134"/>
      <c r="M273" s="137"/>
      <c r="T273" s="138"/>
      <c r="AT273" s="135" t="s">
        <v>133</v>
      </c>
      <c r="AU273" s="135" t="s">
        <v>89</v>
      </c>
      <c r="AV273" s="13" t="s">
        <v>89</v>
      </c>
      <c r="AW273" s="13" t="s">
        <v>34</v>
      </c>
      <c r="AX273" s="13" t="s">
        <v>87</v>
      </c>
      <c r="AY273" s="135" t="s">
        <v>122</v>
      </c>
    </row>
    <row r="274" spans="2:65" s="1" customFormat="1" ht="37.9" customHeight="1">
      <c r="B274" s="119"/>
      <c r="C274" s="208" t="s">
        <v>344</v>
      </c>
      <c r="D274" s="208" t="s">
        <v>124</v>
      </c>
      <c r="E274" s="209" t="s">
        <v>345</v>
      </c>
      <c r="F274" s="210" t="s">
        <v>346</v>
      </c>
      <c r="G274" s="211" t="s">
        <v>127</v>
      </c>
      <c r="H274" s="212">
        <v>139.69999999999999</v>
      </c>
      <c r="I274" s="120"/>
      <c r="J274" s="213">
        <f>ROUND(I274*H274,2)</f>
        <v>0</v>
      </c>
      <c r="K274" s="210" t="s">
        <v>128</v>
      </c>
      <c r="L274" s="31"/>
      <c r="M274" s="121" t="s">
        <v>1</v>
      </c>
      <c r="N274" s="122" t="s">
        <v>44</v>
      </c>
      <c r="P274" s="123">
        <f>O274*H274</f>
        <v>0</v>
      </c>
      <c r="Q274" s="123">
        <v>0</v>
      </c>
      <c r="R274" s="123">
        <f>Q274*H274</f>
        <v>0</v>
      </c>
      <c r="S274" s="123">
        <v>0</v>
      </c>
      <c r="T274" s="124">
        <f>S274*H274</f>
        <v>0</v>
      </c>
      <c r="AR274" s="125" t="s">
        <v>129</v>
      </c>
      <c r="AT274" s="125" t="s">
        <v>124</v>
      </c>
      <c r="AU274" s="125" t="s">
        <v>89</v>
      </c>
      <c r="AY274" s="16" t="s">
        <v>122</v>
      </c>
      <c r="BE274" s="126">
        <f>IF(N274="základní",J274,0)</f>
        <v>0</v>
      </c>
      <c r="BF274" s="126">
        <f>IF(N274="snížená",J274,0)</f>
        <v>0</v>
      </c>
      <c r="BG274" s="126">
        <f>IF(N274="zákl. přenesená",J274,0)</f>
        <v>0</v>
      </c>
      <c r="BH274" s="126">
        <f>IF(N274="sníž. přenesená",J274,0)</f>
        <v>0</v>
      </c>
      <c r="BI274" s="126">
        <f>IF(N274="nulová",J274,0)</f>
        <v>0</v>
      </c>
      <c r="BJ274" s="16" t="s">
        <v>87</v>
      </c>
      <c r="BK274" s="126">
        <f>ROUND(I274*H274,2)</f>
        <v>0</v>
      </c>
      <c r="BL274" s="16" t="s">
        <v>129</v>
      </c>
      <c r="BM274" s="125" t="s">
        <v>347</v>
      </c>
    </row>
    <row r="275" spans="2:65" s="13" customFormat="1" ht="11.25">
      <c r="B275" s="134"/>
      <c r="C275" s="219"/>
      <c r="D275" s="214" t="s">
        <v>133</v>
      </c>
      <c r="E275" s="220" t="s">
        <v>1</v>
      </c>
      <c r="F275" s="221" t="s">
        <v>222</v>
      </c>
      <c r="G275" s="219"/>
      <c r="H275" s="222">
        <v>139.69999999999999</v>
      </c>
      <c r="I275" s="136"/>
      <c r="J275" s="219"/>
      <c r="K275" s="219"/>
      <c r="L275" s="134"/>
      <c r="M275" s="137"/>
      <c r="T275" s="138"/>
      <c r="AT275" s="135" t="s">
        <v>133</v>
      </c>
      <c r="AU275" s="135" t="s">
        <v>89</v>
      </c>
      <c r="AV275" s="13" t="s">
        <v>89</v>
      </c>
      <c r="AW275" s="13" t="s">
        <v>34</v>
      </c>
      <c r="AX275" s="13" t="s">
        <v>87</v>
      </c>
      <c r="AY275" s="135" t="s">
        <v>122</v>
      </c>
    </row>
    <row r="276" spans="2:65" s="1" customFormat="1" ht="37.9" customHeight="1">
      <c r="B276" s="119"/>
      <c r="C276" s="208" t="s">
        <v>348</v>
      </c>
      <c r="D276" s="208" t="s">
        <v>124</v>
      </c>
      <c r="E276" s="209" t="s">
        <v>349</v>
      </c>
      <c r="F276" s="210" t="s">
        <v>350</v>
      </c>
      <c r="G276" s="211" t="s">
        <v>127</v>
      </c>
      <c r="H276" s="212">
        <v>393.7</v>
      </c>
      <c r="I276" s="120"/>
      <c r="J276" s="213">
        <f>ROUND(I276*H276,2)</f>
        <v>0</v>
      </c>
      <c r="K276" s="210" t="s">
        <v>128</v>
      </c>
      <c r="L276" s="31"/>
      <c r="M276" s="121" t="s">
        <v>1</v>
      </c>
      <c r="N276" s="122" t="s">
        <v>44</v>
      </c>
      <c r="P276" s="123">
        <f>O276*H276</f>
        <v>0</v>
      </c>
      <c r="Q276" s="123">
        <v>0</v>
      </c>
      <c r="R276" s="123">
        <f>Q276*H276</f>
        <v>0</v>
      </c>
      <c r="S276" s="123">
        <v>0</v>
      </c>
      <c r="T276" s="124">
        <f>S276*H276</f>
        <v>0</v>
      </c>
      <c r="AR276" s="125" t="s">
        <v>129</v>
      </c>
      <c r="AT276" s="125" t="s">
        <v>124</v>
      </c>
      <c r="AU276" s="125" t="s">
        <v>89</v>
      </c>
      <c r="AY276" s="16" t="s">
        <v>122</v>
      </c>
      <c r="BE276" s="126">
        <f>IF(N276="základní",J276,0)</f>
        <v>0</v>
      </c>
      <c r="BF276" s="126">
        <f>IF(N276="snížená",J276,0)</f>
        <v>0</v>
      </c>
      <c r="BG276" s="126">
        <f>IF(N276="zákl. přenesená",J276,0)</f>
        <v>0</v>
      </c>
      <c r="BH276" s="126">
        <f>IF(N276="sníž. přenesená",J276,0)</f>
        <v>0</v>
      </c>
      <c r="BI276" s="126">
        <f>IF(N276="nulová",J276,0)</f>
        <v>0</v>
      </c>
      <c r="BJ276" s="16" t="s">
        <v>87</v>
      </c>
      <c r="BK276" s="126">
        <f>ROUND(I276*H276,2)</f>
        <v>0</v>
      </c>
      <c r="BL276" s="16" t="s">
        <v>129</v>
      </c>
      <c r="BM276" s="125" t="s">
        <v>351</v>
      </c>
    </row>
    <row r="277" spans="2:65" s="13" customFormat="1" ht="11.25">
      <c r="B277" s="134"/>
      <c r="C277" s="219"/>
      <c r="D277" s="214" t="s">
        <v>133</v>
      </c>
      <c r="E277" s="220" t="s">
        <v>1</v>
      </c>
      <c r="F277" s="221" t="s">
        <v>352</v>
      </c>
      <c r="G277" s="219"/>
      <c r="H277" s="222">
        <v>393.7</v>
      </c>
      <c r="I277" s="136"/>
      <c r="J277" s="219"/>
      <c r="K277" s="219"/>
      <c r="L277" s="134"/>
      <c r="M277" s="137"/>
      <c r="T277" s="138"/>
      <c r="AT277" s="135" t="s">
        <v>133</v>
      </c>
      <c r="AU277" s="135" t="s">
        <v>89</v>
      </c>
      <c r="AV277" s="13" t="s">
        <v>89</v>
      </c>
      <c r="AW277" s="13" t="s">
        <v>34</v>
      </c>
      <c r="AX277" s="13" t="s">
        <v>87</v>
      </c>
      <c r="AY277" s="135" t="s">
        <v>122</v>
      </c>
    </row>
    <row r="278" spans="2:65" s="1" customFormat="1" ht="16.5" customHeight="1">
      <c r="B278" s="119"/>
      <c r="C278" s="227" t="s">
        <v>353</v>
      </c>
      <c r="D278" s="227" t="s">
        <v>323</v>
      </c>
      <c r="E278" s="228" t="s">
        <v>354</v>
      </c>
      <c r="F278" s="229" t="s">
        <v>355</v>
      </c>
      <c r="G278" s="230" t="s">
        <v>356</v>
      </c>
      <c r="H278" s="231">
        <v>8.11</v>
      </c>
      <c r="I278" s="144"/>
      <c r="J278" s="232">
        <f>ROUND(I278*H278,2)</f>
        <v>0</v>
      </c>
      <c r="K278" s="229" t="s">
        <v>128</v>
      </c>
      <c r="L278" s="145"/>
      <c r="M278" s="146" t="s">
        <v>1</v>
      </c>
      <c r="N278" s="147" t="s">
        <v>44</v>
      </c>
      <c r="P278" s="123">
        <f>O278*H278</f>
        <v>0</v>
      </c>
      <c r="Q278" s="123">
        <v>1E-3</v>
      </c>
      <c r="R278" s="123">
        <f>Q278*H278</f>
        <v>8.1099999999999992E-3</v>
      </c>
      <c r="S278" s="123">
        <v>0</v>
      </c>
      <c r="T278" s="124">
        <f>S278*H278</f>
        <v>0</v>
      </c>
      <c r="AR278" s="125" t="s">
        <v>172</v>
      </c>
      <c r="AT278" s="125" t="s">
        <v>323</v>
      </c>
      <c r="AU278" s="125" t="s">
        <v>89</v>
      </c>
      <c r="AY278" s="16" t="s">
        <v>122</v>
      </c>
      <c r="BE278" s="126">
        <f>IF(N278="základní",J278,0)</f>
        <v>0</v>
      </c>
      <c r="BF278" s="126">
        <f>IF(N278="snížená",J278,0)</f>
        <v>0</v>
      </c>
      <c r="BG278" s="126">
        <f>IF(N278="zákl. přenesená",J278,0)</f>
        <v>0</v>
      </c>
      <c r="BH278" s="126">
        <f>IF(N278="sníž. přenesená",J278,0)</f>
        <v>0</v>
      </c>
      <c r="BI278" s="126">
        <f>IF(N278="nulová",J278,0)</f>
        <v>0</v>
      </c>
      <c r="BJ278" s="16" t="s">
        <v>87</v>
      </c>
      <c r="BK278" s="126">
        <f>ROUND(I278*H278,2)</f>
        <v>0</v>
      </c>
      <c r="BL278" s="16" t="s">
        <v>129</v>
      </c>
      <c r="BM278" s="125" t="s">
        <v>357</v>
      </c>
    </row>
    <row r="279" spans="2:65" s="13" customFormat="1" ht="11.25">
      <c r="B279" s="134"/>
      <c r="C279" s="219"/>
      <c r="D279" s="214" t="s">
        <v>133</v>
      </c>
      <c r="E279" s="220" t="s">
        <v>1</v>
      </c>
      <c r="F279" s="221" t="s">
        <v>358</v>
      </c>
      <c r="G279" s="219"/>
      <c r="H279" s="222">
        <v>8.11</v>
      </c>
      <c r="I279" s="136"/>
      <c r="J279" s="219"/>
      <c r="K279" s="219"/>
      <c r="L279" s="134"/>
      <c r="M279" s="137"/>
      <c r="T279" s="138"/>
      <c r="AT279" s="135" t="s">
        <v>133</v>
      </c>
      <c r="AU279" s="135" t="s">
        <v>89</v>
      </c>
      <c r="AV279" s="13" t="s">
        <v>89</v>
      </c>
      <c r="AW279" s="13" t="s">
        <v>34</v>
      </c>
      <c r="AX279" s="13" t="s">
        <v>87</v>
      </c>
      <c r="AY279" s="135" t="s">
        <v>122</v>
      </c>
    </row>
    <row r="280" spans="2:65" s="11" customFormat="1" ht="22.9" customHeight="1">
      <c r="B280" s="111"/>
      <c r="C280" s="202"/>
      <c r="D280" s="203" t="s">
        <v>78</v>
      </c>
      <c r="E280" s="206" t="s">
        <v>89</v>
      </c>
      <c r="F280" s="206" t="s">
        <v>359</v>
      </c>
      <c r="G280" s="202"/>
      <c r="H280" s="202"/>
      <c r="I280" s="113"/>
      <c r="J280" s="207">
        <f>BK280</f>
        <v>0</v>
      </c>
      <c r="K280" s="202"/>
      <c r="L280" s="111"/>
      <c r="M280" s="114"/>
      <c r="P280" s="115">
        <f>SUM(P281:P284)</f>
        <v>0</v>
      </c>
      <c r="R280" s="115">
        <f>SUM(R281:R284)</f>
        <v>266.64517999999998</v>
      </c>
      <c r="T280" s="116">
        <f>SUM(T281:T284)</f>
        <v>0</v>
      </c>
      <c r="AR280" s="112" t="s">
        <v>87</v>
      </c>
      <c r="AT280" s="117" t="s">
        <v>78</v>
      </c>
      <c r="AU280" s="117" t="s">
        <v>87</v>
      </c>
      <c r="AY280" s="112" t="s">
        <v>122</v>
      </c>
      <c r="BK280" s="118">
        <f>SUM(BK281:BK284)</f>
        <v>0</v>
      </c>
    </row>
    <row r="281" spans="2:65" s="1" customFormat="1" ht="44.25" customHeight="1">
      <c r="B281" s="119"/>
      <c r="C281" s="208" t="s">
        <v>360</v>
      </c>
      <c r="D281" s="208" t="s">
        <v>124</v>
      </c>
      <c r="E281" s="209" t="s">
        <v>361</v>
      </c>
      <c r="F281" s="210" t="s">
        <v>362</v>
      </c>
      <c r="G281" s="211" t="s">
        <v>226</v>
      </c>
      <c r="H281" s="212">
        <v>86.79</v>
      </c>
      <c r="I281" s="120"/>
      <c r="J281" s="213">
        <f>ROUND(I281*H281,2)</f>
        <v>0</v>
      </c>
      <c r="K281" s="210" t="s">
        <v>128</v>
      </c>
      <c r="L281" s="31"/>
      <c r="M281" s="121" t="s">
        <v>1</v>
      </c>
      <c r="N281" s="122" t="s">
        <v>44</v>
      </c>
      <c r="P281" s="123">
        <f>O281*H281</f>
        <v>0</v>
      </c>
      <c r="Q281" s="123">
        <v>1.63</v>
      </c>
      <c r="R281" s="123">
        <f>Q281*H281</f>
        <v>141.46770000000001</v>
      </c>
      <c r="S281" s="123">
        <v>0</v>
      </c>
      <c r="T281" s="124">
        <f>S281*H281</f>
        <v>0</v>
      </c>
      <c r="AR281" s="125" t="s">
        <v>129</v>
      </c>
      <c r="AT281" s="125" t="s">
        <v>124</v>
      </c>
      <c r="AU281" s="125" t="s">
        <v>89</v>
      </c>
      <c r="AY281" s="16" t="s">
        <v>122</v>
      </c>
      <c r="BE281" s="126">
        <f>IF(N281="základní",J281,0)</f>
        <v>0</v>
      </c>
      <c r="BF281" s="126">
        <f>IF(N281="snížená",J281,0)</f>
        <v>0</v>
      </c>
      <c r="BG281" s="126">
        <f>IF(N281="zákl. přenesená",J281,0)</f>
        <v>0</v>
      </c>
      <c r="BH281" s="126">
        <f>IF(N281="sníž. přenesená",J281,0)</f>
        <v>0</v>
      </c>
      <c r="BI281" s="126">
        <f>IF(N281="nulová",J281,0)</f>
        <v>0</v>
      </c>
      <c r="BJ281" s="16" t="s">
        <v>87</v>
      </c>
      <c r="BK281" s="126">
        <f>ROUND(I281*H281,2)</f>
        <v>0</v>
      </c>
      <c r="BL281" s="16" t="s">
        <v>129</v>
      </c>
      <c r="BM281" s="125" t="s">
        <v>363</v>
      </c>
    </row>
    <row r="282" spans="2:65" s="12" customFormat="1" ht="11.25">
      <c r="B282" s="129"/>
      <c r="C282" s="216"/>
      <c r="D282" s="214" t="s">
        <v>133</v>
      </c>
      <c r="E282" s="217" t="s">
        <v>1</v>
      </c>
      <c r="F282" s="218" t="s">
        <v>134</v>
      </c>
      <c r="G282" s="216"/>
      <c r="H282" s="217" t="s">
        <v>1</v>
      </c>
      <c r="I282" s="131"/>
      <c r="J282" s="216"/>
      <c r="K282" s="216"/>
      <c r="L282" s="129"/>
      <c r="M282" s="132"/>
      <c r="T282" s="133"/>
      <c r="AT282" s="130" t="s">
        <v>133</v>
      </c>
      <c r="AU282" s="130" t="s">
        <v>89</v>
      </c>
      <c r="AV282" s="12" t="s">
        <v>87</v>
      </c>
      <c r="AW282" s="12" t="s">
        <v>34</v>
      </c>
      <c r="AX282" s="12" t="s">
        <v>79</v>
      </c>
      <c r="AY282" s="130" t="s">
        <v>122</v>
      </c>
    </row>
    <row r="283" spans="2:65" s="13" customFormat="1" ht="11.25">
      <c r="B283" s="134"/>
      <c r="C283" s="219"/>
      <c r="D283" s="214" t="s">
        <v>133</v>
      </c>
      <c r="E283" s="220" t="s">
        <v>1</v>
      </c>
      <c r="F283" s="221" t="s">
        <v>364</v>
      </c>
      <c r="G283" s="219"/>
      <c r="H283" s="222">
        <v>86.79</v>
      </c>
      <c r="I283" s="136"/>
      <c r="J283" s="219"/>
      <c r="K283" s="219"/>
      <c r="L283" s="134"/>
      <c r="M283" s="137"/>
      <c r="T283" s="138"/>
      <c r="AT283" s="135" t="s">
        <v>133</v>
      </c>
      <c r="AU283" s="135" t="s">
        <v>89</v>
      </c>
      <c r="AV283" s="13" t="s">
        <v>89</v>
      </c>
      <c r="AW283" s="13" t="s">
        <v>34</v>
      </c>
      <c r="AX283" s="13" t="s">
        <v>87</v>
      </c>
      <c r="AY283" s="135" t="s">
        <v>122</v>
      </c>
    </row>
    <row r="284" spans="2:65" s="1" customFormat="1" ht="66.75" customHeight="1">
      <c r="B284" s="119"/>
      <c r="C284" s="208" t="s">
        <v>365</v>
      </c>
      <c r="D284" s="208" t="s">
        <v>124</v>
      </c>
      <c r="E284" s="209" t="s">
        <v>366</v>
      </c>
      <c r="F284" s="210" t="s">
        <v>367</v>
      </c>
      <c r="G284" s="211" t="s">
        <v>189</v>
      </c>
      <c r="H284" s="212">
        <v>526</v>
      </c>
      <c r="I284" s="120"/>
      <c r="J284" s="213">
        <f>ROUND(I284*H284,2)</f>
        <v>0</v>
      </c>
      <c r="K284" s="210" t="s">
        <v>128</v>
      </c>
      <c r="L284" s="31"/>
      <c r="M284" s="121" t="s">
        <v>1</v>
      </c>
      <c r="N284" s="122" t="s">
        <v>44</v>
      </c>
      <c r="P284" s="123">
        <f>O284*H284</f>
        <v>0</v>
      </c>
      <c r="Q284" s="123">
        <v>0.23798</v>
      </c>
      <c r="R284" s="123">
        <f>Q284*H284</f>
        <v>125.17748</v>
      </c>
      <c r="S284" s="123">
        <v>0</v>
      </c>
      <c r="T284" s="124">
        <f>S284*H284</f>
        <v>0</v>
      </c>
      <c r="AR284" s="125" t="s">
        <v>129</v>
      </c>
      <c r="AT284" s="125" t="s">
        <v>124</v>
      </c>
      <c r="AU284" s="125" t="s">
        <v>89</v>
      </c>
      <c r="AY284" s="16" t="s">
        <v>122</v>
      </c>
      <c r="BE284" s="126">
        <f>IF(N284="základní",J284,0)</f>
        <v>0</v>
      </c>
      <c r="BF284" s="126">
        <f>IF(N284="snížená",J284,0)</f>
        <v>0</v>
      </c>
      <c r="BG284" s="126">
        <f>IF(N284="zákl. přenesená",J284,0)</f>
        <v>0</v>
      </c>
      <c r="BH284" s="126">
        <f>IF(N284="sníž. přenesená",J284,0)</f>
        <v>0</v>
      </c>
      <c r="BI284" s="126">
        <f>IF(N284="nulová",J284,0)</f>
        <v>0</v>
      </c>
      <c r="BJ284" s="16" t="s">
        <v>87</v>
      </c>
      <c r="BK284" s="126">
        <f>ROUND(I284*H284,2)</f>
        <v>0</v>
      </c>
      <c r="BL284" s="16" t="s">
        <v>129</v>
      </c>
      <c r="BM284" s="125" t="s">
        <v>368</v>
      </c>
    </row>
    <row r="285" spans="2:65" s="11" customFormat="1" ht="22.9" customHeight="1">
      <c r="B285" s="111"/>
      <c r="C285" s="202"/>
      <c r="D285" s="203" t="s">
        <v>78</v>
      </c>
      <c r="E285" s="206" t="s">
        <v>129</v>
      </c>
      <c r="F285" s="206" t="s">
        <v>369</v>
      </c>
      <c r="G285" s="202"/>
      <c r="H285" s="202"/>
      <c r="I285" s="113"/>
      <c r="J285" s="207">
        <f>BK285</f>
        <v>0</v>
      </c>
      <c r="K285" s="202"/>
      <c r="L285" s="111"/>
      <c r="M285" s="114"/>
      <c r="P285" s="115">
        <f>SUM(P286:P289)</f>
        <v>0</v>
      </c>
      <c r="R285" s="115">
        <f>SUM(R286:R289)</f>
        <v>0</v>
      </c>
      <c r="T285" s="116">
        <f>SUM(T286:T289)</f>
        <v>0</v>
      </c>
      <c r="AR285" s="112" t="s">
        <v>87</v>
      </c>
      <c r="AT285" s="117" t="s">
        <v>78</v>
      </c>
      <c r="AU285" s="117" t="s">
        <v>87</v>
      </c>
      <c r="AY285" s="112" t="s">
        <v>122</v>
      </c>
      <c r="BK285" s="118">
        <f>SUM(BK286:BK289)</f>
        <v>0</v>
      </c>
    </row>
    <row r="286" spans="2:65" s="1" customFormat="1" ht="33" customHeight="1">
      <c r="B286" s="119"/>
      <c r="C286" s="208" t="s">
        <v>370</v>
      </c>
      <c r="D286" s="208" t="s">
        <v>124</v>
      </c>
      <c r="E286" s="209" t="s">
        <v>371</v>
      </c>
      <c r="F286" s="210" t="s">
        <v>372</v>
      </c>
      <c r="G286" s="211" t="s">
        <v>226</v>
      </c>
      <c r="H286" s="212">
        <v>57.86</v>
      </c>
      <c r="I286" s="120"/>
      <c r="J286" s="213">
        <f>ROUND(I286*H286,2)</f>
        <v>0</v>
      </c>
      <c r="K286" s="210" t="s">
        <v>128</v>
      </c>
      <c r="L286" s="31"/>
      <c r="M286" s="121" t="s">
        <v>1</v>
      </c>
      <c r="N286" s="122" t="s">
        <v>44</v>
      </c>
      <c r="P286" s="123">
        <f>O286*H286</f>
        <v>0</v>
      </c>
      <c r="Q286" s="123">
        <v>0</v>
      </c>
      <c r="R286" s="123">
        <f>Q286*H286</f>
        <v>0</v>
      </c>
      <c r="S286" s="123">
        <v>0</v>
      </c>
      <c r="T286" s="124">
        <f>S286*H286</f>
        <v>0</v>
      </c>
      <c r="AR286" s="125" t="s">
        <v>129</v>
      </c>
      <c r="AT286" s="125" t="s">
        <v>124</v>
      </c>
      <c r="AU286" s="125" t="s">
        <v>89</v>
      </c>
      <c r="AY286" s="16" t="s">
        <v>122</v>
      </c>
      <c r="BE286" s="126">
        <f>IF(N286="základní",J286,0)</f>
        <v>0</v>
      </c>
      <c r="BF286" s="126">
        <f>IF(N286="snížená",J286,0)</f>
        <v>0</v>
      </c>
      <c r="BG286" s="126">
        <f>IF(N286="zákl. přenesená",J286,0)</f>
        <v>0</v>
      </c>
      <c r="BH286" s="126">
        <f>IF(N286="sníž. přenesená",J286,0)</f>
        <v>0</v>
      </c>
      <c r="BI286" s="126">
        <f>IF(N286="nulová",J286,0)</f>
        <v>0</v>
      </c>
      <c r="BJ286" s="16" t="s">
        <v>87</v>
      </c>
      <c r="BK286" s="126">
        <f>ROUND(I286*H286,2)</f>
        <v>0</v>
      </c>
      <c r="BL286" s="16" t="s">
        <v>129</v>
      </c>
      <c r="BM286" s="125" t="s">
        <v>373</v>
      </c>
    </row>
    <row r="287" spans="2:65" s="12" customFormat="1" ht="11.25">
      <c r="B287" s="129"/>
      <c r="C287" s="216"/>
      <c r="D287" s="214" t="s">
        <v>133</v>
      </c>
      <c r="E287" s="217" t="s">
        <v>1</v>
      </c>
      <c r="F287" s="218" t="s">
        <v>134</v>
      </c>
      <c r="G287" s="216"/>
      <c r="H287" s="217" t="s">
        <v>1</v>
      </c>
      <c r="I287" s="131"/>
      <c r="J287" s="216"/>
      <c r="K287" s="216"/>
      <c r="L287" s="129"/>
      <c r="M287" s="132"/>
      <c r="T287" s="133"/>
      <c r="AT287" s="130" t="s">
        <v>133</v>
      </c>
      <c r="AU287" s="130" t="s">
        <v>89</v>
      </c>
      <c r="AV287" s="12" t="s">
        <v>87</v>
      </c>
      <c r="AW287" s="12" t="s">
        <v>34</v>
      </c>
      <c r="AX287" s="12" t="s">
        <v>79</v>
      </c>
      <c r="AY287" s="130" t="s">
        <v>122</v>
      </c>
    </row>
    <row r="288" spans="2:65" s="12" customFormat="1" ht="11.25">
      <c r="B288" s="129"/>
      <c r="C288" s="216"/>
      <c r="D288" s="214" t="s">
        <v>133</v>
      </c>
      <c r="E288" s="217" t="s">
        <v>1</v>
      </c>
      <c r="F288" s="218" t="s">
        <v>234</v>
      </c>
      <c r="G288" s="216"/>
      <c r="H288" s="217" t="s">
        <v>1</v>
      </c>
      <c r="I288" s="131"/>
      <c r="J288" s="216"/>
      <c r="K288" s="216"/>
      <c r="L288" s="129"/>
      <c r="M288" s="132"/>
      <c r="T288" s="133"/>
      <c r="AT288" s="130" t="s">
        <v>133</v>
      </c>
      <c r="AU288" s="130" t="s">
        <v>89</v>
      </c>
      <c r="AV288" s="12" t="s">
        <v>87</v>
      </c>
      <c r="AW288" s="12" t="s">
        <v>34</v>
      </c>
      <c r="AX288" s="12" t="s">
        <v>79</v>
      </c>
      <c r="AY288" s="130" t="s">
        <v>122</v>
      </c>
    </row>
    <row r="289" spans="2:65" s="13" customFormat="1" ht="11.25">
      <c r="B289" s="134"/>
      <c r="C289" s="219"/>
      <c r="D289" s="214" t="s">
        <v>133</v>
      </c>
      <c r="E289" s="220" t="s">
        <v>1</v>
      </c>
      <c r="F289" s="221" t="s">
        <v>374</v>
      </c>
      <c r="G289" s="219"/>
      <c r="H289" s="222">
        <v>57.86</v>
      </c>
      <c r="I289" s="136"/>
      <c r="J289" s="219"/>
      <c r="K289" s="219"/>
      <c r="L289" s="134"/>
      <c r="M289" s="137"/>
      <c r="T289" s="138"/>
      <c r="AT289" s="135" t="s">
        <v>133</v>
      </c>
      <c r="AU289" s="135" t="s">
        <v>89</v>
      </c>
      <c r="AV289" s="13" t="s">
        <v>89</v>
      </c>
      <c r="AW289" s="13" t="s">
        <v>34</v>
      </c>
      <c r="AX289" s="13" t="s">
        <v>87</v>
      </c>
      <c r="AY289" s="135" t="s">
        <v>122</v>
      </c>
    </row>
    <row r="290" spans="2:65" s="11" customFormat="1" ht="22.9" customHeight="1">
      <c r="B290" s="111"/>
      <c r="C290" s="202"/>
      <c r="D290" s="203" t="s">
        <v>78</v>
      </c>
      <c r="E290" s="206" t="s">
        <v>156</v>
      </c>
      <c r="F290" s="206" t="s">
        <v>375</v>
      </c>
      <c r="G290" s="202"/>
      <c r="H290" s="202"/>
      <c r="I290" s="113"/>
      <c r="J290" s="207">
        <f>BK290</f>
        <v>0</v>
      </c>
      <c r="K290" s="202"/>
      <c r="L290" s="111"/>
      <c r="M290" s="114"/>
      <c r="P290" s="115">
        <f>SUM(P291:P369)</f>
        <v>0</v>
      </c>
      <c r="R290" s="115">
        <f>SUM(R291:R369)</f>
        <v>16.985969999999998</v>
      </c>
      <c r="T290" s="116">
        <f>SUM(T291:T369)</f>
        <v>0</v>
      </c>
      <c r="AR290" s="112" t="s">
        <v>87</v>
      </c>
      <c r="AT290" s="117" t="s">
        <v>78</v>
      </c>
      <c r="AU290" s="117" t="s">
        <v>87</v>
      </c>
      <c r="AY290" s="112" t="s">
        <v>122</v>
      </c>
      <c r="BK290" s="118">
        <f>SUM(BK291:BK369)</f>
        <v>0</v>
      </c>
    </row>
    <row r="291" spans="2:65" s="1" customFormat="1" ht="37.9" customHeight="1">
      <c r="B291" s="119"/>
      <c r="C291" s="208" t="s">
        <v>376</v>
      </c>
      <c r="D291" s="208" t="s">
        <v>124</v>
      </c>
      <c r="E291" s="209" t="s">
        <v>377</v>
      </c>
      <c r="F291" s="210" t="s">
        <v>378</v>
      </c>
      <c r="G291" s="211" t="s">
        <v>127</v>
      </c>
      <c r="H291" s="212">
        <v>48.4</v>
      </c>
      <c r="I291" s="120"/>
      <c r="J291" s="213">
        <f>ROUND(I291*H291,2)</f>
        <v>0</v>
      </c>
      <c r="K291" s="210" t="s">
        <v>128</v>
      </c>
      <c r="L291" s="31"/>
      <c r="M291" s="121" t="s">
        <v>1</v>
      </c>
      <c r="N291" s="122" t="s">
        <v>44</v>
      </c>
      <c r="P291" s="123">
        <f>O291*H291</f>
        <v>0</v>
      </c>
      <c r="Q291" s="123">
        <v>0</v>
      </c>
      <c r="R291" s="123">
        <f>Q291*H291</f>
        <v>0</v>
      </c>
      <c r="S291" s="123">
        <v>0</v>
      </c>
      <c r="T291" s="124">
        <f>S291*H291</f>
        <v>0</v>
      </c>
      <c r="AR291" s="125" t="s">
        <v>129</v>
      </c>
      <c r="AT291" s="125" t="s">
        <v>124</v>
      </c>
      <c r="AU291" s="125" t="s">
        <v>89</v>
      </c>
      <c r="AY291" s="16" t="s">
        <v>122</v>
      </c>
      <c r="BE291" s="126">
        <f>IF(N291="základní",J291,0)</f>
        <v>0</v>
      </c>
      <c r="BF291" s="126">
        <f>IF(N291="snížená",J291,0)</f>
        <v>0</v>
      </c>
      <c r="BG291" s="126">
        <f>IF(N291="zákl. přenesená",J291,0)</f>
        <v>0</v>
      </c>
      <c r="BH291" s="126">
        <f>IF(N291="sníž. přenesená",J291,0)</f>
        <v>0</v>
      </c>
      <c r="BI291" s="126">
        <f>IF(N291="nulová",J291,0)</f>
        <v>0</v>
      </c>
      <c r="BJ291" s="16" t="s">
        <v>87</v>
      </c>
      <c r="BK291" s="126">
        <f>ROUND(I291*H291,2)</f>
        <v>0</v>
      </c>
      <c r="BL291" s="16" t="s">
        <v>129</v>
      </c>
      <c r="BM291" s="125" t="s">
        <v>379</v>
      </c>
    </row>
    <row r="292" spans="2:65" s="12" customFormat="1" ht="11.25">
      <c r="B292" s="129"/>
      <c r="C292" s="216"/>
      <c r="D292" s="214" t="s">
        <v>133</v>
      </c>
      <c r="E292" s="217" t="s">
        <v>1</v>
      </c>
      <c r="F292" s="218" t="s">
        <v>134</v>
      </c>
      <c r="G292" s="216"/>
      <c r="H292" s="217" t="s">
        <v>1</v>
      </c>
      <c r="I292" s="131"/>
      <c r="J292" s="216"/>
      <c r="K292" s="216"/>
      <c r="L292" s="129"/>
      <c r="M292" s="132"/>
      <c r="T292" s="133"/>
      <c r="AT292" s="130" t="s">
        <v>133</v>
      </c>
      <c r="AU292" s="130" t="s">
        <v>89</v>
      </c>
      <c r="AV292" s="12" t="s">
        <v>87</v>
      </c>
      <c r="AW292" s="12" t="s">
        <v>34</v>
      </c>
      <c r="AX292" s="12" t="s">
        <v>79</v>
      </c>
      <c r="AY292" s="130" t="s">
        <v>122</v>
      </c>
    </row>
    <row r="293" spans="2:65" s="12" customFormat="1" ht="11.25">
      <c r="B293" s="129"/>
      <c r="C293" s="216"/>
      <c r="D293" s="214" t="s">
        <v>133</v>
      </c>
      <c r="E293" s="217" t="s">
        <v>1</v>
      </c>
      <c r="F293" s="218" t="s">
        <v>135</v>
      </c>
      <c r="G293" s="216"/>
      <c r="H293" s="217" t="s">
        <v>1</v>
      </c>
      <c r="I293" s="131"/>
      <c r="J293" s="216"/>
      <c r="K293" s="216"/>
      <c r="L293" s="129"/>
      <c r="M293" s="132"/>
      <c r="T293" s="133"/>
      <c r="AT293" s="130" t="s">
        <v>133</v>
      </c>
      <c r="AU293" s="130" t="s">
        <v>89</v>
      </c>
      <c r="AV293" s="12" t="s">
        <v>87</v>
      </c>
      <c r="AW293" s="12" t="s">
        <v>34</v>
      </c>
      <c r="AX293" s="12" t="s">
        <v>79</v>
      </c>
      <c r="AY293" s="130" t="s">
        <v>122</v>
      </c>
    </row>
    <row r="294" spans="2:65" s="13" customFormat="1" ht="11.25">
      <c r="B294" s="134"/>
      <c r="C294" s="219"/>
      <c r="D294" s="214" t="s">
        <v>133</v>
      </c>
      <c r="E294" s="220" t="s">
        <v>1</v>
      </c>
      <c r="F294" s="221" t="s">
        <v>155</v>
      </c>
      <c r="G294" s="219"/>
      <c r="H294" s="222">
        <v>48.4</v>
      </c>
      <c r="I294" s="136"/>
      <c r="J294" s="219"/>
      <c r="K294" s="219"/>
      <c r="L294" s="134"/>
      <c r="M294" s="137"/>
      <c r="T294" s="138"/>
      <c r="AT294" s="135" t="s">
        <v>133</v>
      </c>
      <c r="AU294" s="135" t="s">
        <v>89</v>
      </c>
      <c r="AV294" s="13" t="s">
        <v>89</v>
      </c>
      <c r="AW294" s="13" t="s">
        <v>34</v>
      </c>
      <c r="AX294" s="13" t="s">
        <v>87</v>
      </c>
      <c r="AY294" s="135" t="s">
        <v>122</v>
      </c>
    </row>
    <row r="295" spans="2:65" s="1" customFormat="1" ht="33" customHeight="1">
      <c r="B295" s="119"/>
      <c r="C295" s="208" t="s">
        <v>380</v>
      </c>
      <c r="D295" s="208" t="s">
        <v>124</v>
      </c>
      <c r="E295" s="209" t="s">
        <v>381</v>
      </c>
      <c r="F295" s="210" t="s">
        <v>382</v>
      </c>
      <c r="G295" s="211" t="s">
        <v>127</v>
      </c>
      <c r="H295" s="212">
        <v>178.9</v>
      </c>
      <c r="I295" s="120"/>
      <c r="J295" s="213">
        <f>ROUND(I295*H295,2)</f>
        <v>0</v>
      </c>
      <c r="K295" s="210" t="s">
        <v>128</v>
      </c>
      <c r="L295" s="31"/>
      <c r="M295" s="121" t="s">
        <v>1</v>
      </c>
      <c r="N295" s="122" t="s">
        <v>44</v>
      </c>
      <c r="P295" s="123">
        <f>O295*H295</f>
        <v>0</v>
      </c>
      <c r="Q295" s="123">
        <v>0</v>
      </c>
      <c r="R295" s="123">
        <f>Q295*H295</f>
        <v>0</v>
      </c>
      <c r="S295" s="123">
        <v>0</v>
      </c>
      <c r="T295" s="124">
        <f>S295*H295</f>
        <v>0</v>
      </c>
      <c r="AR295" s="125" t="s">
        <v>129</v>
      </c>
      <c r="AT295" s="125" t="s">
        <v>124</v>
      </c>
      <c r="AU295" s="125" t="s">
        <v>89</v>
      </c>
      <c r="AY295" s="16" t="s">
        <v>122</v>
      </c>
      <c r="BE295" s="126">
        <f>IF(N295="základní",J295,0)</f>
        <v>0</v>
      </c>
      <c r="BF295" s="126">
        <f>IF(N295="snížená",J295,0)</f>
        <v>0</v>
      </c>
      <c r="BG295" s="126">
        <f>IF(N295="zákl. přenesená",J295,0)</f>
        <v>0</v>
      </c>
      <c r="BH295" s="126">
        <f>IF(N295="sníž. přenesená",J295,0)</f>
        <v>0</v>
      </c>
      <c r="BI295" s="126">
        <f>IF(N295="nulová",J295,0)</f>
        <v>0</v>
      </c>
      <c r="BJ295" s="16" t="s">
        <v>87</v>
      </c>
      <c r="BK295" s="126">
        <f>ROUND(I295*H295,2)</f>
        <v>0</v>
      </c>
      <c r="BL295" s="16" t="s">
        <v>129</v>
      </c>
      <c r="BM295" s="125" t="s">
        <v>383</v>
      </c>
    </row>
    <row r="296" spans="2:65" s="12" customFormat="1" ht="11.25">
      <c r="B296" s="129"/>
      <c r="C296" s="216"/>
      <c r="D296" s="214" t="s">
        <v>133</v>
      </c>
      <c r="E296" s="217" t="s">
        <v>1</v>
      </c>
      <c r="F296" s="218" t="s">
        <v>134</v>
      </c>
      <c r="G296" s="216"/>
      <c r="H296" s="217" t="s">
        <v>1</v>
      </c>
      <c r="I296" s="131"/>
      <c r="J296" s="216"/>
      <c r="K296" s="216"/>
      <c r="L296" s="129"/>
      <c r="M296" s="132"/>
      <c r="T296" s="133"/>
      <c r="AT296" s="130" t="s">
        <v>133</v>
      </c>
      <c r="AU296" s="130" t="s">
        <v>89</v>
      </c>
      <c r="AV296" s="12" t="s">
        <v>87</v>
      </c>
      <c r="AW296" s="12" t="s">
        <v>34</v>
      </c>
      <c r="AX296" s="12" t="s">
        <v>79</v>
      </c>
      <c r="AY296" s="130" t="s">
        <v>122</v>
      </c>
    </row>
    <row r="297" spans="2:65" s="12" customFormat="1" ht="11.25">
      <c r="B297" s="129"/>
      <c r="C297" s="216"/>
      <c r="D297" s="214" t="s">
        <v>133</v>
      </c>
      <c r="E297" s="217" t="s">
        <v>1</v>
      </c>
      <c r="F297" s="218" t="s">
        <v>135</v>
      </c>
      <c r="G297" s="216"/>
      <c r="H297" s="217" t="s">
        <v>1</v>
      </c>
      <c r="I297" s="131"/>
      <c r="J297" s="216"/>
      <c r="K297" s="216"/>
      <c r="L297" s="129"/>
      <c r="M297" s="132"/>
      <c r="T297" s="133"/>
      <c r="AT297" s="130" t="s">
        <v>133</v>
      </c>
      <c r="AU297" s="130" t="s">
        <v>89</v>
      </c>
      <c r="AV297" s="12" t="s">
        <v>87</v>
      </c>
      <c r="AW297" s="12" t="s">
        <v>34</v>
      </c>
      <c r="AX297" s="12" t="s">
        <v>79</v>
      </c>
      <c r="AY297" s="130" t="s">
        <v>122</v>
      </c>
    </row>
    <row r="298" spans="2:65" s="13" customFormat="1" ht="11.25">
      <c r="B298" s="134"/>
      <c r="C298" s="219"/>
      <c r="D298" s="214" t="s">
        <v>133</v>
      </c>
      <c r="E298" s="220" t="s">
        <v>1</v>
      </c>
      <c r="F298" s="221" t="s">
        <v>155</v>
      </c>
      <c r="G298" s="219"/>
      <c r="H298" s="222">
        <v>48.4</v>
      </c>
      <c r="I298" s="136"/>
      <c r="J298" s="219"/>
      <c r="K298" s="219"/>
      <c r="L298" s="134"/>
      <c r="M298" s="137"/>
      <c r="T298" s="138"/>
      <c r="AT298" s="135" t="s">
        <v>133</v>
      </c>
      <c r="AU298" s="135" t="s">
        <v>89</v>
      </c>
      <c r="AV298" s="13" t="s">
        <v>89</v>
      </c>
      <c r="AW298" s="13" t="s">
        <v>34</v>
      </c>
      <c r="AX298" s="13" t="s">
        <v>79</v>
      </c>
      <c r="AY298" s="135" t="s">
        <v>122</v>
      </c>
    </row>
    <row r="299" spans="2:65" s="13" customFormat="1" ht="11.25">
      <c r="B299" s="134"/>
      <c r="C299" s="219"/>
      <c r="D299" s="214" t="s">
        <v>133</v>
      </c>
      <c r="E299" s="220" t="s">
        <v>1</v>
      </c>
      <c r="F299" s="221" t="s">
        <v>141</v>
      </c>
      <c r="G299" s="219"/>
      <c r="H299" s="222">
        <v>130.5</v>
      </c>
      <c r="I299" s="136"/>
      <c r="J299" s="219"/>
      <c r="K299" s="219"/>
      <c r="L299" s="134"/>
      <c r="M299" s="137"/>
      <c r="T299" s="138"/>
      <c r="AT299" s="135" t="s">
        <v>133</v>
      </c>
      <c r="AU299" s="135" t="s">
        <v>89</v>
      </c>
      <c r="AV299" s="13" t="s">
        <v>89</v>
      </c>
      <c r="AW299" s="13" t="s">
        <v>34</v>
      </c>
      <c r="AX299" s="13" t="s">
        <v>79</v>
      </c>
      <c r="AY299" s="135" t="s">
        <v>122</v>
      </c>
    </row>
    <row r="300" spans="2:65" s="14" customFormat="1" ht="11.25">
      <c r="B300" s="139"/>
      <c r="C300" s="223"/>
      <c r="D300" s="214" t="s">
        <v>133</v>
      </c>
      <c r="E300" s="224" t="s">
        <v>1</v>
      </c>
      <c r="F300" s="225" t="s">
        <v>142</v>
      </c>
      <c r="G300" s="223"/>
      <c r="H300" s="226">
        <v>178.9</v>
      </c>
      <c r="I300" s="141"/>
      <c r="J300" s="223"/>
      <c r="K300" s="223"/>
      <c r="L300" s="139"/>
      <c r="M300" s="142"/>
      <c r="T300" s="143"/>
      <c r="AT300" s="140" t="s">
        <v>133</v>
      </c>
      <c r="AU300" s="140" t="s">
        <v>89</v>
      </c>
      <c r="AV300" s="14" t="s">
        <v>129</v>
      </c>
      <c r="AW300" s="14" t="s">
        <v>34</v>
      </c>
      <c r="AX300" s="14" t="s">
        <v>87</v>
      </c>
      <c r="AY300" s="140" t="s">
        <v>122</v>
      </c>
    </row>
    <row r="301" spans="2:65" s="1" customFormat="1" ht="33" customHeight="1">
      <c r="B301" s="119"/>
      <c r="C301" s="208" t="s">
        <v>384</v>
      </c>
      <c r="D301" s="208" t="s">
        <v>124</v>
      </c>
      <c r="E301" s="209" t="s">
        <v>385</v>
      </c>
      <c r="F301" s="210" t="s">
        <v>386</v>
      </c>
      <c r="G301" s="211" t="s">
        <v>127</v>
      </c>
      <c r="H301" s="212">
        <v>231</v>
      </c>
      <c r="I301" s="120"/>
      <c r="J301" s="213">
        <f>ROUND(I301*H301,2)</f>
        <v>0</v>
      </c>
      <c r="K301" s="210" t="s">
        <v>128</v>
      </c>
      <c r="L301" s="31"/>
      <c r="M301" s="121" t="s">
        <v>1</v>
      </c>
      <c r="N301" s="122" t="s">
        <v>44</v>
      </c>
      <c r="P301" s="123">
        <f>O301*H301</f>
        <v>0</v>
      </c>
      <c r="Q301" s="123">
        <v>0</v>
      </c>
      <c r="R301" s="123">
        <f>Q301*H301</f>
        <v>0</v>
      </c>
      <c r="S301" s="123">
        <v>0</v>
      </c>
      <c r="T301" s="124">
        <f>S301*H301</f>
        <v>0</v>
      </c>
      <c r="AR301" s="125" t="s">
        <v>129</v>
      </c>
      <c r="AT301" s="125" t="s">
        <v>124</v>
      </c>
      <c r="AU301" s="125" t="s">
        <v>89</v>
      </c>
      <c r="AY301" s="16" t="s">
        <v>122</v>
      </c>
      <c r="BE301" s="126">
        <f>IF(N301="základní",J301,0)</f>
        <v>0</v>
      </c>
      <c r="BF301" s="126">
        <f>IF(N301="snížená",J301,0)</f>
        <v>0</v>
      </c>
      <c r="BG301" s="126">
        <f>IF(N301="zákl. přenesená",J301,0)</f>
        <v>0</v>
      </c>
      <c r="BH301" s="126">
        <f>IF(N301="sníž. přenesená",J301,0)</f>
        <v>0</v>
      </c>
      <c r="BI301" s="126">
        <f>IF(N301="nulová",J301,0)</f>
        <v>0</v>
      </c>
      <c r="BJ301" s="16" t="s">
        <v>87</v>
      </c>
      <c r="BK301" s="126">
        <f>ROUND(I301*H301,2)</f>
        <v>0</v>
      </c>
      <c r="BL301" s="16" t="s">
        <v>129</v>
      </c>
      <c r="BM301" s="125" t="s">
        <v>387</v>
      </c>
    </row>
    <row r="302" spans="2:65" s="12" customFormat="1" ht="11.25">
      <c r="B302" s="129"/>
      <c r="C302" s="216"/>
      <c r="D302" s="214" t="s">
        <v>133</v>
      </c>
      <c r="E302" s="217" t="s">
        <v>1</v>
      </c>
      <c r="F302" s="218" t="s">
        <v>134</v>
      </c>
      <c r="G302" s="216"/>
      <c r="H302" s="217" t="s">
        <v>1</v>
      </c>
      <c r="I302" s="131"/>
      <c r="J302" s="216"/>
      <c r="K302" s="216"/>
      <c r="L302" s="129"/>
      <c r="M302" s="132"/>
      <c r="T302" s="133"/>
      <c r="AT302" s="130" t="s">
        <v>133</v>
      </c>
      <c r="AU302" s="130" t="s">
        <v>89</v>
      </c>
      <c r="AV302" s="12" t="s">
        <v>87</v>
      </c>
      <c r="AW302" s="12" t="s">
        <v>34</v>
      </c>
      <c r="AX302" s="12" t="s">
        <v>79</v>
      </c>
      <c r="AY302" s="130" t="s">
        <v>122</v>
      </c>
    </row>
    <row r="303" spans="2:65" s="12" customFormat="1" ht="11.25">
      <c r="B303" s="129"/>
      <c r="C303" s="216"/>
      <c r="D303" s="214" t="s">
        <v>133</v>
      </c>
      <c r="E303" s="217" t="s">
        <v>1</v>
      </c>
      <c r="F303" s="218" t="s">
        <v>135</v>
      </c>
      <c r="G303" s="216"/>
      <c r="H303" s="217" t="s">
        <v>1</v>
      </c>
      <c r="I303" s="131"/>
      <c r="J303" s="216"/>
      <c r="K303" s="216"/>
      <c r="L303" s="129"/>
      <c r="M303" s="132"/>
      <c r="T303" s="133"/>
      <c r="AT303" s="130" t="s">
        <v>133</v>
      </c>
      <c r="AU303" s="130" t="s">
        <v>89</v>
      </c>
      <c r="AV303" s="12" t="s">
        <v>87</v>
      </c>
      <c r="AW303" s="12" t="s">
        <v>34</v>
      </c>
      <c r="AX303" s="12" t="s">
        <v>79</v>
      </c>
      <c r="AY303" s="130" t="s">
        <v>122</v>
      </c>
    </row>
    <row r="304" spans="2:65" s="13" customFormat="1" ht="11.25">
      <c r="B304" s="134"/>
      <c r="C304" s="219"/>
      <c r="D304" s="214" t="s">
        <v>133</v>
      </c>
      <c r="E304" s="220" t="s">
        <v>1</v>
      </c>
      <c r="F304" s="221" t="s">
        <v>150</v>
      </c>
      <c r="G304" s="219"/>
      <c r="H304" s="222">
        <v>231</v>
      </c>
      <c r="I304" s="136"/>
      <c r="J304" s="219"/>
      <c r="K304" s="219"/>
      <c r="L304" s="134"/>
      <c r="M304" s="137"/>
      <c r="T304" s="138"/>
      <c r="AT304" s="135" t="s">
        <v>133</v>
      </c>
      <c r="AU304" s="135" t="s">
        <v>89</v>
      </c>
      <c r="AV304" s="13" t="s">
        <v>89</v>
      </c>
      <c r="AW304" s="13" t="s">
        <v>34</v>
      </c>
      <c r="AX304" s="13" t="s">
        <v>87</v>
      </c>
      <c r="AY304" s="135" t="s">
        <v>122</v>
      </c>
    </row>
    <row r="305" spans="2:65" s="1" customFormat="1" ht="33" customHeight="1">
      <c r="B305" s="119"/>
      <c r="C305" s="208" t="s">
        <v>388</v>
      </c>
      <c r="D305" s="208" t="s">
        <v>124</v>
      </c>
      <c r="E305" s="209" t="s">
        <v>389</v>
      </c>
      <c r="F305" s="210" t="s">
        <v>390</v>
      </c>
      <c r="G305" s="211" t="s">
        <v>127</v>
      </c>
      <c r="H305" s="212">
        <v>231</v>
      </c>
      <c r="I305" s="120"/>
      <c r="J305" s="213">
        <f>ROUND(I305*H305,2)</f>
        <v>0</v>
      </c>
      <c r="K305" s="210" t="s">
        <v>128</v>
      </c>
      <c r="L305" s="31"/>
      <c r="M305" s="121" t="s">
        <v>1</v>
      </c>
      <c r="N305" s="122" t="s">
        <v>44</v>
      </c>
      <c r="P305" s="123">
        <f>O305*H305</f>
        <v>0</v>
      </c>
      <c r="Q305" s="123">
        <v>0</v>
      </c>
      <c r="R305" s="123">
        <f>Q305*H305</f>
        <v>0</v>
      </c>
      <c r="S305" s="123">
        <v>0</v>
      </c>
      <c r="T305" s="124">
        <f>S305*H305</f>
        <v>0</v>
      </c>
      <c r="AR305" s="125" t="s">
        <v>129</v>
      </c>
      <c r="AT305" s="125" t="s">
        <v>124</v>
      </c>
      <c r="AU305" s="125" t="s">
        <v>89</v>
      </c>
      <c r="AY305" s="16" t="s">
        <v>122</v>
      </c>
      <c r="BE305" s="126">
        <f>IF(N305="základní",J305,0)</f>
        <v>0</v>
      </c>
      <c r="BF305" s="126">
        <f>IF(N305="snížená",J305,0)</f>
        <v>0</v>
      </c>
      <c r="BG305" s="126">
        <f>IF(N305="zákl. přenesená",J305,0)</f>
        <v>0</v>
      </c>
      <c r="BH305" s="126">
        <f>IF(N305="sníž. přenesená",J305,0)</f>
        <v>0</v>
      </c>
      <c r="BI305" s="126">
        <f>IF(N305="nulová",J305,0)</f>
        <v>0</v>
      </c>
      <c r="BJ305" s="16" t="s">
        <v>87</v>
      </c>
      <c r="BK305" s="126">
        <f>ROUND(I305*H305,2)</f>
        <v>0</v>
      </c>
      <c r="BL305" s="16" t="s">
        <v>129</v>
      </c>
      <c r="BM305" s="125" t="s">
        <v>391</v>
      </c>
    </row>
    <row r="306" spans="2:65" s="12" customFormat="1" ht="11.25">
      <c r="B306" s="129"/>
      <c r="C306" s="216"/>
      <c r="D306" s="214" t="s">
        <v>133</v>
      </c>
      <c r="E306" s="217" t="s">
        <v>1</v>
      </c>
      <c r="F306" s="218" t="s">
        <v>134</v>
      </c>
      <c r="G306" s="216"/>
      <c r="H306" s="217" t="s">
        <v>1</v>
      </c>
      <c r="I306" s="131"/>
      <c r="J306" s="216"/>
      <c r="K306" s="216"/>
      <c r="L306" s="129"/>
      <c r="M306" s="132"/>
      <c r="T306" s="133"/>
      <c r="AT306" s="130" t="s">
        <v>133</v>
      </c>
      <c r="AU306" s="130" t="s">
        <v>89</v>
      </c>
      <c r="AV306" s="12" t="s">
        <v>87</v>
      </c>
      <c r="AW306" s="12" t="s">
        <v>34</v>
      </c>
      <c r="AX306" s="12" t="s">
        <v>79</v>
      </c>
      <c r="AY306" s="130" t="s">
        <v>122</v>
      </c>
    </row>
    <row r="307" spans="2:65" s="12" customFormat="1" ht="11.25">
      <c r="B307" s="129"/>
      <c r="C307" s="216"/>
      <c r="D307" s="214" t="s">
        <v>133</v>
      </c>
      <c r="E307" s="217" t="s">
        <v>1</v>
      </c>
      <c r="F307" s="218" t="s">
        <v>135</v>
      </c>
      <c r="G307" s="216"/>
      <c r="H307" s="217" t="s">
        <v>1</v>
      </c>
      <c r="I307" s="131"/>
      <c r="J307" s="216"/>
      <c r="K307" s="216"/>
      <c r="L307" s="129"/>
      <c r="M307" s="132"/>
      <c r="T307" s="133"/>
      <c r="AT307" s="130" t="s">
        <v>133</v>
      </c>
      <c r="AU307" s="130" t="s">
        <v>89</v>
      </c>
      <c r="AV307" s="12" t="s">
        <v>87</v>
      </c>
      <c r="AW307" s="12" t="s">
        <v>34</v>
      </c>
      <c r="AX307" s="12" t="s">
        <v>79</v>
      </c>
      <c r="AY307" s="130" t="s">
        <v>122</v>
      </c>
    </row>
    <row r="308" spans="2:65" s="12" customFormat="1" ht="11.25">
      <c r="B308" s="129"/>
      <c r="C308" s="216"/>
      <c r="D308" s="214" t="s">
        <v>133</v>
      </c>
      <c r="E308" s="217" t="s">
        <v>1</v>
      </c>
      <c r="F308" s="218" t="s">
        <v>148</v>
      </c>
      <c r="G308" s="216"/>
      <c r="H308" s="217" t="s">
        <v>1</v>
      </c>
      <c r="I308" s="131"/>
      <c r="J308" s="216"/>
      <c r="K308" s="216"/>
      <c r="L308" s="129"/>
      <c r="M308" s="132"/>
      <c r="T308" s="133"/>
      <c r="AT308" s="130" t="s">
        <v>133</v>
      </c>
      <c r="AU308" s="130" t="s">
        <v>89</v>
      </c>
      <c r="AV308" s="12" t="s">
        <v>87</v>
      </c>
      <c r="AW308" s="12" t="s">
        <v>34</v>
      </c>
      <c r="AX308" s="12" t="s">
        <v>79</v>
      </c>
      <c r="AY308" s="130" t="s">
        <v>122</v>
      </c>
    </row>
    <row r="309" spans="2:65" s="13" customFormat="1" ht="11.25">
      <c r="B309" s="134"/>
      <c r="C309" s="219"/>
      <c r="D309" s="214" t="s">
        <v>133</v>
      </c>
      <c r="E309" s="220" t="s">
        <v>1</v>
      </c>
      <c r="F309" s="221" t="s">
        <v>150</v>
      </c>
      <c r="G309" s="219"/>
      <c r="H309" s="222">
        <v>231</v>
      </c>
      <c r="I309" s="136"/>
      <c r="J309" s="219"/>
      <c r="K309" s="219"/>
      <c r="L309" s="134"/>
      <c r="M309" s="137"/>
      <c r="T309" s="138"/>
      <c r="AT309" s="135" t="s">
        <v>133</v>
      </c>
      <c r="AU309" s="135" t="s">
        <v>89</v>
      </c>
      <c r="AV309" s="13" t="s">
        <v>89</v>
      </c>
      <c r="AW309" s="13" t="s">
        <v>34</v>
      </c>
      <c r="AX309" s="13" t="s">
        <v>87</v>
      </c>
      <c r="AY309" s="135" t="s">
        <v>122</v>
      </c>
    </row>
    <row r="310" spans="2:65" s="1" customFormat="1" ht="33" customHeight="1">
      <c r="B310" s="119"/>
      <c r="C310" s="208" t="s">
        <v>392</v>
      </c>
      <c r="D310" s="208" t="s">
        <v>124</v>
      </c>
      <c r="E310" s="209" t="s">
        <v>393</v>
      </c>
      <c r="F310" s="210" t="s">
        <v>394</v>
      </c>
      <c r="G310" s="211" t="s">
        <v>127</v>
      </c>
      <c r="H310" s="212">
        <v>63.8</v>
      </c>
      <c r="I310" s="120"/>
      <c r="J310" s="213">
        <f>ROUND(I310*H310,2)</f>
        <v>0</v>
      </c>
      <c r="K310" s="210" t="s">
        <v>128</v>
      </c>
      <c r="L310" s="31"/>
      <c r="M310" s="121" t="s">
        <v>1</v>
      </c>
      <c r="N310" s="122" t="s">
        <v>44</v>
      </c>
      <c r="P310" s="123">
        <f>O310*H310</f>
        <v>0</v>
      </c>
      <c r="Q310" s="123">
        <v>0</v>
      </c>
      <c r="R310" s="123">
        <f>Q310*H310</f>
        <v>0</v>
      </c>
      <c r="S310" s="123">
        <v>0</v>
      </c>
      <c r="T310" s="124">
        <f>S310*H310</f>
        <v>0</v>
      </c>
      <c r="AR310" s="125" t="s">
        <v>129</v>
      </c>
      <c r="AT310" s="125" t="s">
        <v>124</v>
      </c>
      <c r="AU310" s="125" t="s">
        <v>89</v>
      </c>
      <c r="AY310" s="16" t="s">
        <v>122</v>
      </c>
      <c r="BE310" s="126">
        <f>IF(N310="základní",J310,0)</f>
        <v>0</v>
      </c>
      <c r="BF310" s="126">
        <f>IF(N310="snížená",J310,0)</f>
        <v>0</v>
      </c>
      <c r="BG310" s="126">
        <f>IF(N310="zákl. přenesená",J310,0)</f>
        <v>0</v>
      </c>
      <c r="BH310" s="126">
        <f>IF(N310="sníž. přenesená",J310,0)</f>
        <v>0</v>
      </c>
      <c r="BI310" s="126">
        <f>IF(N310="nulová",J310,0)</f>
        <v>0</v>
      </c>
      <c r="BJ310" s="16" t="s">
        <v>87</v>
      </c>
      <c r="BK310" s="126">
        <f>ROUND(I310*H310,2)</f>
        <v>0</v>
      </c>
      <c r="BL310" s="16" t="s">
        <v>129</v>
      </c>
      <c r="BM310" s="125" t="s">
        <v>395</v>
      </c>
    </row>
    <row r="311" spans="2:65" s="12" customFormat="1" ht="11.25">
      <c r="B311" s="129"/>
      <c r="C311" s="216"/>
      <c r="D311" s="214" t="s">
        <v>133</v>
      </c>
      <c r="E311" s="217" t="s">
        <v>1</v>
      </c>
      <c r="F311" s="218" t="s">
        <v>134</v>
      </c>
      <c r="G311" s="216"/>
      <c r="H311" s="217" t="s">
        <v>1</v>
      </c>
      <c r="I311" s="131"/>
      <c r="J311" s="216"/>
      <c r="K311" s="216"/>
      <c r="L311" s="129"/>
      <c r="M311" s="132"/>
      <c r="T311" s="133"/>
      <c r="AT311" s="130" t="s">
        <v>133</v>
      </c>
      <c r="AU311" s="130" t="s">
        <v>89</v>
      </c>
      <c r="AV311" s="12" t="s">
        <v>87</v>
      </c>
      <c r="AW311" s="12" t="s">
        <v>34</v>
      </c>
      <c r="AX311" s="12" t="s">
        <v>79</v>
      </c>
      <c r="AY311" s="130" t="s">
        <v>122</v>
      </c>
    </row>
    <row r="312" spans="2:65" s="12" customFormat="1" ht="11.25">
      <c r="B312" s="129"/>
      <c r="C312" s="216"/>
      <c r="D312" s="214" t="s">
        <v>133</v>
      </c>
      <c r="E312" s="217" t="s">
        <v>1</v>
      </c>
      <c r="F312" s="218" t="s">
        <v>135</v>
      </c>
      <c r="G312" s="216"/>
      <c r="H312" s="217" t="s">
        <v>1</v>
      </c>
      <c r="I312" s="131"/>
      <c r="J312" s="216"/>
      <c r="K312" s="216"/>
      <c r="L312" s="129"/>
      <c r="M312" s="132"/>
      <c r="T312" s="133"/>
      <c r="AT312" s="130" t="s">
        <v>133</v>
      </c>
      <c r="AU312" s="130" t="s">
        <v>89</v>
      </c>
      <c r="AV312" s="12" t="s">
        <v>87</v>
      </c>
      <c r="AW312" s="12" t="s">
        <v>34</v>
      </c>
      <c r="AX312" s="12" t="s">
        <v>79</v>
      </c>
      <c r="AY312" s="130" t="s">
        <v>122</v>
      </c>
    </row>
    <row r="313" spans="2:65" s="13" customFormat="1" ht="11.25">
      <c r="B313" s="134"/>
      <c r="C313" s="219"/>
      <c r="D313" s="214" t="s">
        <v>133</v>
      </c>
      <c r="E313" s="220" t="s">
        <v>1</v>
      </c>
      <c r="F313" s="221" t="s">
        <v>149</v>
      </c>
      <c r="G313" s="219"/>
      <c r="H313" s="222">
        <v>63.8</v>
      </c>
      <c r="I313" s="136"/>
      <c r="J313" s="219"/>
      <c r="K313" s="219"/>
      <c r="L313" s="134"/>
      <c r="M313" s="137"/>
      <c r="T313" s="138"/>
      <c r="AT313" s="135" t="s">
        <v>133</v>
      </c>
      <c r="AU313" s="135" t="s">
        <v>89</v>
      </c>
      <c r="AV313" s="13" t="s">
        <v>89</v>
      </c>
      <c r="AW313" s="13" t="s">
        <v>34</v>
      </c>
      <c r="AX313" s="13" t="s">
        <v>87</v>
      </c>
      <c r="AY313" s="135" t="s">
        <v>122</v>
      </c>
    </row>
    <row r="314" spans="2:65" s="1" customFormat="1" ht="33" customHeight="1">
      <c r="B314" s="119"/>
      <c r="C314" s="208" t="s">
        <v>396</v>
      </c>
      <c r="D314" s="208" t="s">
        <v>124</v>
      </c>
      <c r="E314" s="209" t="s">
        <v>397</v>
      </c>
      <c r="F314" s="210" t="s">
        <v>398</v>
      </c>
      <c r="G314" s="211" t="s">
        <v>127</v>
      </c>
      <c r="H314" s="212">
        <v>63.8</v>
      </c>
      <c r="I314" s="120"/>
      <c r="J314" s="213">
        <f>ROUND(I314*H314,2)</f>
        <v>0</v>
      </c>
      <c r="K314" s="210" t="s">
        <v>128</v>
      </c>
      <c r="L314" s="31"/>
      <c r="M314" s="121" t="s">
        <v>1</v>
      </c>
      <c r="N314" s="122" t="s">
        <v>44</v>
      </c>
      <c r="P314" s="123">
        <f>O314*H314</f>
        <v>0</v>
      </c>
      <c r="Q314" s="123">
        <v>0</v>
      </c>
      <c r="R314" s="123">
        <f>Q314*H314</f>
        <v>0</v>
      </c>
      <c r="S314" s="123">
        <v>0</v>
      </c>
      <c r="T314" s="124">
        <f>S314*H314</f>
        <v>0</v>
      </c>
      <c r="AR314" s="125" t="s">
        <v>129</v>
      </c>
      <c r="AT314" s="125" t="s">
        <v>124</v>
      </c>
      <c r="AU314" s="125" t="s">
        <v>89</v>
      </c>
      <c r="AY314" s="16" t="s">
        <v>122</v>
      </c>
      <c r="BE314" s="126">
        <f>IF(N314="základní",J314,0)</f>
        <v>0</v>
      </c>
      <c r="BF314" s="126">
        <f>IF(N314="snížená",J314,0)</f>
        <v>0</v>
      </c>
      <c r="BG314" s="126">
        <f>IF(N314="zákl. přenesená",J314,0)</f>
        <v>0</v>
      </c>
      <c r="BH314" s="126">
        <f>IF(N314="sníž. přenesená",J314,0)</f>
        <v>0</v>
      </c>
      <c r="BI314" s="126">
        <f>IF(N314="nulová",J314,0)</f>
        <v>0</v>
      </c>
      <c r="BJ314" s="16" t="s">
        <v>87</v>
      </c>
      <c r="BK314" s="126">
        <f>ROUND(I314*H314,2)</f>
        <v>0</v>
      </c>
      <c r="BL314" s="16" t="s">
        <v>129</v>
      </c>
      <c r="BM314" s="125" t="s">
        <v>399</v>
      </c>
    </row>
    <row r="315" spans="2:65" s="12" customFormat="1" ht="11.25">
      <c r="B315" s="129"/>
      <c r="C315" s="216"/>
      <c r="D315" s="214" t="s">
        <v>133</v>
      </c>
      <c r="E315" s="217" t="s">
        <v>1</v>
      </c>
      <c r="F315" s="218" t="s">
        <v>134</v>
      </c>
      <c r="G315" s="216"/>
      <c r="H315" s="217" t="s">
        <v>1</v>
      </c>
      <c r="I315" s="131"/>
      <c r="J315" s="216"/>
      <c r="K315" s="216"/>
      <c r="L315" s="129"/>
      <c r="M315" s="132"/>
      <c r="T315" s="133"/>
      <c r="AT315" s="130" t="s">
        <v>133</v>
      </c>
      <c r="AU315" s="130" t="s">
        <v>89</v>
      </c>
      <c r="AV315" s="12" t="s">
        <v>87</v>
      </c>
      <c r="AW315" s="12" t="s">
        <v>34</v>
      </c>
      <c r="AX315" s="12" t="s">
        <v>79</v>
      </c>
      <c r="AY315" s="130" t="s">
        <v>122</v>
      </c>
    </row>
    <row r="316" spans="2:65" s="12" customFormat="1" ht="11.25">
      <c r="B316" s="129"/>
      <c r="C316" s="216"/>
      <c r="D316" s="214" t="s">
        <v>133</v>
      </c>
      <c r="E316" s="217" t="s">
        <v>1</v>
      </c>
      <c r="F316" s="218" t="s">
        <v>135</v>
      </c>
      <c r="G316" s="216"/>
      <c r="H316" s="217" t="s">
        <v>1</v>
      </c>
      <c r="I316" s="131"/>
      <c r="J316" s="216"/>
      <c r="K316" s="216"/>
      <c r="L316" s="129"/>
      <c r="M316" s="132"/>
      <c r="T316" s="133"/>
      <c r="AT316" s="130" t="s">
        <v>133</v>
      </c>
      <c r="AU316" s="130" t="s">
        <v>89</v>
      </c>
      <c r="AV316" s="12" t="s">
        <v>87</v>
      </c>
      <c r="AW316" s="12" t="s">
        <v>34</v>
      </c>
      <c r="AX316" s="12" t="s">
        <v>79</v>
      </c>
      <c r="AY316" s="130" t="s">
        <v>122</v>
      </c>
    </row>
    <row r="317" spans="2:65" s="12" customFormat="1" ht="11.25">
      <c r="B317" s="129"/>
      <c r="C317" s="216"/>
      <c r="D317" s="214" t="s">
        <v>133</v>
      </c>
      <c r="E317" s="217" t="s">
        <v>1</v>
      </c>
      <c r="F317" s="218" t="s">
        <v>148</v>
      </c>
      <c r="G317" s="216"/>
      <c r="H317" s="217" t="s">
        <v>1</v>
      </c>
      <c r="I317" s="131"/>
      <c r="J317" s="216"/>
      <c r="K317" s="216"/>
      <c r="L317" s="129"/>
      <c r="M317" s="132"/>
      <c r="T317" s="133"/>
      <c r="AT317" s="130" t="s">
        <v>133</v>
      </c>
      <c r="AU317" s="130" t="s">
        <v>89</v>
      </c>
      <c r="AV317" s="12" t="s">
        <v>87</v>
      </c>
      <c r="AW317" s="12" t="s">
        <v>34</v>
      </c>
      <c r="AX317" s="12" t="s">
        <v>79</v>
      </c>
      <c r="AY317" s="130" t="s">
        <v>122</v>
      </c>
    </row>
    <row r="318" spans="2:65" s="13" customFormat="1" ht="11.25">
      <c r="B318" s="134"/>
      <c r="C318" s="219"/>
      <c r="D318" s="214" t="s">
        <v>133</v>
      </c>
      <c r="E318" s="220" t="s">
        <v>1</v>
      </c>
      <c r="F318" s="221" t="s">
        <v>149</v>
      </c>
      <c r="G318" s="219"/>
      <c r="H318" s="222">
        <v>63.8</v>
      </c>
      <c r="I318" s="136"/>
      <c r="J318" s="219"/>
      <c r="K318" s="219"/>
      <c r="L318" s="134"/>
      <c r="M318" s="137"/>
      <c r="T318" s="138"/>
      <c r="AT318" s="135" t="s">
        <v>133</v>
      </c>
      <c r="AU318" s="135" t="s">
        <v>89</v>
      </c>
      <c r="AV318" s="13" t="s">
        <v>89</v>
      </c>
      <c r="AW318" s="13" t="s">
        <v>34</v>
      </c>
      <c r="AX318" s="13" t="s">
        <v>87</v>
      </c>
      <c r="AY318" s="135" t="s">
        <v>122</v>
      </c>
    </row>
    <row r="319" spans="2:65" s="1" customFormat="1" ht="49.15" customHeight="1">
      <c r="B319" s="119"/>
      <c r="C319" s="208" t="s">
        <v>400</v>
      </c>
      <c r="D319" s="208" t="s">
        <v>124</v>
      </c>
      <c r="E319" s="209" t="s">
        <v>401</v>
      </c>
      <c r="F319" s="210" t="s">
        <v>402</v>
      </c>
      <c r="G319" s="211" t="s">
        <v>127</v>
      </c>
      <c r="H319" s="212">
        <v>63.8</v>
      </c>
      <c r="I319" s="120"/>
      <c r="J319" s="213">
        <f>ROUND(I319*H319,2)</f>
        <v>0</v>
      </c>
      <c r="K319" s="210" t="s">
        <v>128</v>
      </c>
      <c r="L319" s="31"/>
      <c r="M319" s="121" t="s">
        <v>1</v>
      </c>
      <c r="N319" s="122" t="s">
        <v>44</v>
      </c>
      <c r="P319" s="123">
        <f>O319*H319</f>
        <v>0</v>
      </c>
      <c r="Q319" s="123">
        <v>0</v>
      </c>
      <c r="R319" s="123">
        <f>Q319*H319</f>
        <v>0</v>
      </c>
      <c r="S319" s="123">
        <v>0</v>
      </c>
      <c r="T319" s="124">
        <f>S319*H319</f>
        <v>0</v>
      </c>
      <c r="AR319" s="125" t="s">
        <v>129</v>
      </c>
      <c r="AT319" s="125" t="s">
        <v>124</v>
      </c>
      <c r="AU319" s="125" t="s">
        <v>89</v>
      </c>
      <c r="AY319" s="16" t="s">
        <v>122</v>
      </c>
      <c r="BE319" s="126">
        <f>IF(N319="základní",J319,0)</f>
        <v>0</v>
      </c>
      <c r="BF319" s="126">
        <f>IF(N319="snížená",J319,0)</f>
        <v>0</v>
      </c>
      <c r="BG319" s="126">
        <f>IF(N319="zákl. přenesená",J319,0)</f>
        <v>0</v>
      </c>
      <c r="BH319" s="126">
        <f>IF(N319="sníž. přenesená",J319,0)</f>
        <v>0</v>
      </c>
      <c r="BI319" s="126">
        <f>IF(N319="nulová",J319,0)</f>
        <v>0</v>
      </c>
      <c r="BJ319" s="16" t="s">
        <v>87</v>
      </c>
      <c r="BK319" s="126">
        <f>ROUND(I319*H319,2)</f>
        <v>0</v>
      </c>
      <c r="BL319" s="16" t="s">
        <v>129</v>
      </c>
      <c r="BM319" s="125" t="s">
        <v>403</v>
      </c>
    </row>
    <row r="320" spans="2:65" s="12" customFormat="1" ht="11.25">
      <c r="B320" s="129"/>
      <c r="C320" s="216"/>
      <c r="D320" s="214" t="s">
        <v>133</v>
      </c>
      <c r="E320" s="217" t="s">
        <v>1</v>
      </c>
      <c r="F320" s="218" t="s">
        <v>134</v>
      </c>
      <c r="G320" s="216"/>
      <c r="H320" s="217" t="s">
        <v>1</v>
      </c>
      <c r="I320" s="131"/>
      <c r="J320" s="216"/>
      <c r="K320" s="216"/>
      <c r="L320" s="129"/>
      <c r="M320" s="132"/>
      <c r="T320" s="133"/>
      <c r="AT320" s="130" t="s">
        <v>133</v>
      </c>
      <c r="AU320" s="130" t="s">
        <v>89</v>
      </c>
      <c r="AV320" s="12" t="s">
        <v>87</v>
      </c>
      <c r="AW320" s="12" t="s">
        <v>34</v>
      </c>
      <c r="AX320" s="12" t="s">
        <v>79</v>
      </c>
      <c r="AY320" s="130" t="s">
        <v>122</v>
      </c>
    </row>
    <row r="321" spans="2:65" s="12" customFormat="1" ht="11.25">
      <c r="B321" s="129"/>
      <c r="C321" s="216"/>
      <c r="D321" s="214" t="s">
        <v>133</v>
      </c>
      <c r="E321" s="217" t="s">
        <v>1</v>
      </c>
      <c r="F321" s="218" t="s">
        <v>135</v>
      </c>
      <c r="G321" s="216"/>
      <c r="H321" s="217" t="s">
        <v>1</v>
      </c>
      <c r="I321" s="131"/>
      <c r="J321" s="216"/>
      <c r="K321" s="216"/>
      <c r="L321" s="129"/>
      <c r="M321" s="132"/>
      <c r="T321" s="133"/>
      <c r="AT321" s="130" t="s">
        <v>133</v>
      </c>
      <c r="AU321" s="130" t="s">
        <v>89</v>
      </c>
      <c r="AV321" s="12" t="s">
        <v>87</v>
      </c>
      <c r="AW321" s="12" t="s">
        <v>34</v>
      </c>
      <c r="AX321" s="12" t="s">
        <v>79</v>
      </c>
      <c r="AY321" s="130" t="s">
        <v>122</v>
      </c>
    </row>
    <row r="322" spans="2:65" s="12" customFormat="1" ht="11.25">
      <c r="B322" s="129"/>
      <c r="C322" s="216"/>
      <c r="D322" s="214" t="s">
        <v>133</v>
      </c>
      <c r="E322" s="217" t="s">
        <v>1</v>
      </c>
      <c r="F322" s="218" t="s">
        <v>148</v>
      </c>
      <c r="G322" s="216"/>
      <c r="H322" s="217" t="s">
        <v>1</v>
      </c>
      <c r="I322" s="131"/>
      <c r="J322" s="216"/>
      <c r="K322" s="216"/>
      <c r="L322" s="129"/>
      <c r="M322" s="132"/>
      <c r="T322" s="133"/>
      <c r="AT322" s="130" t="s">
        <v>133</v>
      </c>
      <c r="AU322" s="130" t="s">
        <v>89</v>
      </c>
      <c r="AV322" s="12" t="s">
        <v>87</v>
      </c>
      <c r="AW322" s="12" t="s">
        <v>34</v>
      </c>
      <c r="AX322" s="12" t="s">
        <v>79</v>
      </c>
      <c r="AY322" s="130" t="s">
        <v>122</v>
      </c>
    </row>
    <row r="323" spans="2:65" s="13" customFormat="1" ht="11.25">
      <c r="B323" s="134"/>
      <c r="C323" s="219"/>
      <c r="D323" s="214" t="s">
        <v>133</v>
      </c>
      <c r="E323" s="220" t="s">
        <v>1</v>
      </c>
      <c r="F323" s="221" t="s">
        <v>149</v>
      </c>
      <c r="G323" s="219"/>
      <c r="H323" s="222">
        <v>63.8</v>
      </c>
      <c r="I323" s="136"/>
      <c r="J323" s="219"/>
      <c r="K323" s="219"/>
      <c r="L323" s="134"/>
      <c r="M323" s="137"/>
      <c r="T323" s="138"/>
      <c r="AT323" s="135" t="s">
        <v>133</v>
      </c>
      <c r="AU323" s="135" t="s">
        <v>89</v>
      </c>
      <c r="AV323" s="13" t="s">
        <v>89</v>
      </c>
      <c r="AW323" s="13" t="s">
        <v>34</v>
      </c>
      <c r="AX323" s="13" t="s">
        <v>87</v>
      </c>
      <c r="AY323" s="135" t="s">
        <v>122</v>
      </c>
    </row>
    <row r="324" spans="2:65" s="1" customFormat="1" ht="44.25" customHeight="1">
      <c r="B324" s="119"/>
      <c r="C324" s="208" t="s">
        <v>404</v>
      </c>
      <c r="D324" s="208" t="s">
        <v>124</v>
      </c>
      <c r="E324" s="209" t="s">
        <v>405</v>
      </c>
      <c r="F324" s="210" t="s">
        <v>406</v>
      </c>
      <c r="G324" s="211" t="s">
        <v>127</v>
      </c>
      <c r="H324" s="212">
        <v>231</v>
      </c>
      <c r="I324" s="120"/>
      <c r="J324" s="213">
        <f>ROUND(I324*H324,2)</f>
        <v>0</v>
      </c>
      <c r="K324" s="210" t="s">
        <v>128</v>
      </c>
      <c r="L324" s="31"/>
      <c r="M324" s="121" t="s">
        <v>1</v>
      </c>
      <c r="N324" s="122" t="s">
        <v>44</v>
      </c>
      <c r="P324" s="123">
        <f>O324*H324</f>
        <v>0</v>
      </c>
      <c r="Q324" s="123">
        <v>0</v>
      </c>
      <c r="R324" s="123">
        <f>Q324*H324</f>
        <v>0</v>
      </c>
      <c r="S324" s="123">
        <v>0</v>
      </c>
      <c r="T324" s="124">
        <f>S324*H324</f>
        <v>0</v>
      </c>
      <c r="AR324" s="125" t="s">
        <v>129</v>
      </c>
      <c r="AT324" s="125" t="s">
        <v>124</v>
      </c>
      <c r="AU324" s="125" t="s">
        <v>89</v>
      </c>
      <c r="AY324" s="16" t="s">
        <v>122</v>
      </c>
      <c r="BE324" s="126">
        <f>IF(N324="základní",J324,0)</f>
        <v>0</v>
      </c>
      <c r="BF324" s="126">
        <f>IF(N324="snížená",J324,0)</f>
        <v>0</v>
      </c>
      <c r="BG324" s="126">
        <f>IF(N324="zákl. přenesená",J324,0)</f>
        <v>0</v>
      </c>
      <c r="BH324" s="126">
        <f>IF(N324="sníž. přenesená",J324,0)</f>
        <v>0</v>
      </c>
      <c r="BI324" s="126">
        <f>IF(N324="nulová",J324,0)</f>
        <v>0</v>
      </c>
      <c r="BJ324" s="16" t="s">
        <v>87</v>
      </c>
      <c r="BK324" s="126">
        <f>ROUND(I324*H324,2)</f>
        <v>0</v>
      </c>
      <c r="BL324" s="16" t="s">
        <v>129</v>
      </c>
      <c r="BM324" s="125" t="s">
        <v>407</v>
      </c>
    </row>
    <row r="325" spans="2:65" s="12" customFormat="1" ht="11.25">
      <c r="B325" s="129"/>
      <c r="C325" s="216"/>
      <c r="D325" s="214" t="s">
        <v>133</v>
      </c>
      <c r="E325" s="217" t="s">
        <v>1</v>
      </c>
      <c r="F325" s="218" t="s">
        <v>134</v>
      </c>
      <c r="G325" s="216"/>
      <c r="H325" s="217" t="s">
        <v>1</v>
      </c>
      <c r="I325" s="131"/>
      <c r="J325" s="216"/>
      <c r="K325" s="216"/>
      <c r="L325" s="129"/>
      <c r="M325" s="132"/>
      <c r="T325" s="133"/>
      <c r="AT325" s="130" t="s">
        <v>133</v>
      </c>
      <c r="AU325" s="130" t="s">
        <v>89</v>
      </c>
      <c r="AV325" s="12" t="s">
        <v>87</v>
      </c>
      <c r="AW325" s="12" t="s">
        <v>34</v>
      </c>
      <c r="AX325" s="12" t="s">
        <v>79</v>
      </c>
      <c r="AY325" s="130" t="s">
        <v>122</v>
      </c>
    </row>
    <row r="326" spans="2:65" s="12" customFormat="1" ht="11.25">
      <c r="B326" s="129"/>
      <c r="C326" s="216"/>
      <c r="D326" s="214" t="s">
        <v>133</v>
      </c>
      <c r="E326" s="217" t="s">
        <v>1</v>
      </c>
      <c r="F326" s="218" t="s">
        <v>135</v>
      </c>
      <c r="G326" s="216"/>
      <c r="H326" s="217" t="s">
        <v>1</v>
      </c>
      <c r="I326" s="131"/>
      <c r="J326" s="216"/>
      <c r="K326" s="216"/>
      <c r="L326" s="129"/>
      <c r="M326" s="132"/>
      <c r="T326" s="133"/>
      <c r="AT326" s="130" t="s">
        <v>133</v>
      </c>
      <c r="AU326" s="130" t="s">
        <v>89</v>
      </c>
      <c r="AV326" s="12" t="s">
        <v>87</v>
      </c>
      <c r="AW326" s="12" t="s">
        <v>34</v>
      </c>
      <c r="AX326" s="12" t="s">
        <v>79</v>
      </c>
      <c r="AY326" s="130" t="s">
        <v>122</v>
      </c>
    </row>
    <row r="327" spans="2:65" s="13" customFormat="1" ht="11.25">
      <c r="B327" s="134"/>
      <c r="C327" s="219"/>
      <c r="D327" s="214" t="s">
        <v>133</v>
      </c>
      <c r="E327" s="220" t="s">
        <v>1</v>
      </c>
      <c r="F327" s="221" t="s">
        <v>150</v>
      </c>
      <c r="G327" s="219"/>
      <c r="H327" s="222">
        <v>231</v>
      </c>
      <c r="I327" s="136"/>
      <c r="J327" s="219"/>
      <c r="K327" s="219"/>
      <c r="L327" s="134"/>
      <c r="M327" s="137"/>
      <c r="T327" s="138"/>
      <c r="AT327" s="135" t="s">
        <v>133</v>
      </c>
      <c r="AU327" s="135" t="s">
        <v>89</v>
      </c>
      <c r="AV327" s="13" t="s">
        <v>89</v>
      </c>
      <c r="AW327" s="13" t="s">
        <v>34</v>
      </c>
      <c r="AX327" s="13" t="s">
        <v>87</v>
      </c>
      <c r="AY327" s="135" t="s">
        <v>122</v>
      </c>
    </row>
    <row r="328" spans="2:65" s="1" customFormat="1" ht="37.9" customHeight="1">
      <c r="B328" s="119"/>
      <c r="C328" s="208" t="s">
        <v>408</v>
      </c>
      <c r="D328" s="208" t="s">
        <v>124</v>
      </c>
      <c r="E328" s="209" t="s">
        <v>409</v>
      </c>
      <c r="F328" s="210" t="s">
        <v>410</v>
      </c>
      <c r="G328" s="211" t="s">
        <v>127</v>
      </c>
      <c r="H328" s="212">
        <v>231</v>
      </c>
      <c r="I328" s="120"/>
      <c r="J328" s="213">
        <f>ROUND(I328*H328,2)</f>
        <v>0</v>
      </c>
      <c r="K328" s="210" t="s">
        <v>128</v>
      </c>
      <c r="L328" s="31"/>
      <c r="M328" s="121" t="s">
        <v>1</v>
      </c>
      <c r="N328" s="122" t="s">
        <v>44</v>
      </c>
      <c r="P328" s="123">
        <f>O328*H328</f>
        <v>0</v>
      </c>
      <c r="Q328" s="123">
        <v>0</v>
      </c>
      <c r="R328" s="123">
        <f>Q328*H328</f>
        <v>0</v>
      </c>
      <c r="S328" s="123">
        <v>0</v>
      </c>
      <c r="T328" s="124">
        <f>S328*H328</f>
        <v>0</v>
      </c>
      <c r="AR328" s="125" t="s">
        <v>129</v>
      </c>
      <c r="AT328" s="125" t="s">
        <v>124</v>
      </c>
      <c r="AU328" s="125" t="s">
        <v>89</v>
      </c>
      <c r="AY328" s="16" t="s">
        <v>122</v>
      </c>
      <c r="BE328" s="126">
        <f>IF(N328="základní",J328,0)</f>
        <v>0</v>
      </c>
      <c r="BF328" s="126">
        <f>IF(N328="snížená",J328,0)</f>
        <v>0</v>
      </c>
      <c r="BG328" s="126">
        <f>IF(N328="zákl. přenesená",J328,0)</f>
        <v>0</v>
      </c>
      <c r="BH328" s="126">
        <f>IF(N328="sníž. přenesená",J328,0)</f>
        <v>0</v>
      </c>
      <c r="BI328" s="126">
        <f>IF(N328="nulová",J328,0)</f>
        <v>0</v>
      </c>
      <c r="BJ328" s="16" t="s">
        <v>87</v>
      </c>
      <c r="BK328" s="126">
        <f>ROUND(I328*H328,2)</f>
        <v>0</v>
      </c>
      <c r="BL328" s="16" t="s">
        <v>129</v>
      </c>
      <c r="BM328" s="125" t="s">
        <v>411</v>
      </c>
    </row>
    <row r="329" spans="2:65" s="12" customFormat="1" ht="11.25">
      <c r="B329" s="129"/>
      <c r="C329" s="216"/>
      <c r="D329" s="214" t="s">
        <v>133</v>
      </c>
      <c r="E329" s="217" t="s">
        <v>1</v>
      </c>
      <c r="F329" s="218" t="s">
        <v>134</v>
      </c>
      <c r="G329" s="216"/>
      <c r="H329" s="217" t="s">
        <v>1</v>
      </c>
      <c r="I329" s="131"/>
      <c r="J329" s="216"/>
      <c r="K329" s="216"/>
      <c r="L329" s="129"/>
      <c r="M329" s="132"/>
      <c r="T329" s="133"/>
      <c r="AT329" s="130" t="s">
        <v>133</v>
      </c>
      <c r="AU329" s="130" t="s">
        <v>89</v>
      </c>
      <c r="AV329" s="12" t="s">
        <v>87</v>
      </c>
      <c r="AW329" s="12" t="s">
        <v>34</v>
      </c>
      <c r="AX329" s="12" t="s">
        <v>79</v>
      </c>
      <c r="AY329" s="130" t="s">
        <v>122</v>
      </c>
    </row>
    <row r="330" spans="2:65" s="12" customFormat="1" ht="11.25">
      <c r="B330" s="129"/>
      <c r="C330" s="216"/>
      <c r="D330" s="214" t="s">
        <v>133</v>
      </c>
      <c r="E330" s="217" t="s">
        <v>1</v>
      </c>
      <c r="F330" s="218" t="s">
        <v>135</v>
      </c>
      <c r="G330" s="216"/>
      <c r="H330" s="217" t="s">
        <v>1</v>
      </c>
      <c r="I330" s="131"/>
      <c r="J330" s="216"/>
      <c r="K330" s="216"/>
      <c r="L330" s="129"/>
      <c r="M330" s="132"/>
      <c r="T330" s="133"/>
      <c r="AT330" s="130" t="s">
        <v>133</v>
      </c>
      <c r="AU330" s="130" t="s">
        <v>89</v>
      </c>
      <c r="AV330" s="12" t="s">
        <v>87</v>
      </c>
      <c r="AW330" s="12" t="s">
        <v>34</v>
      </c>
      <c r="AX330" s="12" t="s">
        <v>79</v>
      </c>
      <c r="AY330" s="130" t="s">
        <v>122</v>
      </c>
    </row>
    <row r="331" spans="2:65" s="13" customFormat="1" ht="11.25">
      <c r="B331" s="134"/>
      <c r="C331" s="219"/>
      <c r="D331" s="214" t="s">
        <v>133</v>
      </c>
      <c r="E331" s="220" t="s">
        <v>1</v>
      </c>
      <c r="F331" s="221" t="s">
        <v>150</v>
      </c>
      <c r="G331" s="219"/>
      <c r="H331" s="222">
        <v>231</v>
      </c>
      <c r="I331" s="136"/>
      <c r="J331" s="219"/>
      <c r="K331" s="219"/>
      <c r="L331" s="134"/>
      <c r="M331" s="137"/>
      <c r="T331" s="138"/>
      <c r="AT331" s="135" t="s">
        <v>133</v>
      </c>
      <c r="AU331" s="135" t="s">
        <v>89</v>
      </c>
      <c r="AV331" s="13" t="s">
        <v>89</v>
      </c>
      <c r="AW331" s="13" t="s">
        <v>34</v>
      </c>
      <c r="AX331" s="13" t="s">
        <v>87</v>
      </c>
      <c r="AY331" s="135" t="s">
        <v>122</v>
      </c>
    </row>
    <row r="332" spans="2:65" s="1" customFormat="1" ht="37.9" customHeight="1">
      <c r="B332" s="119"/>
      <c r="C332" s="208" t="s">
        <v>412</v>
      </c>
      <c r="D332" s="208" t="s">
        <v>124</v>
      </c>
      <c r="E332" s="209" t="s">
        <v>413</v>
      </c>
      <c r="F332" s="210" t="s">
        <v>414</v>
      </c>
      <c r="G332" s="211" t="s">
        <v>127</v>
      </c>
      <c r="H332" s="212">
        <v>63.8</v>
      </c>
      <c r="I332" s="120"/>
      <c r="J332" s="213">
        <f>ROUND(I332*H332,2)</f>
        <v>0</v>
      </c>
      <c r="K332" s="210" t="s">
        <v>128</v>
      </c>
      <c r="L332" s="31"/>
      <c r="M332" s="121" t="s">
        <v>1</v>
      </c>
      <c r="N332" s="122" t="s">
        <v>44</v>
      </c>
      <c r="P332" s="123">
        <f>O332*H332</f>
        <v>0</v>
      </c>
      <c r="Q332" s="123">
        <v>0</v>
      </c>
      <c r="R332" s="123">
        <f>Q332*H332</f>
        <v>0</v>
      </c>
      <c r="S332" s="123">
        <v>0</v>
      </c>
      <c r="T332" s="124">
        <f>S332*H332</f>
        <v>0</v>
      </c>
      <c r="AR332" s="125" t="s">
        <v>129</v>
      </c>
      <c r="AT332" s="125" t="s">
        <v>124</v>
      </c>
      <c r="AU332" s="125" t="s">
        <v>89</v>
      </c>
      <c r="AY332" s="16" t="s">
        <v>122</v>
      </c>
      <c r="BE332" s="126">
        <f>IF(N332="základní",J332,0)</f>
        <v>0</v>
      </c>
      <c r="BF332" s="126">
        <f>IF(N332="snížená",J332,0)</f>
        <v>0</v>
      </c>
      <c r="BG332" s="126">
        <f>IF(N332="zákl. přenesená",J332,0)</f>
        <v>0</v>
      </c>
      <c r="BH332" s="126">
        <f>IF(N332="sníž. přenesená",J332,0)</f>
        <v>0</v>
      </c>
      <c r="BI332" s="126">
        <f>IF(N332="nulová",J332,0)</f>
        <v>0</v>
      </c>
      <c r="BJ332" s="16" t="s">
        <v>87</v>
      </c>
      <c r="BK332" s="126">
        <f>ROUND(I332*H332,2)</f>
        <v>0</v>
      </c>
      <c r="BL332" s="16" t="s">
        <v>129</v>
      </c>
      <c r="BM332" s="125" t="s">
        <v>415</v>
      </c>
    </row>
    <row r="333" spans="2:65" s="12" customFormat="1" ht="11.25">
      <c r="B333" s="129"/>
      <c r="C333" s="216"/>
      <c r="D333" s="214" t="s">
        <v>133</v>
      </c>
      <c r="E333" s="217" t="s">
        <v>1</v>
      </c>
      <c r="F333" s="218" t="s">
        <v>134</v>
      </c>
      <c r="G333" s="216"/>
      <c r="H333" s="217" t="s">
        <v>1</v>
      </c>
      <c r="I333" s="131"/>
      <c r="J333" s="216"/>
      <c r="K333" s="216"/>
      <c r="L333" s="129"/>
      <c r="M333" s="132"/>
      <c r="T333" s="133"/>
      <c r="AT333" s="130" t="s">
        <v>133</v>
      </c>
      <c r="AU333" s="130" t="s">
        <v>89</v>
      </c>
      <c r="AV333" s="12" t="s">
        <v>87</v>
      </c>
      <c r="AW333" s="12" t="s">
        <v>34</v>
      </c>
      <c r="AX333" s="12" t="s">
        <v>79</v>
      </c>
      <c r="AY333" s="130" t="s">
        <v>122</v>
      </c>
    </row>
    <row r="334" spans="2:65" s="12" customFormat="1" ht="11.25">
      <c r="B334" s="129"/>
      <c r="C334" s="216"/>
      <c r="D334" s="214" t="s">
        <v>133</v>
      </c>
      <c r="E334" s="217" t="s">
        <v>1</v>
      </c>
      <c r="F334" s="218" t="s">
        <v>135</v>
      </c>
      <c r="G334" s="216"/>
      <c r="H334" s="217" t="s">
        <v>1</v>
      </c>
      <c r="I334" s="131"/>
      <c r="J334" s="216"/>
      <c r="K334" s="216"/>
      <c r="L334" s="129"/>
      <c r="M334" s="132"/>
      <c r="T334" s="133"/>
      <c r="AT334" s="130" t="s">
        <v>133</v>
      </c>
      <c r="AU334" s="130" t="s">
        <v>89</v>
      </c>
      <c r="AV334" s="12" t="s">
        <v>87</v>
      </c>
      <c r="AW334" s="12" t="s">
        <v>34</v>
      </c>
      <c r="AX334" s="12" t="s">
        <v>79</v>
      </c>
      <c r="AY334" s="130" t="s">
        <v>122</v>
      </c>
    </row>
    <row r="335" spans="2:65" s="13" customFormat="1" ht="11.25">
      <c r="B335" s="134"/>
      <c r="C335" s="219"/>
      <c r="D335" s="214" t="s">
        <v>133</v>
      </c>
      <c r="E335" s="220" t="s">
        <v>1</v>
      </c>
      <c r="F335" s="221" t="s">
        <v>149</v>
      </c>
      <c r="G335" s="219"/>
      <c r="H335" s="222">
        <v>63.8</v>
      </c>
      <c r="I335" s="136"/>
      <c r="J335" s="219"/>
      <c r="K335" s="219"/>
      <c r="L335" s="134"/>
      <c r="M335" s="137"/>
      <c r="T335" s="138"/>
      <c r="AT335" s="135" t="s">
        <v>133</v>
      </c>
      <c r="AU335" s="135" t="s">
        <v>89</v>
      </c>
      <c r="AV335" s="13" t="s">
        <v>89</v>
      </c>
      <c r="AW335" s="13" t="s">
        <v>34</v>
      </c>
      <c r="AX335" s="13" t="s">
        <v>87</v>
      </c>
      <c r="AY335" s="135" t="s">
        <v>122</v>
      </c>
    </row>
    <row r="336" spans="2:65" s="1" customFormat="1" ht="24.2" customHeight="1">
      <c r="B336" s="119"/>
      <c r="C336" s="208" t="s">
        <v>416</v>
      </c>
      <c r="D336" s="208" t="s">
        <v>124</v>
      </c>
      <c r="E336" s="209" t="s">
        <v>417</v>
      </c>
      <c r="F336" s="210" t="s">
        <v>418</v>
      </c>
      <c r="G336" s="211" t="s">
        <v>127</v>
      </c>
      <c r="H336" s="212">
        <v>231</v>
      </c>
      <c r="I336" s="120"/>
      <c r="J336" s="213">
        <f>ROUND(I336*H336,2)</f>
        <v>0</v>
      </c>
      <c r="K336" s="210" t="s">
        <v>128</v>
      </c>
      <c r="L336" s="31"/>
      <c r="M336" s="121" t="s">
        <v>1</v>
      </c>
      <c r="N336" s="122" t="s">
        <v>44</v>
      </c>
      <c r="P336" s="123">
        <f>O336*H336</f>
        <v>0</v>
      </c>
      <c r="Q336" s="123">
        <v>0</v>
      </c>
      <c r="R336" s="123">
        <f>Q336*H336</f>
        <v>0</v>
      </c>
      <c r="S336" s="123">
        <v>0</v>
      </c>
      <c r="T336" s="124">
        <f>S336*H336</f>
        <v>0</v>
      </c>
      <c r="AR336" s="125" t="s">
        <v>129</v>
      </c>
      <c r="AT336" s="125" t="s">
        <v>124</v>
      </c>
      <c r="AU336" s="125" t="s">
        <v>89</v>
      </c>
      <c r="AY336" s="16" t="s">
        <v>122</v>
      </c>
      <c r="BE336" s="126">
        <f>IF(N336="základní",J336,0)</f>
        <v>0</v>
      </c>
      <c r="BF336" s="126">
        <f>IF(N336="snížená",J336,0)</f>
        <v>0</v>
      </c>
      <c r="BG336" s="126">
        <f>IF(N336="zákl. přenesená",J336,0)</f>
        <v>0</v>
      </c>
      <c r="BH336" s="126">
        <f>IF(N336="sníž. přenesená",J336,0)</f>
        <v>0</v>
      </c>
      <c r="BI336" s="126">
        <f>IF(N336="nulová",J336,0)</f>
        <v>0</v>
      </c>
      <c r="BJ336" s="16" t="s">
        <v>87</v>
      </c>
      <c r="BK336" s="126">
        <f>ROUND(I336*H336,2)</f>
        <v>0</v>
      </c>
      <c r="BL336" s="16" t="s">
        <v>129</v>
      </c>
      <c r="BM336" s="125" t="s">
        <v>419</v>
      </c>
    </row>
    <row r="337" spans="2:65" s="12" customFormat="1" ht="11.25">
      <c r="B337" s="129"/>
      <c r="C337" s="216"/>
      <c r="D337" s="214" t="s">
        <v>133</v>
      </c>
      <c r="E337" s="217" t="s">
        <v>1</v>
      </c>
      <c r="F337" s="218" t="s">
        <v>134</v>
      </c>
      <c r="G337" s="216"/>
      <c r="H337" s="217" t="s">
        <v>1</v>
      </c>
      <c r="I337" s="131"/>
      <c r="J337" s="216"/>
      <c r="K337" s="216"/>
      <c r="L337" s="129"/>
      <c r="M337" s="132"/>
      <c r="T337" s="133"/>
      <c r="AT337" s="130" t="s">
        <v>133</v>
      </c>
      <c r="AU337" s="130" t="s">
        <v>89</v>
      </c>
      <c r="AV337" s="12" t="s">
        <v>87</v>
      </c>
      <c r="AW337" s="12" t="s">
        <v>34</v>
      </c>
      <c r="AX337" s="12" t="s">
        <v>79</v>
      </c>
      <c r="AY337" s="130" t="s">
        <v>122</v>
      </c>
    </row>
    <row r="338" spans="2:65" s="12" customFormat="1" ht="11.25">
      <c r="B338" s="129"/>
      <c r="C338" s="216"/>
      <c r="D338" s="214" t="s">
        <v>133</v>
      </c>
      <c r="E338" s="217" t="s">
        <v>1</v>
      </c>
      <c r="F338" s="218" t="s">
        <v>135</v>
      </c>
      <c r="G338" s="216"/>
      <c r="H338" s="217" t="s">
        <v>1</v>
      </c>
      <c r="I338" s="131"/>
      <c r="J338" s="216"/>
      <c r="K338" s="216"/>
      <c r="L338" s="129"/>
      <c r="M338" s="132"/>
      <c r="T338" s="133"/>
      <c r="AT338" s="130" t="s">
        <v>133</v>
      </c>
      <c r="AU338" s="130" t="s">
        <v>89</v>
      </c>
      <c r="AV338" s="12" t="s">
        <v>87</v>
      </c>
      <c r="AW338" s="12" t="s">
        <v>34</v>
      </c>
      <c r="AX338" s="12" t="s">
        <v>79</v>
      </c>
      <c r="AY338" s="130" t="s">
        <v>122</v>
      </c>
    </row>
    <row r="339" spans="2:65" s="13" customFormat="1" ht="11.25">
      <c r="B339" s="134"/>
      <c r="C339" s="219"/>
      <c r="D339" s="214" t="s">
        <v>133</v>
      </c>
      <c r="E339" s="220" t="s">
        <v>1</v>
      </c>
      <c r="F339" s="221" t="s">
        <v>150</v>
      </c>
      <c r="G339" s="219"/>
      <c r="H339" s="222">
        <v>231</v>
      </c>
      <c r="I339" s="136"/>
      <c r="J339" s="219"/>
      <c r="K339" s="219"/>
      <c r="L339" s="134"/>
      <c r="M339" s="137"/>
      <c r="T339" s="138"/>
      <c r="AT339" s="135" t="s">
        <v>133</v>
      </c>
      <c r="AU339" s="135" t="s">
        <v>89</v>
      </c>
      <c r="AV339" s="13" t="s">
        <v>89</v>
      </c>
      <c r="AW339" s="13" t="s">
        <v>34</v>
      </c>
      <c r="AX339" s="13" t="s">
        <v>87</v>
      </c>
      <c r="AY339" s="135" t="s">
        <v>122</v>
      </c>
    </row>
    <row r="340" spans="2:65" s="1" customFormat="1" ht="24.2" customHeight="1">
      <c r="B340" s="119"/>
      <c r="C340" s="208" t="s">
        <v>420</v>
      </c>
      <c r="D340" s="208" t="s">
        <v>124</v>
      </c>
      <c r="E340" s="209" t="s">
        <v>421</v>
      </c>
      <c r="F340" s="210" t="s">
        <v>422</v>
      </c>
      <c r="G340" s="211" t="s">
        <v>127</v>
      </c>
      <c r="H340" s="212">
        <v>1033.4000000000001</v>
      </c>
      <c r="I340" s="120"/>
      <c r="J340" s="213">
        <f>ROUND(I340*H340,2)</f>
        <v>0</v>
      </c>
      <c r="K340" s="210" t="s">
        <v>128</v>
      </c>
      <c r="L340" s="31"/>
      <c r="M340" s="121" t="s">
        <v>1</v>
      </c>
      <c r="N340" s="122" t="s">
        <v>44</v>
      </c>
      <c r="P340" s="123">
        <f>O340*H340</f>
        <v>0</v>
      </c>
      <c r="Q340" s="123">
        <v>0</v>
      </c>
      <c r="R340" s="123">
        <f>Q340*H340</f>
        <v>0</v>
      </c>
      <c r="S340" s="123">
        <v>0</v>
      </c>
      <c r="T340" s="124">
        <f>S340*H340</f>
        <v>0</v>
      </c>
      <c r="AR340" s="125" t="s">
        <v>129</v>
      </c>
      <c r="AT340" s="125" t="s">
        <v>124</v>
      </c>
      <c r="AU340" s="125" t="s">
        <v>89</v>
      </c>
      <c r="AY340" s="16" t="s">
        <v>122</v>
      </c>
      <c r="BE340" s="126">
        <f>IF(N340="základní",J340,0)</f>
        <v>0</v>
      </c>
      <c r="BF340" s="126">
        <f>IF(N340="snížená",J340,0)</f>
        <v>0</v>
      </c>
      <c r="BG340" s="126">
        <f>IF(N340="zákl. přenesená",J340,0)</f>
        <v>0</v>
      </c>
      <c r="BH340" s="126">
        <f>IF(N340="sníž. přenesená",J340,0)</f>
        <v>0</v>
      </c>
      <c r="BI340" s="126">
        <f>IF(N340="nulová",J340,0)</f>
        <v>0</v>
      </c>
      <c r="BJ340" s="16" t="s">
        <v>87</v>
      </c>
      <c r="BK340" s="126">
        <f>ROUND(I340*H340,2)</f>
        <v>0</v>
      </c>
      <c r="BL340" s="16" t="s">
        <v>129</v>
      </c>
      <c r="BM340" s="125" t="s">
        <v>423</v>
      </c>
    </row>
    <row r="341" spans="2:65" s="12" customFormat="1" ht="11.25">
      <c r="B341" s="129"/>
      <c r="C341" s="216"/>
      <c r="D341" s="214" t="s">
        <v>133</v>
      </c>
      <c r="E341" s="217" t="s">
        <v>1</v>
      </c>
      <c r="F341" s="218" t="s">
        <v>134</v>
      </c>
      <c r="G341" s="216"/>
      <c r="H341" s="217" t="s">
        <v>1</v>
      </c>
      <c r="I341" s="131"/>
      <c r="J341" s="216"/>
      <c r="K341" s="216"/>
      <c r="L341" s="129"/>
      <c r="M341" s="132"/>
      <c r="T341" s="133"/>
      <c r="AT341" s="130" t="s">
        <v>133</v>
      </c>
      <c r="AU341" s="130" t="s">
        <v>89</v>
      </c>
      <c r="AV341" s="12" t="s">
        <v>87</v>
      </c>
      <c r="AW341" s="12" t="s">
        <v>34</v>
      </c>
      <c r="AX341" s="12" t="s">
        <v>79</v>
      </c>
      <c r="AY341" s="130" t="s">
        <v>122</v>
      </c>
    </row>
    <row r="342" spans="2:65" s="12" customFormat="1" ht="11.25">
      <c r="B342" s="129"/>
      <c r="C342" s="216"/>
      <c r="D342" s="214" t="s">
        <v>133</v>
      </c>
      <c r="E342" s="217" t="s">
        <v>1</v>
      </c>
      <c r="F342" s="218" t="s">
        <v>135</v>
      </c>
      <c r="G342" s="216"/>
      <c r="H342" s="217" t="s">
        <v>1</v>
      </c>
      <c r="I342" s="131"/>
      <c r="J342" s="216"/>
      <c r="K342" s="216"/>
      <c r="L342" s="129"/>
      <c r="M342" s="132"/>
      <c r="T342" s="133"/>
      <c r="AT342" s="130" t="s">
        <v>133</v>
      </c>
      <c r="AU342" s="130" t="s">
        <v>89</v>
      </c>
      <c r="AV342" s="12" t="s">
        <v>87</v>
      </c>
      <c r="AW342" s="12" t="s">
        <v>34</v>
      </c>
      <c r="AX342" s="12" t="s">
        <v>79</v>
      </c>
      <c r="AY342" s="130" t="s">
        <v>122</v>
      </c>
    </row>
    <row r="343" spans="2:65" s="13" customFormat="1" ht="11.25">
      <c r="B343" s="134"/>
      <c r="C343" s="219"/>
      <c r="D343" s="214" t="s">
        <v>133</v>
      </c>
      <c r="E343" s="220" t="s">
        <v>1</v>
      </c>
      <c r="F343" s="221" t="s">
        <v>149</v>
      </c>
      <c r="G343" s="219"/>
      <c r="H343" s="222">
        <v>63.8</v>
      </c>
      <c r="I343" s="136"/>
      <c r="J343" s="219"/>
      <c r="K343" s="219"/>
      <c r="L343" s="134"/>
      <c r="M343" s="137"/>
      <c r="T343" s="138"/>
      <c r="AT343" s="135" t="s">
        <v>133</v>
      </c>
      <c r="AU343" s="135" t="s">
        <v>89</v>
      </c>
      <c r="AV343" s="13" t="s">
        <v>89</v>
      </c>
      <c r="AW343" s="13" t="s">
        <v>34</v>
      </c>
      <c r="AX343" s="13" t="s">
        <v>79</v>
      </c>
      <c r="AY343" s="135" t="s">
        <v>122</v>
      </c>
    </row>
    <row r="344" spans="2:65" s="13" customFormat="1" ht="11.25">
      <c r="B344" s="134"/>
      <c r="C344" s="219"/>
      <c r="D344" s="214" t="s">
        <v>133</v>
      </c>
      <c r="E344" s="220" t="s">
        <v>1</v>
      </c>
      <c r="F344" s="221" t="s">
        <v>424</v>
      </c>
      <c r="G344" s="219"/>
      <c r="H344" s="222">
        <v>969.6</v>
      </c>
      <c r="I344" s="136"/>
      <c r="J344" s="219"/>
      <c r="K344" s="219"/>
      <c r="L344" s="134"/>
      <c r="M344" s="137"/>
      <c r="T344" s="138"/>
      <c r="AT344" s="135" t="s">
        <v>133</v>
      </c>
      <c r="AU344" s="135" t="s">
        <v>89</v>
      </c>
      <c r="AV344" s="13" t="s">
        <v>89</v>
      </c>
      <c r="AW344" s="13" t="s">
        <v>34</v>
      </c>
      <c r="AX344" s="13" t="s">
        <v>79</v>
      </c>
      <c r="AY344" s="135" t="s">
        <v>122</v>
      </c>
    </row>
    <row r="345" spans="2:65" s="14" customFormat="1" ht="11.25">
      <c r="B345" s="139"/>
      <c r="C345" s="223"/>
      <c r="D345" s="214" t="s">
        <v>133</v>
      </c>
      <c r="E345" s="224" t="s">
        <v>1</v>
      </c>
      <c r="F345" s="225" t="s">
        <v>142</v>
      </c>
      <c r="G345" s="223"/>
      <c r="H345" s="226">
        <v>1033.4000000000001</v>
      </c>
      <c r="I345" s="141"/>
      <c r="J345" s="223"/>
      <c r="K345" s="223"/>
      <c r="L345" s="139"/>
      <c r="M345" s="142"/>
      <c r="T345" s="143"/>
      <c r="AT345" s="140" t="s">
        <v>133</v>
      </c>
      <c r="AU345" s="140" t="s">
        <v>89</v>
      </c>
      <c r="AV345" s="14" t="s">
        <v>129</v>
      </c>
      <c r="AW345" s="14" t="s">
        <v>34</v>
      </c>
      <c r="AX345" s="14" t="s">
        <v>87</v>
      </c>
      <c r="AY345" s="140" t="s">
        <v>122</v>
      </c>
    </row>
    <row r="346" spans="2:65" s="1" customFormat="1" ht="24.2" customHeight="1">
      <c r="B346" s="119"/>
      <c r="C346" s="208" t="s">
        <v>425</v>
      </c>
      <c r="D346" s="208" t="s">
        <v>124</v>
      </c>
      <c r="E346" s="209" t="s">
        <v>426</v>
      </c>
      <c r="F346" s="210" t="s">
        <v>427</v>
      </c>
      <c r="G346" s="211" t="s">
        <v>127</v>
      </c>
      <c r="H346" s="212">
        <v>315</v>
      </c>
      <c r="I346" s="120"/>
      <c r="J346" s="213">
        <f>ROUND(I346*H346,2)</f>
        <v>0</v>
      </c>
      <c r="K346" s="210" t="s">
        <v>128</v>
      </c>
      <c r="L346" s="31"/>
      <c r="M346" s="121" t="s">
        <v>1</v>
      </c>
      <c r="N346" s="122" t="s">
        <v>44</v>
      </c>
      <c r="P346" s="123">
        <f>O346*H346</f>
        <v>0</v>
      </c>
      <c r="Q346" s="123">
        <v>0</v>
      </c>
      <c r="R346" s="123">
        <f>Q346*H346</f>
        <v>0</v>
      </c>
      <c r="S346" s="123">
        <v>0</v>
      </c>
      <c r="T346" s="124">
        <f>S346*H346</f>
        <v>0</v>
      </c>
      <c r="AR346" s="125" t="s">
        <v>129</v>
      </c>
      <c r="AT346" s="125" t="s">
        <v>124</v>
      </c>
      <c r="AU346" s="125" t="s">
        <v>89</v>
      </c>
      <c r="AY346" s="16" t="s">
        <v>122</v>
      </c>
      <c r="BE346" s="126">
        <f>IF(N346="základní",J346,0)</f>
        <v>0</v>
      </c>
      <c r="BF346" s="126">
        <f>IF(N346="snížená",J346,0)</f>
        <v>0</v>
      </c>
      <c r="BG346" s="126">
        <f>IF(N346="zákl. přenesená",J346,0)</f>
        <v>0</v>
      </c>
      <c r="BH346" s="126">
        <f>IF(N346="sníž. přenesená",J346,0)</f>
        <v>0</v>
      </c>
      <c r="BI346" s="126">
        <f>IF(N346="nulová",J346,0)</f>
        <v>0</v>
      </c>
      <c r="BJ346" s="16" t="s">
        <v>87</v>
      </c>
      <c r="BK346" s="126">
        <f>ROUND(I346*H346,2)</f>
        <v>0</v>
      </c>
      <c r="BL346" s="16" t="s">
        <v>129</v>
      </c>
      <c r="BM346" s="125" t="s">
        <v>428</v>
      </c>
    </row>
    <row r="347" spans="2:65" s="12" customFormat="1" ht="11.25">
      <c r="B347" s="129"/>
      <c r="C347" s="216"/>
      <c r="D347" s="214" t="s">
        <v>133</v>
      </c>
      <c r="E347" s="217" t="s">
        <v>1</v>
      </c>
      <c r="F347" s="218" t="s">
        <v>134</v>
      </c>
      <c r="G347" s="216"/>
      <c r="H347" s="217" t="s">
        <v>1</v>
      </c>
      <c r="I347" s="131"/>
      <c r="J347" s="216"/>
      <c r="K347" s="216"/>
      <c r="L347" s="129"/>
      <c r="M347" s="132"/>
      <c r="T347" s="133"/>
      <c r="AT347" s="130" t="s">
        <v>133</v>
      </c>
      <c r="AU347" s="130" t="s">
        <v>89</v>
      </c>
      <c r="AV347" s="12" t="s">
        <v>87</v>
      </c>
      <c r="AW347" s="12" t="s">
        <v>34</v>
      </c>
      <c r="AX347" s="12" t="s">
        <v>79</v>
      </c>
      <c r="AY347" s="130" t="s">
        <v>122</v>
      </c>
    </row>
    <row r="348" spans="2:65" s="12" customFormat="1" ht="11.25">
      <c r="B348" s="129"/>
      <c r="C348" s="216"/>
      <c r="D348" s="214" t="s">
        <v>133</v>
      </c>
      <c r="E348" s="217" t="s">
        <v>1</v>
      </c>
      <c r="F348" s="218" t="s">
        <v>135</v>
      </c>
      <c r="G348" s="216"/>
      <c r="H348" s="217" t="s">
        <v>1</v>
      </c>
      <c r="I348" s="131"/>
      <c r="J348" s="216"/>
      <c r="K348" s="216"/>
      <c r="L348" s="129"/>
      <c r="M348" s="132"/>
      <c r="T348" s="133"/>
      <c r="AT348" s="130" t="s">
        <v>133</v>
      </c>
      <c r="AU348" s="130" t="s">
        <v>89</v>
      </c>
      <c r="AV348" s="12" t="s">
        <v>87</v>
      </c>
      <c r="AW348" s="12" t="s">
        <v>34</v>
      </c>
      <c r="AX348" s="12" t="s">
        <v>79</v>
      </c>
      <c r="AY348" s="130" t="s">
        <v>122</v>
      </c>
    </row>
    <row r="349" spans="2:65" s="13" customFormat="1" ht="11.25">
      <c r="B349" s="134"/>
      <c r="C349" s="219"/>
      <c r="D349" s="214" t="s">
        <v>133</v>
      </c>
      <c r="E349" s="220" t="s">
        <v>1</v>
      </c>
      <c r="F349" s="221" t="s">
        <v>171</v>
      </c>
      <c r="G349" s="219"/>
      <c r="H349" s="222">
        <v>315</v>
      </c>
      <c r="I349" s="136"/>
      <c r="J349" s="219"/>
      <c r="K349" s="219"/>
      <c r="L349" s="134"/>
      <c r="M349" s="137"/>
      <c r="T349" s="138"/>
      <c r="AT349" s="135" t="s">
        <v>133</v>
      </c>
      <c r="AU349" s="135" t="s">
        <v>89</v>
      </c>
      <c r="AV349" s="13" t="s">
        <v>89</v>
      </c>
      <c r="AW349" s="13" t="s">
        <v>34</v>
      </c>
      <c r="AX349" s="13" t="s">
        <v>87</v>
      </c>
      <c r="AY349" s="135" t="s">
        <v>122</v>
      </c>
    </row>
    <row r="350" spans="2:65" s="1" customFormat="1" ht="49.15" customHeight="1">
      <c r="B350" s="119"/>
      <c r="C350" s="208" t="s">
        <v>429</v>
      </c>
      <c r="D350" s="208" t="s">
        <v>124</v>
      </c>
      <c r="E350" s="209" t="s">
        <v>430</v>
      </c>
      <c r="F350" s="210" t="s">
        <v>431</v>
      </c>
      <c r="G350" s="211" t="s">
        <v>127</v>
      </c>
      <c r="H350" s="212">
        <v>315</v>
      </c>
      <c r="I350" s="120"/>
      <c r="J350" s="213">
        <f>ROUND(I350*H350,2)</f>
        <v>0</v>
      </c>
      <c r="K350" s="210" t="s">
        <v>128</v>
      </c>
      <c r="L350" s="31"/>
      <c r="M350" s="121" t="s">
        <v>1</v>
      </c>
      <c r="N350" s="122" t="s">
        <v>44</v>
      </c>
      <c r="P350" s="123">
        <f>O350*H350</f>
        <v>0</v>
      </c>
      <c r="Q350" s="123">
        <v>0</v>
      </c>
      <c r="R350" s="123">
        <f>Q350*H350</f>
        <v>0</v>
      </c>
      <c r="S350" s="123">
        <v>0</v>
      </c>
      <c r="T350" s="124">
        <f>S350*H350</f>
        <v>0</v>
      </c>
      <c r="AR350" s="125" t="s">
        <v>129</v>
      </c>
      <c r="AT350" s="125" t="s">
        <v>124</v>
      </c>
      <c r="AU350" s="125" t="s">
        <v>89</v>
      </c>
      <c r="AY350" s="16" t="s">
        <v>122</v>
      </c>
      <c r="BE350" s="126">
        <f>IF(N350="základní",J350,0)</f>
        <v>0</v>
      </c>
      <c r="BF350" s="126">
        <f>IF(N350="snížená",J350,0)</f>
        <v>0</v>
      </c>
      <c r="BG350" s="126">
        <f>IF(N350="zákl. přenesená",J350,0)</f>
        <v>0</v>
      </c>
      <c r="BH350" s="126">
        <f>IF(N350="sníž. přenesená",J350,0)</f>
        <v>0</v>
      </c>
      <c r="BI350" s="126">
        <f>IF(N350="nulová",J350,0)</f>
        <v>0</v>
      </c>
      <c r="BJ350" s="16" t="s">
        <v>87</v>
      </c>
      <c r="BK350" s="126">
        <f>ROUND(I350*H350,2)</f>
        <v>0</v>
      </c>
      <c r="BL350" s="16" t="s">
        <v>129</v>
      </c>
      <c r="BM350" s="125" t="s">
        <v>432</v>
      </c>
    </row>
    <row r="351" spans="2:65" s="12" customFormat="1" ht="11.25">
      <c r="B351" s="129"/>
      <c r="C351" s="216"/>
      <c r="D351" s="214" t="s">
        <v>133</v>
      </c>
      <c r="E351" s="217" t="s">
        <v>1</v>
      </c>
      <c r="F351" s="218" t="s">
        <v>134</v>
      </c>
      <c r="G351" s="216"/>
      <c r="H351" s="217" t="s">
        <v>1</v>
      </c>
      <c r="I351" s="131"/>
      <c r="J351" s="216"/>
      <c r="K351" s="216"/>
      <c r="L351" s="129"/>
      <c r="M351" s="132"/>
      <c r="T351" s="133"/>
      <c r="AT351" s="130" t="s">
        <v>133</v>
      </c>
      <c r="AU351" s="130" t="s">
        <v>89</v>
      </c>
      <c r="AV351" s="12" t="s">
        <v>87</v>
      </c>
      <c r="AW351" s="12" t="s">
        <v>34</v>
      </c>
      <c r="AX351" s="12" t="s">
        <v>79</v>
      </c>
      <c r="AY351" s="130" t="s">
        <v>122</v>
      </c>
    </row>
    <row r="352" spans="2:65" s="12" customFormat="1" ht="11.25">
      <c r="B352" s="129"/>
      <c r="C352" s="216"/>
      <c r="D352" s="214" t="s">
        <v>133</v>
      </c>
      <c r="E352" s="217" t="s">
        <v>1</v>
      </c>
      <c r="F352" s="218" t="s">
        <v>135</v>
      </c>
      <c r="G352" s="216"/>
      <c r="H352" s="217" t="s">
        <v>1</v>
      </c>
      <c r="I352" s="131"/>
      <c r="J352" s="216"/>
      <c r="K352" s="216"/>
      <c r="L352" s="129"/>
      <c r="M352" s="132"/>
      <c r="T352" s="133"/>
      <c r="AT352" s="130" t="s">
        <v>133</v>
      </c>
      <c r="AU352" s="130" t="s">
        <v>89</v>
      </c>
      <c r="AV352" s="12" t="s">
        <v>87</v>
      </c>
      <c r="AW352" s="12" t="s">
        <v>34</v>
      </c>
      <c r="AX352" s="12" t="s">
        <v>79</v>
      </c>
      <c r="AY352" s="130" t="s">
        <v>122</v>
      </c>
    </row>
    <row r="353" spans="2:65" s="13" customFormat="1" ht="11.25">
      <c r="B353" s="134"/>
      <c r="C353" s="219"/>
      <c r="D353" s="214" t="s">
        <v>133</v>
      </c>
      <c r="E353" s="220" t="s">
        <v>1</v>
      </c>
      <c r="F353" s="221" t="s">
        <v>171</v>
      </c>
      <c r="G353" s="219"/>
      <c r="H353" s="222">
        <v>315</v>
      </c>
      <c r="I353" s="136"/>
      <c r="J353" s="219"/>
      <c r="K353" s="219"/>
      <c r="L353" s="134"/>
      <c r="M353" s="137"/>
      <c r="T353" s="138"/>
      <c r="AT353" s="135" t="s">
        <v>133</v>
      </c>
      <c r="AU353" s="135" t="s">
        <v>89</v>
      </c>
      <c r="AV353" s="13" t="s">
        <v>89</v>
      </c>
      <c r="AW353" s="13" t="s">
        <v>34</v>
      </c>
      <c r="AX353" s="13" t="s">
        <v>87</v>
      </c>
      <c r="AY353" s="135" t="s">
        <v>122</v>
      </c>
    </row>
    <row r="354" spans="2:65" s="1" customFormat="1" ht="49.15" customHeight="1">
      <c r="B354" s="119"/>
      <c r="C354" s="208" t="s">
        <v>433</v>
      </c>
      <c r="D354" s="208" t="s">
        <v>124</v>
      </c>
      <c r="E354" s="209" t="s">
        <v>434</v>
      </c>
      <c r="F354" s="210" t="s">
        <v>435</v>
      </c>
      <c r="G354" s="211" t="s">
        <v>127</v>
      </c>
      <c r="H354" s="212">
        <v>969.6</v>
      </c>
      <c r="I354" s="120"/>
      <c r="J354" s="213">
        <f>ROUND(I354*H354,2)</f>
        <v>0</v>
      </c>
      <c r="K354" s="210" t="s">
        <v>128</v>
      </c>
      <c r="L354" s="31"/>
      <c r="M354" s="121" t="s">
        <v>1</v>
      </c>
      <c r="N354" s="122" t="s">
        <v>44</v>
      </c>
      <c r="P354" s="123">
        <f>O354*H354</f>
        <v>0</v>
      </c>
      <c r="Q354" s="123">
        <v>0</v>
      </c>
      <c r="R354" s="123">
        <f>Q354*H354</f>
        <v>0</v>
      </c>
      <c r="S354" s="123">
        <v>0</v>
      </c>
      <c r="T354" s="124">
        <f>S354*H354</f>
        <v>0</v>
      </c>
      <c r="AR354" s="125" t="s">
        <v>129</v>
      </c>
      <c r="AT354" s="125" t="s">
        <v>124</v>
      </c>
      <c r="AU354" s="125" t="s">
        <v>89</v>
      </c>
      <c r="AY354" s="16" t="s">
        <v>122</v>
      </c>
      <c r="BE354" s="126">
        <f>IF(N354="základní",J354,0)</f>
        <v>0</v>
      </c>
      <c r="BF354" s="126">
        <f>IF(N354="snížená",J354,0)</f>
        <v>0</v>
      </c>
      <c r="BG354" s="126">
        <f>IF(N354="zákl. přenesená",J354,0)</f>
        <v>0</v>
      </c>
      <c r="BH354" s="126">
        <f>IF(N354="sníž. přenesená",J354,0)</f>
        <v>0</v>
      </c>
      <c r="BI354" s="126">
        <f>IF(N354="nulová",J354,0)</f>
        <v>0</v>
      </c>
      <c r="BJ354" s="16" t="s">
        <v>87</v>
      </c>
      <c r="BK354" s="126">
        <f>ROUND(I354*H354,2)</f>
        <v>0</v>
      </c>
      <c r="BL354" s="16" t="s">
        <v>129</v>
      </c>
      <c r="BM354" s="125" t="s">
        <v>436</v>
      </c>
    </row>
    <row r="355" spans="2:65" s="12" customFormat="1" ht="11.25">
      <c r="B355" s="129"/>
      <c r="C355" s="216"/>
      <c r="D355" s="214" t="s">
        <v>133</v>
      </c>
      <c r="E355" s="217" t="s">
        <v>1</v>
      </c>
      <c r="F355" s="218" t="s">
        <v>134</v>
      </c>
      <c r="G355" s="216"/>
      <c r="H355" s="217" t="s">
        <v>1</v>
      </c>
      <c r="I355" s="131"/>
      <c r="J355" s="216"/>
      <c r="K355" s="216"/>
      <c r="L355" s="129"/>
      <c r="M355" s="132"/>
      <c r="T355" s="133"/>
      <c r="AT355" s="130" t="s">
        <v>133</v>
      </c>
      <c r="AU355" s="130" t="s">
        <v>89</v>
      </c>
      <c r="AV355" s="12" t="s">
        <v>87</v>
      </c>
      <c r="AW355" s="12" t="s">
        <v>34</v>
      </c>
      <c r="AX355" s="12" t="s">
        <v>79</v>
      </c>
      <c r="AY355" s="130" t="s">
        <v>122</v>
      </c>
    </row>
    <row r="356" spans="2:65" s="12" customFormat="1" ht="11.25">
      <c r="B356" s="129"/>
      <c r="C356" s="216"/>
      <c r="D356" s="214" t="s">
        <v>133</v>
      </c>
      <c r="E356" s="217" t="s">
        <v>1</v>
      </c>
      <c r="F356" s="218" t="s">
        <v>135</v>
      </c>
      <c r="G356" s="216"/>
      <c r="H356" s="217" t="s">
        <v>1</v>
      </c>
      <c r="I356" s="131"/>
      <c r="J356" s="216"/>
      <c r="K356" s="216"/>
      <c r="L356" s="129"/>
      <c r="M356" s="132"/>
      <c r="T356" s="133"/>
      <c r="AT356" s="130" t="s">
        <v>133</v>
      </c>
      <c r="AU356" s="130" t="s">
        <v>89</v>
      </c>
      <c r="AV356" s="12" t="s">
        <v>87</v>
      </c>
      <c r="AW356" s="12" t="s">
        <v>34</v>
      </c>
      <c r="AX356" s="12" t="s">
        <v>79</v>
      </c>
      <c r="AY356" s="130" t="s">
        <v>122</v>
      </c>
    </row>
    <row r="357" spans="2:65" s="13" customFormat="1" ht="11.25">
      <c r="B357" s="134"/>
      <c r="C357" s="219"/>
      <c r="D357" s="214" t="s">
        <v>133</v>
      </c>
      <c r="E357" s="220" t="s">
        <v>1</v>
      </c>
      <c r="F357" s="221" t="s">
        <v>424</v>
      </c>
      <c r="G357" s="219"/>
      <c r="H357" s="222">
        <v>969.6</v>
      </c>
      <c r="I357" s="136"/>
      <c r="J357" s="219"/>
      <c r="K357" s="219"/>
      <c r="L357" s="134"/>
      <c r="M357" s="137"/>
      <c r="T357" s="138"/>
      <c r="AT357" s="135" t="s">
        <v>133</v>
      </c>
      <c r="AU357" s="135" t="s">
        <v>89</v>
      </c>
      <c r="AV357" s="13" t="s">
        <v>89</v>
      </c>
      <c r="AW357" s="13" t="s">
        <v>34</v>
      </c>
      <c r="AX357" s="13" t="s">
        <v>87</v>
      </c>
      <c r="AY357" s="135" t="s">
        <v>122</v>
      </c>
    </row>
    <row r="358" spans="2:65" s="1" customFormat="1" ht="44.25" customHeight="1">
      <c r="B358" s="119"/>
      <c r="C358" s="208" t="s">
        <v>437</v>
      </c>
      <c r="D358" s="208" t="s">
        <v>124</v>
      </c>
      <c r="E358" s="209" t="s">
        <v>438</v>
      </c>
      <c r="F358" s="210" t="s">
        <v>439</v>
      </c>
      <c r="G358" s="211" t="s">
        <v>127</v>
      </c>
      <c r="H358" s="212">
        <v>63.8</v>
      </c>
      <c r="I358" s="120"/>
      <c r="J358" s="213">
        <f>ROUND(I358*H358,2)</f>
        <v>0</v>
      </c>
      <c r="K358" s="210" t="s">
        <v>128</v>
      </c>
      <c r="L358" s="31"/>
      <c r="M358" s="121" t="s">
        <v>1</v>
      </c>
      <c r="N358" s="122" t="s">
        <v>44</v>
      </c>
      <c r="P358" s="123">
        <f>O358*H358</f>
        <v>0</v>
      </c>
      <c r="Q358" s="123">
        <v>0</v>
      </c>
      <c r="R358" s="123">
        <f>Q358*H358</f>
        <v>0</v>
      </c>
      <c r="S358" s="123">
        <v>0</v>
      </c>
      <c r="T358" s="124">
        <f>S358*H358</f>
        <v>0</v>
      </c>
      <c r="AR358" s="125" t="s">
        <v>129</v>
      </c>
      <c r="AT358" s="125" t="s">
        <v>124</v>
      </c>
      <c r="AU358" s="125" t="s">
        <v>89</v>
      </c>
      <c r="AY358" s="16" t="s">
        <v>122</v>
      </c>
      <c r="BE358" s="126">
        <f>IF(N358="základní",J358,0)</f>
        <v>0</v>
      </c>
      <c r="BF358" s="126">
        <f>IF(N358="snížená",J358,0)</f>
        <v>0</v>
      </c>
      <c r="BG358" s="126">
        <f>IF(N358="zákl. přenesená",J358,0)</f>
        <v>0</v>
      </c>
      <c r="BH358" s="126">
        <f>IF(N358="sníž. přenesená",J358,0)</f>
        <v>0</v>
      </c>
      <c r="BI358" s="126">
        <f>IF(N358="nulová",J358,0)</f>
        <v>0</v>
      </c>
      <c r="BJ358" s="16" t="s">
        <v>87</v>
      </c>
      <c r="BK358" s="126">
        <f>ROUND(I358*H358,2)</f>
        <v>0</v>
      </c>
      <c r="BL358" s="16" t="s">
        <v>129</v>
      </c>
      <c r="BM358" s="125" t="s">
        <v>440</v>
      </c>
    </row>
    <row r="359" spans="2:65" s="12" customFormat="1" ht="11.25">
      <c r="B359" s="129"/>
      <c r="C359" s="216"/>
      <c r="D359" s="214" t="s">
        <v>133</v>
      </c>
      <c r="E359" s="217" t="s">
        <v>1</v>
      </c>
      <c r="F359" s="218" t="s">
        <v>134</v>
      </c>
      <c r="G359" s="216"/>
      <c r="H359" s="217" t="s">
        <v>1</v>
      </c>
      <c r="I359" s="131"/>
      <c r="J359" s="216"/>
      <c r="K359" s="216"/>
      <c r="L359" s="129"/>
      <c r="M359" s="132"/>
      <c r="T359" s="133"/>
      <c r="AT359" s="130" t="s">
        <v>133</v>
      </c>
      <c r="AU359" s="130" t="s">
        <v>89</v>
      </c>
      <c r="AV359" s="12" t="s">
        <v>87</v>
      </c>
      <c r="AW359" s="12" t="s">
        <v>34</v>
      </c>
      <c r="AX359" s="12" t="s">
        <v>79</v>
      </c>
      <c r="AY359" s="130" t="s">
        <v>122</v>
      </c>
    </row>
    <row r="360" spans="2:65" s="12" customFormat="1" ht="11.25">
      <c r="B360" s="129"/>
      <c r="C360" s="216"/>
      <c r="D360" s="214" t="s">
        <v>133</v>
      </c>
      <c r="E360" s="217" t="s">
        <v>1</v>
      </c>
      <c r="F360" s="218" t="s">
        <v>135</v>
      </c>
      <c r="G360" s="216"/>
      <c r="H360" s="217" t="s">
        <v>1</v>
      </c>
      <c r="I360" s="131"/>
      <c r="J360" s="216"/>
      <c r="K360" s="216"/>
      <c r="L360" s="129"/>
      <c r="M360" s="132"/>
      <c r="T360" s="133"/>
      <c r="AT360" s="130" t="s">
        <v>133</v>
      </c>
      <c r="AU360" s="130" t="s">
        <v>89</v>
      </c>
      <c r="AV360" s="12" t="s">
        <v>87</v>
      </c>
      <c r="AW360" s="12" t="s">
        <v>34</v>
      </c>
      <c r="AX360" s="12" t="s">
        <v>79</v>
      </c>
      <c r="AY360" s="130" t="s">
        <v>122</v>
      </c>
    </row>
    <row r="361" spans="2:65" s="13" customFormat="1" ht="11.25">
      <c r="B361" s="134"/>
      <c r="C361" s="219"/>
      <c r="D361" s="214" t="s">
        <v>133</v>
      </c>
      <c r="E361" s="220" t="s">
        <v>1</v>
      </c>
      <c r="F361" s="221" t="s">
        <v>149</v>
      </c>
      <c r="G361" s="219"/>
      <c r="H361" s="222">
        <v>63.8</v>
      </c>
      <c r="I361" s="136"/>
      <c r="J361" s="219"/>
      <c r="K361" s="219"/>
      <c r="L361" s="134"/>
      <c r="M361" s="137"/>
      <c r="T361" s="138"/>
      <c r="AT361" s="135" t="s">
        <v>133</v>
      </c>
      <c r="AU361" s="135" t="s">
        <v>89</v>
      </c>
      <c r="AV361" s="13" t="s">
        <v>89</v>
      </c>
      <c r="AW361" s="13" t="s">
        <v>34</v>
      </c>
      <c r="AX361" s="13" t="s">
        <v>87</v>
      </c>
      <c r="AY361" s="135" t="s">
        <v>122</v>
      </c>
    </row>
    <row r="362" spans="2:65" s="1" customFormat="1" ht="78" customHeight="1">
      <c r="B362" s="119"/>
      <c r="C362" s="208" t="s">
        <v>441</v>
      </c>
      <c r="D362" s="208" t="s">
        <v>124</v>
      </c>
      <c r="E362" s="209" t="s">
        <v>442</v>
      </c>
      <c r="F362" s="210" t="s">
        <v>443</v>
      </c>
      <c r="G362" s="211" t="s">
        <v>127</v>
      </c>
      <c r="H362" s="212">
        <v>130.5</v>
      </c>
      <c r="I362" s="120"/>
      <c r="J362" s="213">
        <f>ROUND(I362*H362,2)</f>
        <v>0</v>
      </c>
      <c r="K362" s="210" t="s">
        <v>128</v>
      </c>
      <c r="L362" s="31"/>
      <c r="M362" s="121" t="s">
        <v>1</v>
      </c>
      <c r="N362" s="122" t="s">
        <v>44</v>
      </c>
      <c r="P362" s="123">
        <f>O362*H362</f>
        <v>0</v>
      </c>
      <c r="Q362" s="123">
        <v>0.11162</v>
      </c>
      <c r="R362" s="123">
        <f>Q362*H362</f>
        <v>14.566409999999999</v>
      </c>
      <c r="S362" s="123">
        <v>0</v>
      </c>
      <c r="T362" s="124">
        <f>S362*H362</f>
        <v>0</v>
      </c>
      <c r="AR362" s="125" t="s">
        <v>129</v>
      </c>
      <c r="AT362" s="125" t="s">
        <v>124</v>
      </c>
      <c r="AU362" s="125" t="s">
        <v>89</v>
      </c>
      <c r="AY362" s="16" t="s">
        <v>122</v>
      </c>
      <c r="BE362" s="126">
        <f>IF(N362="základní",J362,0)</f>
        <v>0</v>
      </c>
      <c r="BF362" s="126">
        <f>IF(N362="snížená",J362,0)</f>
        <v>0</v>
      </c>
      <c r="BG362" s="126">
        <f>IF(N362="zákl. přenesená",J362,0)</f>
        <v>0</v>
      </c>
      <c r="BH362" s="126">
        <f>IF(N362="sníž. přenesená",J362,0)</f>
        <v>0</v>
      </c>
      <c r="BI362" s="126">
        <f>IF(N362="nulová",J362,0)</f>
        <v>0</v>
      </c>
      <c r="BJ362" s="16" t="s">
        <v>87</v>
      </c>
      <c r="BK362" s="126">
        <f>ROUND(I362*H362,2)</f>
        <v>0</v>
      </c>
      <c r="BL362" s="16" t="s">
        <v>129</v>
      </c>
      <c r="BM362" s="125" t="s">
        <v>444</v>
      </c>
    </row>
    <row r="363" spans="2:65" s="12" customFormat="1" ht="11.25">
      <c r="B363" s="129"/>
      <c r="C363" s="216"/>
      <c r="D363" s="214" t="s">
        <v>133</v>
      </c>
      <c r="E363" s="217" t="s">
        <v>1</v>
      </c>
      <c r="F363" s="218" t="s">
        <v>134</v>
      </c>
      <c r="G363" s="216"/>
      <c r="H363" s="217" t="s">
        <v>1</v>
      </c>
      <c r="I363" s="131"/>
      <c r="J363" s="216"/>
      <c r="K363" s="216"/>
      <c r="L363" s="129"/>
      <c r="M363" s="132"/>
      <c r="T363" s="133"/>
      <c r="AT363" s="130" t="s">
        <v>133</v>
      </c>
      <c r="AU363" s="130" t="s">
        <v>89</v>
      </c>
      <c r="AV363" s="12" t="s">
        <v>87</v>
      </c>
      <c r="AW363" s="12" t="s">
        <v>34</v>
      </c>
      <c r="AX363" s="12" t="s">
        <v>79</v>
      </c>
      <c r="AY363" s="130" t="s">
        <v>122</v>
      </c>
    </row>
    <row r="364" spans="2:65" s="12" customFormat="1" ht="11.25">
      <c r="B364" s="129"/>
      <c r="C364" s="216"/>
      <c r="D364" s="214" t="s">
        <v>133</v>
      </c>
      <c r="E364" s="217" t="s">
        <v>1</v>
      </c>
      <c r="F364" s="218" t="s">
        <v>135</v>
      </c>
      <c r="G364" s="216"/>
      <c r="H364" s="217" t="s">
        <v>1</v>
      </c>
      <c r="I364" s="131"/>
      <c r="J364" s="216"/>
      <c r="K364" s="216"/>
      <c r="L364" s="129"/>
      <c r="M364" s="132"/>
      <c r="T364" s="133"/>
      <c r="AT364" s="130" t="s">
        <v>133</v>
      </c>
      <c r="AU364" s="130" t="s">
        <v>89</v>
      </c>
      <c r="AV364" s="12" t="s">
        <v>87</v>
      </c>
      <c r="AW364" s="12" t="s">
        <v>34</v>
      </c>
      <c r="AX364" s="12" t="s">
        <v>79</v>
      </c>
      <c r="AY364" s="130" t="s">
        <v>122</v>
      </c>
    </row>
    <row r="365" spans="2:65" s="12" customFormat="1" ht="11.25">
      <c r="B365" s="129"/>
      <c r="C365" s="216"/>
      <c r="D365" s="214" t="s">
        <v>133</v>
      </c>
      <c r="E365" s="217" t="s">
        <v>1</v>
      </c>
      <c r="F365" s="218" t="s">
        <v>445</v>
      </c>
      <c r="G365" s="216"/>
      <c r="H365" s="217" t="s">
        <v>1</v>
      </c>
      <c r="I365" s="131"/>
      <c r="J365" s="216"/>
      <c r="K365" s="216"/>
      <c r="L365" s="129"/>
      <c r="M365" s="132"/>
      <c r="T365" s="133"/>
      <c r="AT365" s="130" t="s">
        <v>133</v>
      </c>
      <c r="AU365" s="130" t="s">
        <v>89</v>
      </c>
      <c r="AV365" s="12" t="s">
        <v>87</v>
      </c>
      <c r="AW365" s="12" t="s">
        <v>34</v>
      </c>
      <c r="AX365" s="12" t="s">
        <v>79</v>
      </c>
      <c r="AY365" s="130" t="s">
        <v>122</v>
      </c>
    </row>
    <row r="366" spans="2:65" s="13" customFormat="1" ht="11.25">
      <c r="B366" s="134"/>
      <c r="C366" s="219"/>
      <c r="D366" s="214" t="s">
        <v>133</v>
      </c>
      <c r="E366" s="220" t="s">
        <v>1</v>
      </c>
      <c r="F366" s="221" t="s">
        <v>446</v>
      </c>
      <c r="G366" s="219"/>
      <c r="H366" s="222">
        <v>130.5</v>
      </c>
      <c r="I366" s="136"/>
      <c r="J366" s="219"/>
      <c r="K366" s="219"/>
      <c r="L366" s="134"/>
      <c r="M366" s="137"/>
      <c r="T366" s="138"/>
      <c r="AT366" s="135" t="s">
        <v>133</v>
      </c>
      <c r="AU366" s="135" t="s">
        <v>89</v>
      </c>
      <c r="AV366" s="13" t="s">
        <v>89</v>
      </c>
      <c r="AW366" s="13" t="s">
        <v>34</v>
      </c>
      <c r="AX366" s="13" t="s">
        <v>87</v>
      </c>
      <c r="AY366" s="135" t="s">
        <v>122</v>
      </c>
    </row>
    <row r="367" spans="2:65" s="1" customFormat="1" ht="24.2" customHeight="1">
      <c r="B367" s="119"/>
      <c r="C367" s="227" t="s">
        <v>447</v>
      </c>
      <c r="D367" s="227" t="s">
        <v>323</v>
      </c>
      <c r="E367" s="228" t="s">
        <v>448</v>
      </c>
      <c r="F367" s="229" t="s">
        <v>449</v>
      </c>
      <c r="G367" s="230" t="s">
        <v>127</v>
      </c>
      <c r="H367" s="231">
        <v>13.442</v>
      </c>
      <c r="I367" s="144"/>
      <c r="J367" s="232">
        <f>ROUND(I367*H367,2)</f>
        <v>0</v>
      </c>
      <c r="K367" s="229" t="s">
        <v>1</v>
      </c>
      <c r="L367" s="145"/>
      <c r="M367" s="146" t="s">
        <v>1</v>
      </c>
      <c r="N367" s="147" t="s">
        <v>44</v>
      </c>
      <c r="P367" s="123">
        <f>O367*H367</f>
        <v>0</v>
      </c>
      <c r="Q367" s="123">
        <v>0.18</v>
      </c>
      <c r="R367" s="123">
        <f>Q367*H367</f>
        <v>2.4195600000000002</v>
      </c>
      <c r="S367" s="123">
        <v>0</v>
      </c>
      <c r="T367" s="124">
        <f>S367*H367</f>
        <v>0</v>
      </c>
      <c r="AR367" s="125" t="s">
        <v>172</v>
      </c>
      <c r="AT367" s="125" t="s">
        <v>323</v>
      </c>
      <c r="AU367" s="125" t="s">
        <v>89</v>
      </c>
      <c r="AY367" s="16" t="s">
        <v>122</v>
      </c>
      <c r="BE367" s="126">
        <f>IF(N367="základní",J367,0)</f>
        <v>0</v>
      </c>
      <c r="BF367" s="126">
        <f>IF(N367="snížená",J367,0)</f>
        <v>0</v>
      </c>
      <c r="BG367" s="126">
        <f>IF(N367="zákl. přenesená",J367,0)</f>
        <v>0</v>
      </c>
      <c r="BH367" s="126">
        <f>IF(N367="sníž. přenesená",J367,0)</f>
        <v>0</v>
      </c>
      <c r="BI367" s="126">
        <f>IF(N367="nulová",J367,0)</f>
        <v>0</v>
      </c>
      <c r="BJ367" s="16" t="s">
        <v>87</v>
      </c>
      <c r="BK367" s="126">
        <f>ROUND(I367*H367,2)</f>
        <v>0</v>
      </c>
      <c r="BL367" s="16" t="s">
        <v>129</v>
      </c>
      <c r="BM367" s="125" t="s">
        <v>450</v>
      </c>
    </row>
    <row r="368" spans="2:65" s="1" customFormat="1" ht="19.5">
      <c r="B368" s="31"/>
      <c r="C368" s="200"/>
      <c r="D368" s="214" t="s">
        <v>131</v>
      </c>
      <c r="E368" s="200"/>
      <c r="F368" s="215" t="s">
        <v>451</v>
      </c>
      <c r="G368" s="200"/>
      <c r="H368" s="200"/>
      <c r="I368" s="127"/>
      <c r="J368" s="200"/>
      <c r="K368" s="200"/>
      <c r="L368" s="31"/>
      <c r="M368" s="128"/>
      <c r="T368" s="55"/>
      <c r="AT368" s="16" t="s">
        <v>131</v>
      </c>
      <c r="AU368" s="16" t="s">
        <v>89</v>
      </c>
    </row>
    <row r="369" spans="2:65" s="13" customFormat="1" ht="11.25">
      <c r="B369" s="134"/>
      <c r="C369" s="219"/>
      <c r="D369" s="214" t="s">
        <v>133</v>
      </c>
      <c r="E369" s="220" t="s">
        <v>1</v>
      </c>
      <c r="F369" s="221" t="s">
        <v>452</v>
      </c>
      <c r="G369" s="219"/>
      <c r="H369" s="222">
        <v>13.442</v>
      </c>
      <c r="I369" s="136"/>
      <c r="J369" s="219"/>
      <c r="K369" s="219"/>
      <c r="L369" s="134"/>
      <c r="M369" s="137"/>
      <c r="T369" s="138"/>
      <c r="AT369" s="135" t="s">
        <v>133</v>
      </c>
      <c r="AU369" s="135" t="s">
        <v>89</v>
      </c>
      <c r="AV369" s="13" t="s">
        <v>89</v>
      </c>
      <c r="AW369" s="13" t="s">
        <v>34</v>
      </c>
      <c r="AX369" s="13" t="s">
        <v>87</v>
      </c>
      <c r="AY369" s="135" t="s">
        <v>122</v>
      </c>
    </row>
    <row r="370" spans="2:65" s="11" customFormat="1" ht="22.9" customHeight="1">
      <c r="B370" s="111"/>
      <c r="C370" s="202"/>
      <c r="D370" s="203" t="s">
        <v>78</v>
      </c>
      <c r="E370" s="206" t="s">
        <v>172</v>
      </c>
      <c r="F370" s="206" t="s">
        <v>453</v>
      </c>
      <c r="G370" s="202"/>
      <c r="H370" s="202"/>
      <c r="I370" s="113"/>
      <c r="J370" s="207">
        <f>BK370</f>
        <v>0</v>
      </c>
      <c r="K370" s="202"/>
      <c r="L370" s="111"/>
      <c r="M370" s="114"/>
      <c r="P370" s="115">
        <f>SUM(P371:P381)</f>
        <v>0</v>
      </c>
      <c r="R370" s="115">
        <f>SUM(R371:R381)</f>
        <v>5.2167300000000001</v>
      </c>
      <c r="T370" s="116">
        <f>SUM(T371:T381)</f>
        <v>0</v>
      </c>
      <c r="AR370" s="112" t="s">
        <v>87</v>
      </c>
      <c r="AT370" s="117" t="s">
        <v>78</v>
      </c>
      <c r="AU370" s="117" t="s">
        <v>87</v>
      </c>
      <c r="AY370" s="112" t="s">
        <v>122</v>
      </c>
      <c r="BK370" s="118">
        <f>SUM(BK371:BK381)</f>
        <v>0</v>
      </c>
    </row>
    <row r="371" spans="2:65" s="1" customFormat="1" ht="24.2" customHeight="1">
      <c r="B371" s="119"/>
      <c r="C371" s="208" t="s">
        <v>454</v>
      </c>
      <c r="D371" s="208" t="s">
        <v>124</v>
      </c>
      <c r="E371" s="209" t="s">
        <v>455</v>
      </c>
      <c r="F371" s="210" t="s">
        <v>456</v>
      </c>
      <c r="G371" s="211" t="s">
        <v>189</v>
      </c>
      <c r="H371" s="212">
        <v>455</v>
      </c>
      <c r="I371" s="120"/>
      <c r="J371" s="213">
        <f t="shared" ref="J371:J381" si="0">ROUND(I371*H371,2)</f>
        <v>0</v>
      </c>
      <c r="K371" s="210" t="s">
        <v>128</v>
      </c>
      <c r="L371" s="31"/>
      <c r="M371" s="121" t="s">
        <v>1</v>
      </c>
      <c r="N371" s="122" t="s">
        <v>44</v>
      </c>
      <c r="P371" s="123">
        <f t="shared" ref="P371:P381" si="1">O371*H371</f>
        <v>0</v>
      </c>
      <c r="Q371" s="123">
        <v>1.0000000000000001E-5</v>
      </c>
      <c r="R371" s="123">
        <f t="shared" ref="R371:R381" si="2">Q371*H371</f>
        <v>4.5500000000000002E-3</v>
      </c>
      <c r="S371" s="123">
        <v>0</v>
      </c>
      <c r="T371" s="124">
        <f t="shared" ref="T371:T381" si="3">S371*H371</f>
        <v>0</v>
      </c>
      <c r="AR371" s="125" t="s">
        <v>129</v>
      </c>
      <c r="AT371" s="125" t="s">
        <v>124</v>
      </c>
      <c r="AU371" s="125" t="s">
        <v>89</v>
      </c>
      <c r="AY371" s="16" t="s">
        <v>122</v>
      </c>
      <c r="BE371" s="126">
        <f t="shared" ref="BE371:BE381" si="4">IF(N371="základní",J371,0)</f>
        <v>0</v>
      </c>
      <c r="BF371" s="126">
        <f t="shared" ref="BF371:BF381" si="5">IF(N371="snížená",J371,0)</f>
        <v>0</v>
      </c>
      <c r="BG371" s="126">
        <f t="shared" ref="BG371:BG381" si="6">IF(N371="zákl. přenesená",J371,0)</f>
        <v>0</v>
      </c>
      <c r="BH371" s="126">
        <f t="shared" ref="BH371:BH381" si="7">IF(N371="sníž. přenesená",J371,0)</f>
        <v>0</v>
      </c>
      <c r="BI371" s="126">
        <f t="shared" ref="BI371:BI381" si="8">IF(N371="nulová",J371,0)</f>
        <v>0</v>
      </c>
      <c r="BJ371" s="16" t="s">
        <v>87</v>
      </c>
      <c r="BK371" s="126">
        <f t="shared" ref="BK371:BK381" si="9">ROUND(I371*H371,2)</f>
        <v>0</v>
      </c>
      <c r="BL371" s="16" t="s">
        <v>129</v>
      </c>
      <c r="BM371" s="125" t="s">
        <v>457</v>
      </c>
    </row>
    <row r="372" spans="2:65" s="1" customFormat="1" ht="24.2" customHeight="1">
      <c r="B372" s="119"/>
      <c r="C372" s="227" t="s">
        <v>458</v>
      </c>
      <c r="D372" s="227" t="s">
        <v>323</v>
      </c>
      <c r="E372" s="228" t="s">
        <v>459</v>
      </c>
      <c r="F372" s="229" t="s">
        <v>460</v>
      </c>
      <c r="G372" s="230" t="s">
        <v>189</v>
      </c>
      <c r="H372" s="231">
        <v>455</v>
      </c>
      <c r="I372" s="144"/>
      <c r="J372" s="232">
        <f t="shared" si="0"/>
        <v>0</v>
      </c>
      <c r="K372" s="229" t="s">
        <v>128</v>
      </c>
      <c r="L372" s="145"/>
      <c r="M372" s="146" t="s">
        <v>1</v>
      </c>
      <c r="N372" s="147" t="s">
        <v>44</v>
      </c>
      <c r="P372" s="123">
        <f t="shared" si="1"/>
        <v>0</v>
      </c>
      <c r="Q372" s="123">
        <v>3.5000000000000001E-3</v>
      </c>
      <c r="R372" s="123">
        <f t="shared" si="2"/>
        <v>1.5925</v>
      </c>
      <c r="S372" s="123">
        <v>0</v>
      </c>
      <c r="T372" s="124">
        <f t="shared" si="3"/>
        <v>0</v>
      </c>
      <c r="AR372" s="125" t="s">
        <v>172</v>
      </c>
      <c r="AT372" s="125" t="s">
        <v>323</v>
      </c>
      <c r="AU372" s="125" t="s">
        <v>89</v>
      </c>
      <c r="AY372" s="16" t="s">
        <v>122</v>
      </c>
      <c r="BE372" s="126">
        <f t="shared" si="4"/>
        <v>0</v>
      </c>
      <c r="BF372" s="126">
        <f t="shared" si="5"/>
        <v>0</v>
      </c>
      <c r="BG372" s="126">
        <f t="shared" si="6"/>
        <v>0</v>
      </c>
      <c r="BH372" s="126">
        <f t="shared" si="7"/>
        <v>0</v>
      </c>
      <c r="BI372" s="126">
        <f t="shared" si="8"/>
        <v>0</v>
      </c>
      <c r="BJ372" s="16" t="s">
        <v>87</v>
      </c>
      <c r="BK372" s="126">
        <f t="shared" si="9"/>
        <v>0</v>
      </c>
      <c r="BL372" s="16" t="s">
        <v>129</v>
      </c>
      <c r="BM372" s="125" t="s">
        <v>461</v>
      </c>
    </row>
    <row r="373" spans="2:65" s="1" customFormat="1" ht="24.2" customHeight="1">
      <c r="B373" s="119"/>
      <c r="C373" s="208" t="s">
        <v>462</v>
      </c>
      <c r="D373" s="208" t="s">
        <v>124</v>
      </c>
      <c r="E373" s="209" t="s">
        <v>463</v>
      </c>
      <c r="F373" s="210" t="s">
        <v>464</v>
      </c>
      <c r="G373" s="211" t="s">
        <v>189</v>
      </c>
      <c r="H373" s="212">
        <v>71</v>
      </c>
      <c r="I373" s="120"/>
      <c r="J373" s="213">
        <f t="shared" si="0"/>
        <v>0</v>
      </c>
      <c r="K373" s="210" t="s">
        <v>128</v>
      </c>
      <c r="L373" s="31"/>
      <c r="M373" s="121" t="s">
        <v>1</v>
      </c>
      <c r="N373" s="122" t="s">
        <v>44</v>
      </c>
      <c r="P373" s="123">
        <f t="shared" si="1"/>
        <v>0</v>
      </c>
      <c r="Q373" s="123">
        <v>1.0000000000000001E-5</v>
      </c>
      <c r="R373" s="123">
        <f t="shared" si="2"/>
        <v>7.1000000000000002E-4</v>
      </c>
      <c r="S373" s="123">
        <v>0</v>
      </c>
      <c r="T373" s="124">
        <f t="shared" si="3"/>
        <v>0</v>
      </c>
      <c r="AR373" s="125" t="s">
        <v>129</v>
      </c>
      <c r="AT373" s="125" t="s">
        <v>124</v>
      </c>
      <c r="AU373" s="125" t="s">
        <v>89</v>
      </c>
      <c r="AY373" s="16" t="s">
        <v>122</v>
      </c>
      <c r="BE373" s="126">
        <f t="shared" si="4"/>
        <v>0</v>
      </c>
      <c r="BF373" s="126">
        <f t="shared" si="5"/>
        <v>0</v>
      </c>
      <c r="BG373" s="126">
        <f t="shared" si="6"/>
        <v>0</v>
      </c>
      <c r="BH373" s="126">
        <f t="shared" si="7"/>
        <v>0</v>
      </c>
      <c r="BI373" s="126">
        <f t="shared" si="8"/>
        <v>0</v>
      </c>
      <c r="BJ373" s="16" t="s">
        <v>87</v>
      </c>
      <c r="BK373" s="126">
        <f t="shared" si="9"/>
        <v>0</v>
      </c>
      <c r="BL373" s="16" t="s">
        <v>129</v>
      </c>
      <c r="BM373" s="125" t="s">
        <v>465</v>
      </c>
    </row>
    <row r="374" spans="2:65" s="1" customFormat="1" ht="24.2" customHeight="1">
      <c r="B374" s="119"/>
      <c r="C374" s="227" t="s">
        <v>466</v>
      </c>
      <c r="D374" s="227" t="s">
        <v>323</v>
      </c>
      <c r="E374" s="228" t="s">
        <v>467</v>
      </c>
      <c r="F374" s="229" t="s">
        <v>468</v>
      </c>
      <c r="G374" s="230" t="s">
        <v>189</v>
      </c>
      <c r="H374" s="231">
        <v>71</v>
      </c>
      <c r="I374" s="144"/>
      <c r="J374" s="232">
        <f t="shared" si="0"/>
        <v>0</v>
      </c>
      <c r="K374" s="229" t="s">
        <v>128</v>
      </c>
      <c r="L374" s="145"/>
      <c r="M374" s="146" t="s">
        <v>1</v>
      </c>
      <c r="N374" s="147" t="s">
        <v>44</v>
      </c>
      <c r="P374" s="123">
        <f t="shared" si="1"/>
        <v>0</v>
      </c>
      <c r="Q374" s="123">
        <v>5.4999999999999997E-3</v>
      </c>
      <c r="R374" s="123">
        <f t="shared" si="2"/>
        <v>0.39049999999999996</v>
      </c>
      <c r="S374" s="123">
        <v>0</v>
      </c>
      <c r="T374" s="124">
        <f t="shared" si="3"/>
        <v>0</v>
      </c>
      <c r="AR374" s="125" t="s">
        <v>172</v>
      </c>
      <c r="AT374" s="125" t="s">
        <v>323</v>
      </c>
      <c r="AU374" s="125" t="s">
        <v>89</v>
      </c>
      <c r="AY374" s="16" t="s">
        <v>122</v>
      </c>
      <c r="BE374" s="126">
        <f t="shared" si="4"/>
        <v>0</v>
      </c>
      <c r="BF374" s="126">
        <f t="shared" si="5"/>
        <v>0</v>
      </c>
      <c r="BG374" s="126">
        <f t="shared" si="6"/>
        <v>0</v>
      </c>
      <c r="BH374" s="126">
        <f t="shared" si="7"/>
        <v>0</v>
      </c>
      <c r="BI374" s="126">
        <f t="shared" si="8"/>
        <v>0</v>
      </c>
      <c r="BJ374" s="16" t="s">
        <v>87</v>
      </c>
      <c r="BK374" s="126">
        <f t="shared" si="9"/>
        <v>0</v>
      </c>
      <c r="BL374" s="16" t="s">
        <v>129</v>
      </c>
      <c r="BM374" s="125" t="s">
        <v>469</v>
      </c>
    </row>
    <row r="375" spans="2:65" s="1" customFormat="1" ht="44.25" customHeight="1">
      <c r="B375" s="119"/>
      <c r="C375" s="208" t="s">
        <v>470</v>
      </c>
      <c r="D375" s="208" t="s">
        <v>124</v>
      </c>
      <c r="E375" s="209" t="s">
        <v>471</v>
      </c>
      <c r="F375" s="210" t="s">
        <v>472</v>
      </c>
      <c r="G375" s="211" t="s">
        <v>473</v>
      </c>
      <c r="H375" s="212">
        <v>55</v>
      </c>
      <c r="I375" s="120"/>
      <c r="J375" s="213">
        <f t="shared" si="0"/>
        <v>0</v>
      </c>
      <c r="K375" s="210" t="s">
        <v>128</v>
      </c>
      <c r="L375" s="31"/>
      <c r="M375" s="121" t="s">
        <v>1</v>
      </c>
      <c r="N375" s="122" t="s">
        <v>44</v>
      </c>
      <c r="P375" s="123">
        <f t="shared" si="1"/>
        <v>0</v>
      </c>
      <c r="Q375" s="123">
        <v>0</v>
      </c>
      <c r="R375" s="123">
        <f t="shared" si="2"/>
        <v>0</v>
      </c>
      <c r="S375" s="123">
        <v>0</v>
      </c>
      <c r="T375" s="124">
        <f t="shared" si="3"/>
        <v>0</v>
      </c>
      <c r="AR375" s="125" t="s">
        <v>129</v>
      </c>
      <c r="AT375" s="125" t="s">
        <v>124</v>
      </c>
      <c r="AU375" s="125" t="s">
        <v>89</v>
      </c>
      <c r="AY375" s="16" t="s">
        <v>122</v>
      </c>
      <c r="BE375" s="126">
        <f t="shared" si="4"/>
        <v>0</v>
      </c>
      <c r="BF375" s="126">
        <f t="shared" si="5"/>
        <v>0</v>
      </c>
      <c r="BG375" s="126">
        <f t="shared" si="6"/>
        <v>0</v>
      </c>
      <c r="BH375" s="126">
        <f t="shared" si="7"/>
        <v>0</v>
      </c>
      <c r="BI375" s="126">
        <f t="shared" si="8"/>
        <v>0</v>
      </c>
      <c r="BJ375" s="16" t="s">
        <v>87</v>
      </c>
      <c r="BK375" s="126">
        <f t="shared" si="9"/>
        <v>0</v>
      </c>
      <c r="BL375" s="16" t="s">
        <v>129</v>
      </c>
      <c r="BM375" s="125" t="s">
        <v>474</v>
      </c>
    </row>
    <row r="376" spans="2:65" s="1" customFormat="1" ht="16.5" customHeight="1">
      <c r="B376" s="119"/>
      <c r="C376" s="227" t="s">
        <v>475</v>
      </c>
      <c r="D376" s="227" t="s">
        <v>323</v>
      </c>
      <c r="E376" s="228" t="s">
        <v>476</v>
      </c>
      <c r="F376" s="229" t="s">
        <v>477</v>
      </c>
      <c r="G376" s="230" t="s">
        <v>473</v>
      </c>
      <c r="H376" s="231">
        <v>55</v>
      </c>
      <c r="I376" s="144"/>
      <c r="J376" s="232">
        <f t="shared" si="0"/>
        <v>0</v>
      </c>
      <c r="K376" s="229" t="s">
        <v>128</v>
      </c>
      <c r="L376" s="145"/>
      <c r="M376" s="146" t="s">
        <v>1</v>
      </c>
      <c r="N376" s="147" t="s">
        <v>44</v>
      </c>
      <c r="P376" s="123">
        <f t="shared" si="1"/>
        <v>0</v>
      </c>
      <c r="Q376" s="123">
        <v>6.4999999999999997E-4</v>
      </c>
      <c r="R376" s="123">
        <f t="shared" si="2"/>
        <v>3.5749999999999997E-2</v>
      </c>
      <c r="S376" s="123">
        <v>0</v>
      </c>
      <c r="T376" s="124">
        <f t="shared" si="3"/>
        <v>0</v>
      </c>
      <c r="AR376" s="125" t="s">
        <v>172</v>
      </c>
      <c r="AT376" s="125" t="s">
        <v>323</v>
      </c>
      <c r="AU376" s="125" t="s">
        <v>89</v>
      </c>
      <c r="AY376" s="16" t="s">
        <v>122</v>
      </c>
      <c r="BE376" s="126">
        <f t="shared" si="4"/>
        <v>0</v>
      </c>
      <c r="BF376" s="126">
        <f t="shared" si="5"/>
        <v>0</v>
      </c>
      <c r="BG376" s="126">
        <f t="shared" si="6"/>
        <v>0</v>
      </c>
      <c r="BH376" s="126">
        <f t="shared" si="7"/>
        <v>0</v>
      </c>
      <c r="BI376" s="126">
        <f t="shared" si="8"/>
        <v>0</v>
      </c>
      <c r="BJ376" s="16" t="s">
        <v>87</v>
      </c>
      <c r="BK376" s="126">
        <f t="shared" si="9"/>
        <v>0</v>
      </c>
      <c r="BL376" s="16" t="s">
        <v>129</v>
      </c>
      <c r="BM376" s="125" t="s">
        <v>478</v>
      </c>
    </row>
    <row r="377" spans="2:65" s="1" customFormat="1" ht="44.25" customHeight="1">
      <c r="B377" s="119"/>
      <c r="C377" s="208" t="s">
        <v>479</v>
      </c>
      <c r="D377" s="208" t="s">
        <v>124</v>
      </c>
      <c r="E377" s="209" t="s">
        <v>480</v>
      </c>
      <c r="F377" s="210" t="s">
        <v>481</v>
      </c>
      <c r="G377" s="211" t="s">
        <v>473</v>
      </c>
      <c r="H377" s="212">
        <v>10</v>
      </c>
      <c r="I377" s="120"/>
      <c r="J377" s="213">
        <f t="shared" si="0"/>
        <v>0</v>
      </c>
      <c r="K377" s="210" t="s">
        <v>128</v>
      </c>
      <c r="L377" s="31"/>
      <c r="M377" s="121" t="s">
        <v>1</v>
      </c>
      <c r="N377" s="122" t="s">
        <v>44</v>
      </c>
      <c r="P377" s="123">
        <f t="shared" si="1"/>
        <v>0</v>
      </c>
      <c r="Q377" s="123">
        <v>0</v>
      </c>
      <c r="R377" s="123">
        <f t="shared" si="2"/>
        <v>0</v>
      </c>
      <c r="S377" s="123">
        <v>0</v>
      </c>
      <c r="T377" s="124">
        <f t="shared" si="3"/>
        <v>0</v>
      </c>
      <c r="AR377" s="125" t="s">
        <v>129</v>
      </c>
      <c r="AT377" s="125" t="s">
        <v>124</v>
      </c>
      <c r="AU377" s="125" t="s">
        <v>89</v>
      </c>
      <c r="AY377" s="16" t="s">
        <v>122</v>
      </c>
      <c r="BE377" s="126">
        <f t="shared" si="4"/>
        <v>0</v>
      </c>
      <c r="BF377" s="126">
        <f t="shared" si="5"/>
        <v>0</v>
      </c>
      <c r="BG377" s="126">
        <f t="shared" si="6"/>
        <v>0</v>
      </c>
      <c r="BH377" s="126">
        <f t="shared" si="7"/>
        <v>0</v>
      </c>
      <c r="BI377" s="126">
        <f t="shared" si="8"/>
        <v>0</v>
      </c>
      <c r="BJ377" s="16" t="s">
        <v>87</v>
      </c>
      <c r="BK377" s="126">
        <f t="shared" si="9"/>
        <v>0</v>
      </c>
      <c r="BL377" s="16" t="s">
        <v>129</v>
      </c>
      <c r="BM377" s="125" t="s">
        <v>482</v>
      </c>
    </row>
    <row r="378" spans="2:65" s="1" customFormat="1" ht="16.5" customHeight="1">
      <c r="B378" s="119"/>
      <c r="C378" s="227" t="s">
        <v>483</v>
      </c>
      <c r="D378" s="227" t="s">
        <v>323</v>
      </c>
      <c r="E378" s="228" t="s">
        <v>484</v>
      </c>
      <c r="F378" s="229" t="s">
        <v>485</v>
      </c>
      <c r="G378" s="230" t="s">
        <v>473</v>
      </c>
      <c r="H378" s="231">
        <v>10</v>
      </c>
      <c r="I378" s="144"/>
      <c r="J378" s="232">
        <f t="shared" si="0"/>
        <v>0</v>
      </c>
      <c r="K378" s="229" t="s">
        <v>128</v>
      </c>
      <c r="L378" s="145"/>
      <c r="M378" s="146" t="s">
        <v>1</v>
      </c>
      <c r="N378" s="147" t="s">
        <v>44</v>
      </c>
      <c r="P378" s="123">
        <f t="shared" si="1"/>
        <v>0</v>
      </c>
      <c r="Q378" s="123">
        <v>1.4E-3</v>
      </c>
      <c r="R378" s="123">
        <f t="shared" si="2"/>
        <v>1.4E-2</v>
      </c>
      <c r="S378" s="123">
        <v>0</v>
      </c>
      <c r="T378" s="124">
        <f t="shared" si="3"/>
        <v>0</v>
      </c>
      <c r="AR378" s="125" t="s">
        <v>172</v>
      </c>
      <c r="AT378" s="125" t="s">
        <v>323</v>
      </c>
      <c r="AU378" s="125" t="s">
        <v>89</v>
      </c>
      <c r="AY378" s="16" t="s">
        <v>122</v>
      </c>
      <c r="BE378" s="126">
        <f t="shared" si="4"/>
        <v>0</v>
      </c>
      <c r="BF378" s="126">
        <f t="shared" si="5"/>
        <v>0</v>
      </c>
      <c r="BG378" s="126">
        <f t="shared" si="6"/>
        <v>0</v>
      </c>
      <c r="BH378" s="126">
        <f t="shared" si="7"/>
        <v>0</v>
      </c>
      <c r="BI378" s="126">
        <f t="shared" si="8"/>
        <v>0</v>
      </c>
      <c r="BJ378" s="16" t="s">
        <v>87</v>
      </c>
      <c r="BK378" s="126">
        <f t="shared" si="9"/>
        <v>0</v>
      </c>
      <c r="BL378" s="16" t="s">
        <v>129</v>
      </c>
      <c r="BM378" s="125" t="s">
        <v>486</v>
      </c>
    </row>
    <row r="379" spans="2:65" s="1" customFormat="1" ht="49.15" customHeight="1">
      <c r="B379" s="119"/>
      <c r="C379" s="208" t="s">
        <v>487</v>
      </c>
      <c r="D379" s="208" t="s">
        <v>124</v>
      </c>
      <c r="E379" s="209" t="s">
        <v>488</v>
      </c>
      <c r="F379" s="210" t="s">
        <v>489</v>
      </c>
      <c r="G379" s="211" t="s">
        <v>473</v>
      </c>
      <c r="H379" s="212">
        <v>18</v>
      </c>
      <c r="I379" s="120"/>
      <c r="J379" s="213">
        <f t="shared" si="0"/>
        <v>0</v>
      </c>
      <c r="K379" s="210" t="s">
        <v>128</v>
      </c>
      <c r="L379" s="31"/>
      <c r="M379" s="121" t="s">
        <v>1</v>
      </c>
      <c r="N379" s="122" t="s">
        <v>44</v>
      </c>
      <c r="P379" s="123">
        <f t="shared" si="1"/>
        <v>0</v>
      </c>
      <c r="Q379" s="123">
        <v>3.6479999999999999E-2</v>
      </c>
      <c r="R379" s="123">
        <f t="shared" si="2"/>
        <v>0.65664</v>
      </c>
      <c r="S379" s="123">
        <v>0</v>
      </c>
      <c r="T379" s="124">
        <f t="shared" si="3"/>
        <v>0</v>
      </c>
      <c r="AR379" s="125" t="s">
        <v>129</v>
      </c>
      <c r="AT379" s="125" t="s">
        <v>124</v>
      </c>
      <c r="AU379" s="125" t="s">
        <v>89</v>
      </c>
      <c r="AY379" s="16" t="s">
        <v>122</v>
      </c>
      <c r="BE379" s="126">
        <f t="shared" si="4"/>
        <v>0</v>
      </c>
      <c r="BF379" s="126">
        <f t="shared" si="5"/>
        <v>0</v>
      </c>
      <c r="BG379" s="126">
        <f t="shared" si="6"/>
        <v>0</v>
      </c>
      <c r="BH379" s="126">
        <f t="shared" si="7"/>
        <v>0</v>
      </c>
      <c r="BI379" s="126">
        <f t="shared" si="8"/>
        <v>0</v>
      </c>
      <c r="BJ379" s="16" t="s">
        <v>87</v>
      </c>
      <c r="BK379" s="126">
        <f t="shared" si="9"/>
        <v>0</v>
      </c>
      <c r="BL379" s="16" t="s">
        <v>129</v>
      </c>
      <c r="BM379" s="125" t="s">
        <v>490</v>
      </c>
    </row>
    <row r="380" spans="2:65" s="1" customFormat="1" ht="49.15" customHeight="1">
      <c r="B380" s="119"/>
      <c r="C380" s="208" t="s">
        <v>491</v>
      </c>
      <c r="D380" s="208" t="s">
        <v>124</v>
      </c>
      <c r="E380" s="209" t="s">
        <v>492</v>
      </c>
      <c r="F380" s="210" t="s">
        <v>493</v>
      </c>
      <c r="G380" s="211" t="s">
        <v>473</v>
      </c>
      <c r="H380" s="212">
        <v>51</v>
      </c>
      <c r="I380" s="120"/>
      <c r="J380" s="213">
        <f t="shared" si="0"/>
        <v>0</v>
      </c>
      <c r="K380" s="210" t="s">
        <v>128</v>
      </c>
      <c r="L380" s="31"/>
      <c r="M380" s="121" t="s">
        <v>1</v>
      </c>
      <c r="N380" s="122" t="s">
        <v>44</v>
      </c>
      <c r="P380" s="123">
        <f t="shared" si="1"/>
        <v>0</v>
      </c>
      <c r="Q380" s="123">
        <v>4.1279999999999997E-2</v>
      </c>
      <c r="R380" s="123">
        <f t="shared" si="2"/>
        <v>2.10528</v>
      </c>
      <c r="S380" s="123">
        <v>0</v>
      </c>
      <c r="T380" s="124">
        <f t="shared" si="3"/>
        <v>0</v>
      </c>
      <c r="AR380" s="125" t="s">
        <v>129</v>
      </c>
      <c r="AT380" s="125" t="s">
        <v>124</v>
      </c>
      <c r="AU380" s="125" t="s">
        <v>89</v>
      </c>
      <c r="AY380" s="16" t="s">
        <v>122</v>
      </c>
      <c r="BE380" s="126">
        <f t="shared" si="4"/>
        <v>0</v>
      </c>
      <c r="BF380" s="126">
        <f t="shared" si="5"/>
        <v>0</v>
      </c>
      <c r="BG380" s="126">
        <f t="shared" si="6"/>
        <v>0</v>
      </c>
      <c r="BH380" s="126">
        <f t="shared" si="7"/>
        <v>0</v>
      </c>
      <c r="BI380" s="126">
        <f t="shared" si="8"/>
        <v>0</v>
      </c>
      <c r="BJ380" s="16" t="s">
        <v>87</v>
      </c>
      <c r="BK380" s="126">
        <f t="shared" si="9"/>
        <v>0</v>
      </c>
      <c r="BL380" s="16" t="s">
        <v>129</v>
      </c>
      <c r="BM380" s="125" t="s">
        <v>494</v>
      </c>
    </row>
    <row r="381" spans="2:65" s="1" customFormat="1" ht="49.15" customHeight="1">
      <c r="B381" s="119"/>
      <c r="C381" s="208" t="s">
        <v>495</v>
      </c>
      <c r="D381" s="208" t="s">
        <v>124</v>
      </c>
      <c r="E381" s="209" t="s">
        <v>496</v>
      </c>
      <c r="F381" s="210" t="s">
        <v>497</v>
      </c>
      <c r="G381" s="211" t="s">
        <v>473</v>
      </c>
      <c r="H381" s="212">
        <v>10</v>
      </c>
      <c r="I381" s="120"/>
      <c r="J381" s="213">
        <f t="shared" si="0"/>
        <v>0</v>
      </c>
      <c r="K381" s="210" t="s">
        <v>128</v>
      </c>
      <c r="L381" s="31"/>
      <c r="M381" s="121" t="s">
        <v>1</v>
      </c>
      <c r="N381" s="122" t="s">
        <v>44</v>
      </c>
      <c r="P381" s="123">
        <f t="shared" si="1"/>
        <v>0</v>
      </c>
      <c r="Q381" s="123">
        <v>4.1680000000000002E-2</v>
      </c>
      <c r="R381" s="123">
        <f t="shared" si="2"/>
        <v>0.4168</v>
      </c>
      <c r="S381" s="123">
        <v>0</v>
      </c>
      <c r="T381" s="124">
        <f t="shared" si="3"/>
        <v>0</v>
      </c>
      <c r="AR381" s="125" t="s">
        <v>129</v>
      </c>
      <c r="AT381" s="125" t="s">
        <v>124</v>
      </c>
      <c r="AU381" s="125" t="s">
        <v>89</v>
      </c>
      <c r="AY381" s="16" t="s">
        <v>122</v>
      </c>
      <c r="BE381" s="126">
        <f t="shared" si="4"/>
        <v>0</v>
      </c>
      <c r="BF381" s="126">
        <f t="shared" si="5"/>
        <v>0</v>
      </c>
      <c r="BG381" s="126">
        <f t="shared" si="6"/>
        <v>0</v>
      </c>
      <c r="BH381" s="126">
        <f t="shared" si="7"/>
        <v>0</v>
      </c>
      <c r="BI381" s="126">
        <f t="shared" si="8"/>
        <v>0</v>
      </c>
      <c r="BJ381" s="16" t="s">
        <v>87</v>
      </c>
      <c r="BK381" s="126">
        <f t="shared" si="9"/>
        <v>0</v>
      </c>
      <c r="BL381" s="16" t="s">
        <v>129</v>
      </c>
      <c r="BM381" s="125" t="s">
        <v>498</v>
      </c>
    </row>
    <row r="382" spans="2:65" s="11" customFormat="1" ht="22.9" customHeight="1">
      <c r="B382" s="111"/>
      <c r="C382" s="202"/>
      <c r="D382" s="203" t="s">
        <v>78</v>
      </c>
      <c r="E382" s="206" t="s">
        <v>176</v>
      </c>
      <c r="F382" s="206" t="s">
        <v>499</v>
      </c>
      <c r="G382" s="202"/>
      <c r="H382" s="202"/>
      <c r="I382" s="113"/>
      <c r="J382" s="207">
        <f>BK382</f>
        <v>0</v>
      </c>
      <c r="K382" s="202"/>
      <c r="L382" s="111"/>
      <c r="M382" s="114"/>
      <c r="P382" s="115">
        <f>SUM(P383:P396)</f>
        <v>0</v>
      </c>
      <c r="R382" s="115">
        <f>SUM(R383:R396)</f>
        <v>8.4521200000000007</v>
      </c>
      <c r="T382" s="116">
        <f>SUM(T383:T396)</f>
        <v>0</v>
      </c>
      <c r="AR382" s="112" t="s">
        <v>87</v>
      </c>
      <c r="AT382" s="117" t="s">
        <v>78</v>
      </c>
      <c r="AU382" s="117" t="s">
        <v>87</v>
      </c>
      <c r="AY382" s="112" t="s">
        <v>122</v>
      </c>
      <c r="BK382" s="118">
        <f>SUM(BK383:BK396)</f>
        <v>0</v>
      </c>
    </row>
    <row r="383" spans="2:65" s="1" customFormat="1" ht="49.15" customHeight="1">
      <c r="B383" s="119"/>
      <c r="C383" s="208" t="s">
        <v>500</v>
      </c>
      <c r="D383" s="208" t="s">
        <v>124</v>
      </c>
      <c r="E383" s="209" t="s">
        <v>501</v>
      </c>
      <c r="F383" s="210" t="s">
        <v>502</v>
      </c>
      <c r="G383" s="211" t="s">
        <v>189</v>
      </c>
      <c r="H383" s="212">
        <v>46</v>
      </c>
      <c r="I383" s="120"/>
      <c r="J383" s="213">
        <f>ROUND(I383*H383,2)</f>
        <v>0</v>
      </c>
      <c r="K383" s="210" t="s">
        <v>128</v>
      </c>
      <c r="L383" s="31"/>
      <c r="M383" s="121" t="s">
        <v>1</v>
      </c>
      <c r="N383" s="122" t="s">
        <v>44</v>
      </c>
      <c r="P383" s="123">
        <f>O383*H383</f>
        <v>0</v>
      </c>
      <c r="Q383" s="123">
        <v>0.18292</v>
      </c>
      <c r="R383" s="123">
        <f>Q383*H383</f>
        <v>8.41432</v>
      </c>
      <c r="S383" s="123">
        <v>0</v>
      </c>
      <c r="T383" s="124">
        <f>S383*H383</f>
        <v>0</v>
      </c>
      <c r="AR383" s="125" t="s">
        <v>129</v>
      </c>
      <c r="AT383" s="125" t="s">
        <v>124</v>
      </c>
      <c r="AU383" s="125" t="s">
        <v>89</v>
      </c>
      <c r="AY383" s="16" t="s">
        <v>122</v>
      </c>
      <c r="BE383" s="126">
        <f>IF(N383="základní",J383,0)</f>
        <v>0</v>
      </c>
      <c r="BF383" s="126">
        <f>IF(N383="snížená",J383,0)</f>
        <v>0</v>
      </c>
      <c r="BG383" s="126">
        <f>IF(N383="zákl. přenesená",J383,0)</f>
        <v>0</v>
      </c>
      <c r="BH383" s="126">
        <f>IF(N383="sníž. přenesená",J383,0)</f>
        <v>0</v>
      </c>
      <c r="BI383" s="126">
        <f>IF(N383="nulová",J383,0)</f>
        <v>0</v>
      </c>
      <c r="BJ383" s="16" t="s">
        <v>87</v>
      </c>
      <c r="BK383" s="126">
        <f>ROUND(I383*H383,2)</f>
        <v>0</v>
      </c>
      <c r="BL383" s="16" t="s">
        <v>129</v>
      </c>
      <c r="BM383" s="125" t="s">
        <v>503</v>
      </c>
    </row>
    <row r="384" spans="2:65" s="12" customFormat="1" ht="11.25">
      <c r="B384" s="129"/>
      <c r="C384" s="216"/>
      <c r="D384" s="214" t="s">
        <v>133</v>
      </c>
      <c r="E384" s="217" t="s">
        <v>1</v>
      </c>
      <c r="F384" s="218" t="s">
        <v>504</v>
      </c>
      <c r="G384" s="216"/>
      <c r="H384" s="217" t="s">
        <v>1</v>
      </c>
      <c r="I384" s="131"/>
      <c r="J384" s="216"/>
      <c r="K384" s="216"/>
      <c r="L384" s="129"/>
      <c r="M384" s="132"/>
      <c r="T384" s="133"/>
      <c r="AT384" s="130" t="s">
        <v>133</v>
      </c>
      <c r="AU384" s="130" t="s">
        <v>89</v>
      </c>
      <c r="AV384" s="12" t="s">
        <v>87</v>
      </c>
      <c r="AW384" s="12" t="s">
        <v>34</v>
      </c>
      <c r="AX384" s="12" t="s">
        <v>79</v>
      </c>
      <c r="AY384" s="130" t="s">
        <v>122</v>
      </c>
    </row>
    <row r="385" spans="2:65" s="13" customFormat="1" ht="11.25">
      <c r="B385" s="134"/>
      <c r="C385" s="219"/>
      <c r="D385" s="214" t="s">
        <v>133</v>
      </c>
      <c r="E385" s="220" t="s">
        <v>1</v>
      </c>
      <c r="F385" s="221" t="s">
        <v>505</v>
      </c>
      <c r="G385" s="219"/>
      <c r="H385" s="222">
        <v>46</v>
      </c>
      <c r="I385" s="136"/>
      <c r="J385" s="219"/>
      <c r="K385" s="219"/>
      <c r="L385" s="134"/>
      <c r="M385" s="137"/>
      <c r="T385" s="138"/>
      <c r="AT385" s="135" t="s">
        <v>133</v>
      </c>
      <c r="AU385" s="135" t="s">
        <v>89</v>
      </c>
      <c r="AV385" s="13" t="s">
        <v>89</v>
      </c>
      <c r="AW385" s="13" t="s">
        <v>34</v>
      </c>
      <c r="AX385" s="13" t="s">
        <v>87</v>
      </c>
      <c r="AY385" s="135" t="s">
        <v>122</v>
      </c>
    </row>
    <row r="386" spans="2:65" s="1" customFormat="1" ht="37.9" customHeight="1">
      <c r="B386" s="119"/>
      <c r="C386" s="208" t="s">
        <v>506</v>
      </c>
      <c r="D386" s="208" t="s">
        <v>124</v>
      </c>
      <c r="E386" s="209" t="s">
        <v>507</v>
      </c>
      <c r="F386" s="210" t="s">
        <v>508</v>
      </c>
      <c r="G386" s="211" t="s">
        <v>189</v>
      </c>
      <c r="H386" s="212">
        <v>420</v>
      </c>
      <c r="I386" s="120"/>
      <c r="J386" s="213">
        <f>ROUND(I386*H386,2)</f>
        <v>0</v>
      </c>
      <c r="K386" s="210" t="s">
        <v>128</v>
      </c>
      <c r="L386" s="31"/>
      <c r="M386" s="121" t="s">
        <v>1</v>
      </c>
      <c r="N386" s="122" t="s">
        <v>44</v>
      </c>
      <c r="P386" s="123">
        <f>O386*H386</f>
        <v>0</v>
      </c>
      <c r="Q386" s="123">
        <v>0</v>
      </c>
      <c r="R386" s="123">
        <f>Q386*H386</f>
        <v>0</v>
      </c>
      <c r="S386" s="123">
        <v>0</v>
      </c>
      <c r="T386" s="124">
        <f>S386*H386</f>
        <v>0</v>
      </c>
      <c r="AR386" s="125" t="s">
        <v>129</v>
      </c>
      <c r="AT386" s="125" t="s">
        <v>124</v>
      </c>
      <c r="AU386" s="125" t="s">
        <v>89</v>
      </c>
      <c r="AY386" s="16" t="s">
        <v>122</v>
      </c>
      <c r="BE386" s="126">
        <f>IF(N386="základní",J386,0)</f>
        <v>0</v>
      </c>
      <c r="BF386" s="126">
        <f>IF(N386="snížená",J386,0)</f>
        <v>0</v>
      </c>
      <c r="BG386" s="126">
        <f>IF(N386="zákl. přenesená",J386,0)</f>
        <v>0</v>
      </c>
      <c r="BH386" s="126">
        <f>IF(N386="sníž. přenesená",J386,0)</f>
        <v>0</v>
      </c>
      <c r="BI386" s="126">
        <f>IF(N386="nulová",J386,0)</f>
        <v>0</v>
      </c>
      <c r="BJ386" s="16" t="s">
        <v>87</v>
      </c>
      <c r="BK386" s="126">
        <f>ROUND(I386*H386,2)</f>
        <v>0</v>
      </c>
      <c r="BL386" s="16" t="s">
        <v>129</v>
      </c>
      <c r="BM386" s="125" t="s">
        <v>509</v>
      </c>
    </row>
    <row r="387" spans="2:65" s="13" customFormat="1" ht="11.25">
      <c r="B387" s="134"/>
      <c r="C387" s="219"/>
      <c r="D387" s="214" t="s">
        <v>133</v>
      </c>
      <c r="E387" s="220" t="s">
        <v>1</v>
      </c>
      <c r="F387" s="221" t="s">
        <v>510</v>
      </c>
      <c r="G387" s="219"/>
      <c r="H387" s="222">
        <v>420</v>
      </c>
      <c r="I387" s="136"/>
      <c r="J387" s="219"/>
      <c r="K387" s="219"/>
      <c r="L387" s="134"/>
      <c r="M387" s="137"/>
      <c r="T387" s="138"/>
      <c r="AT387" s="135" t="s">
        <v>133</v>
      </c>
      <c r="AU387" s="135" t="s">
        <v>89</v>
      </c>
      <c r="AV387" s="13" t="s">
        <v>89</v>
      </c>
      <c r="AW387" s="13" t="s">
        <v>34</v>
      </c>
      <c r="AX387" s="13" t="s">
        <v>87</v>
      </c>
      <c r="AY387" s="135" t="s">
        <v>122</v>
      </c>
    </row>
    <row r="388" spans="2:65" s="1" customFormat="1" ht="55.5" customHeight="1">
      <c r="B388" s="119"/>
      <c r="C388" s="208" t="s">
        <v>511</v>
      </c>
      <c r="D388" s="208" t="s">
        <v>124</v>
      </c>
      <c r="E388" s="209" t="s">
        <v>512</v>
      </c>
      <c r="F388" s="210" t="s">
        <v>513</v>
      </c>
      <c r="G388" s="211" t="s">
        <v>189</v>
      </c>
      <c r="H388" s="212">
        <v>420</v>
      </c>
      <c r="I388" s="120"/>
      <c r="J388" s="213">
        <f>ROUND(I388*H388,2)</f>
        <v>0</v>
      </c>
      <c r="K388" s="210" t="s">
        <v>128</v>
      </c>
      <c r="L388" s="31"/>
      <c r="M388" s="121" t="s">
        <v>1</v>
      </c>
      <c r="N388" s="122" t="s">
        <v>44</v>
      </c>
      <c r="P388" s="123">
        <f>O388*H388</f>
        <v>0</v>
      </c>
      <c r="Q388" s="123">
        <v>9.0000000000000006E-5</v>
      </c>
      <c r="R388" s="123">
        <f>Q388*H388</f>
        <v>3.78E-2</v>
      </c>
      <c r="S388" s="123">
        <v>0</v>
      </c>
      <c r="T388" s="124">
        <f>S388*H388</f>
        <v>0</v>
      </c>
      <c r="AR388" s="125" t="s">
        <v>129</v>
      </c>
      <c r="AT388" s="125" t="s">
        <v>124</v>
      </c>
      <c r="AU388" s="125" t="s">
        <v>89</v>
      </c>
      <c r="AY388" s="16" t="s">
        <v>122</v>
      </c>
      <c r="BE388" s="126">
        <f>IF(N388="základní",J388,0)</f>
        <v>0</v>
      </c>
      <c r="BF388" s="126">
        <f>IF(N388="snížená",J388,0)</f>
        <v>0</v>
      </c>
      <c r="BG388" s="126">
        <f>IF(N388="zákl. přenesená",J388,0)</f>
        <v>0</v>
      </c>
      <c r="BH388" s="126">
        <f>IF(N388="sníž. přenesená",J388,0)</f>
        <v>0</v>
      </c>
      <c r="BI388" s="126">
        <f>IF(N388="nulová",J388,0)</f>
        <v>0</v>
      </c>
      <c r="BJ388" s="16" t="s">
        <v>87</v>
      </c>
      <c r="BK388" s="126">
        <f>ROUND(I388*H388,2)</f>
        <v>0</v>
      </c>
      <c r="BL388" s="16" t="s">
        <v>129</v>
      </c>
      <c r="BM388" s="125" t="s">
        <v>514</v>
      </c>
    </row>
    <row r="389" spans="2:65" s="13" customFormat="1" ht="11.25">
      <c r="B389" s="134"/>
      <c r="C389" s="219"/>
      <c r="D389" s="214" t="s">
        <v>133</v>
      </c>
      <c r="E389" s="220" t="s">
        <v>1</v>
      </c>
      <c r="F389" s="221" t="s">
        <v>510</v>
      </c>
      <c r="G389" s="219"/>
      <c r="H389" s="222">
        <v>420</v>
      </c>
      <c r="I389" s="136"/>
      <c r="J389" s="219"/>
      <c r="K389" s="219"/>
      <c r="L389" s="134"/>
      <c r="M389" s="137"/>
      <c r="T389" s="138"/>
      <c r="AT389" s="135" t="s">
        <v>133</v>
      </c>
      <c r="AU389" s="135" t="s">
        <v>89</v>
      </c>
      <c r="AV389" s="13" t="s">
        <v>89</v>
      </c>
      <c r="AW389" s="13" t="s">
        <v>34</v>
      </c>
      <c r="AX389" s="13" t="s">
        <v>87</v>
      </c>
      <c r="AY389" s="135" t="s">
        <v>122</v>
      </c>
    </row>
    <row r="390" spans="2:65" s="1" customFormat="1" ht="37.9" customHeight="1">
      <c r="B390" s="119"/>
      <c r="C390" s="208" t="s">
        <v>515</v>
      </c>
      <c r="D390" s="208" t="s">
        <v>124</v>
      </c>
      <c r="E390" s="209" t="s">
        <v>516</v>
      </c>
      <c r="F390" s="210" t="s">
        <v>517</v>
      </c>
      <c r="G390" s="211" t="s">
        <v>189</v>
      </c>
      <c r="H390" s="212">
        <v>420</v>
      </c>
      <c r="I390" s="120"/>
      <c r="J390" s="213">
        <f>ROUND(I390*H390,2)</f>
        <v>0</v>
      </c>
      <c r="K390" s="210" t="s">
        <v>128</v>
      </c>
      <c r="L390" s="31"/>
      <c r="M390" s="121" t="s">
        <v>1</v>
      </c>
      <c r="N390" s="122" t="s">
        <v>44</v>
      </c>
      <c r="P390" s="123">
        <f>O390*H390</f>
        <v>0</v>
      </c>
      <c r="Q390" s="123">
        <v>0</v>
      </c>
      <c r="R390" s="123">
        <f>Q390*H390</f>
        <v>0</v>
      </c>
      <c r="S390" s="123">
        <v>0</v>
      </c>
      <c r="T390" s="124">
        <f>S390*H390</f>
        <v>0</v>
      </c>
      <c r="AR390" s="125" t="s">
        <v>129</v>
      </c>
      <c r="AT390" s="125" t="s">
        <v>124</v>
      </c>
      <c r="AU390" s="125" t="s">
        <v>89</v>
      </c>
      <c r="AY390" s="16" t="s">
        <v>122</v>
      </c>
      <c r="BE390" s="126">
        <f>IF(N390="základní",J390,0)</f>
        <v>0</v>
      </c>
      <c r="BF390" s="126">
        <f>IF(N390="snížená",J390,0)</f>
        <v>0</v>
      </c>
      <c r="BG390" s="126">
        <f>IF(N390="zákl. přenesená",J390,0)</f>
        <v>0</v>
      </c>
      <c r="BH390" s="126">
        <f>IF(N390="sníž. přenesená",J390,0)</f>
        <v>0</v>
      </c>
      <c r="BI390" s="126">
        <f>IF(N390="nulová",J390,0)</f>
        <v>0</v>
      </c>
      <c r="BJ390" s="16" t="s">
        <v>87</v>
      </c>
      <c r="BK390" s="126">
        <f>ROUND(I390*H390,2)</f>
        <v>0</v>
      </c>
      <c r="BL390" s="16" t="s">
        <v>129</v>
      </c>
      <c r="BM390" s="125" t="s">
        <v>518</v>
      </c>
    </row>
    <row r="391" spans="2:65" s="13" customFormat="1" ht="11.25">
      <c r="B391" s="134"/>
      <c r="C391" s="219"/>
      <c r="D391" s="214" t="s">
        <v>133</v>
      </c>
      <c r="E391" s="220" t="s">
        <v>1</v>
      </c>
      <c r="F391" s="221" t="s">
        <v>510</v>
      </c>
      <c r="G391" s="219"/>
      <c r="H391" s="222">
        <v>420</v>
      </c>
      <c r="I391" s="136"/>
      <c r="J391" s="219"/>
      <c r="K391" s="219"/>
      <c r="L391" s="134"/>
      <c r="M391" s="137"/>
      <c r="T391" s="138"/>
      <c r="AT391" s="135" t="s">
        <v>133</v>
      </c>
      <c r="AU391" s="135" t="s">
        <v>89</v>
      </c>
      <c r="AV391" s="13" t="s">
        <v>89</v>
      </c>
      <c r="AW391" s="13" t="s">
        <v>34</v>
      </c>
      <c r="AX391" s="13" t="s">
        <v>87</v>
      </c>
      <c r="AY391" s="135" t="s">
        <v>122</v>
      </c>
    </row>
    <row r="392" spans="2:65" s="1" customFormat="1" ht="24.2" customHeight="1">
      <c r="B392" s="119"/>
      <c r="C392" s="208" t="s">
        <v>519</v>
      </c>
      <c r="D392" s="208" t="s">
        <v>124</v>
      </c>
      <c r="E392" s="209" t="s">
        <v>520</v>
      </c>
      <c r="F392" s="210" t="s">
        <v>521</v>
      </c>
      <c r="G392" s="211" t="s">
        <v>189</v>
      </c>
      <c r="H392" s="212">
        <v>420</v>
      </c>
      <c r="I392" s="120"/>
      <c r="J392" s="213">
        <f>ROUND(I392*H392,2)</f>
        <v>0</v>
      </c>
      <c r="K392" s="210" t="s">
        <v>128</v>
      </c>
      <c r="L392" s="31"/>
      <c r="M392" s="121" t="s">
        <v>1</v>
      </c>
      <c r="N392" s="122" t="s">
        <v>44</v>
      </c>
      <c r="P392" s="123">
        <f>O392*H392</f>
        <v>0</v>
      </c>
      <c r="Q392" s="123">
        <v>0</v>
      </c>
      <c r="R392" s="123">
        <f>Q392*H392</f>
        <v>0</v>
      </c>
      <c r="S392" s="123">
        <v>0</v>
      </c>
      <c r="T392" s="124">
        <f>S392*H392</f>
        <v>0</v>
      </c>
      <c r="AR392" s="125" t="s">
        <v>129</v>
      </c>
      <c r="AT392" s="125" t="s">
        <v>124</v>
      </c>
      <c r="AU392" s="125" t="s">
        <v>89</v>
      </c>
      <c r="AY392" s="16" t="s">
        <v>122</v>
      </c>
      <c r="BE392" s="126">
        <f>IF(N392="základní",J392,0)</f>
        <v>0</v>
      </c>
      <c r="BF392" s="126">
        <f>IF(N392="snížená",J392,0)</f>
        <v>0</v>
      </c>
      <c r="BG392" s="126">
        <f>IF(N392="zákl. přenesená",J392,0)</f>
        <v>0</v>
      </c>
      <c r="BH392" s="126">
        <f>IF(N392="sníž. přenesená",J392,0)</f>
        <v>0</v>
      </c>
      <c r="BI392" s="126">
        <f>IF(N392="nulová",J392,0)</f>
        <v>0</v>
      </c>
      <c r="BJ392" s="16" t="s">
        <v>87</v>
      </c>
      <c r="BK392" s="126">
        <f>ROUND(I392*H392,2)</f>
        <v>0</v>
      </c>
      <c r="BL392" s="16" t="s">
        <v>129</v>
      </c>
      <c r="BM392" s="125" t="s">
        <v>522</v>
      </c>
    </row>
    <row r="393" spans="2:65" s="13" customFormat="1" ht="11.25">
      <c r="B393" s="134"/>
      <c r="C393" s="219"/>
      <c r="D393" s="214" t="s">
        <v>133</v>
      </c>
      <c r="E393" s="220" t="s">
        <v>1</v>
      </c>
      <c r="F393" s="221" t="s">
        <v>510</v>
      </c>
      <c r="G393" s="219"/>
      <c r="H393" s="222">
        <v>420</v>
      </c>
      <c r="I393" s="136"/>
      <c r="J393" s="219"/>
      <c r="K393" s="219"/>
      <c r="L393" s="134"/>
      <c r="M393" s="137"/>
      <c r="T393" s="138"/>
      <c r="AT393" s="135" t="s">
        <v>133</v>
      </c>
      <c r="AU393" s="135" t="s">
        <v>89</v>
      </c>
      <c r="AV393" s="13" t="s">
        <v>89</v>
      </c>
      <c r="AW393" s="13" t="s">
        <v>34</v>
      </c>
      <c r="AX393" s="13" t="s">
        <v>87</v>
      </c>
      <c r="AY393" s="135" t="s">
        <v>122</v>
      </c>
    </row>
    <row r="394" spans="2:65" s="1" customFormat="1" ht="66.75" customHeight="1">
      <c r="B394" s="119"/>
      <c r="C394" s="208" t="s">
        <v>523</v>
      </c>
      <c r="D394" s="208" t="s">
        <v>124</v>
      </c>
      <c r="E394" s="209" t="s">
        <v>524</v>
      </c>
      <c r="F394" s="210" t="s">
        <v>525</v>
      </c>
      <c r="G394" s="211" t="s">
        <v>189</v>
      </c>
      <c r="H394" s="212">
        <v>46</v>
      </c>
      <c r="I394" s="120"/>
      <c r="J394" s="213">
        <f>ROUND(I394*H394,2)</f>
        <v>0</v>
      </c>
      <c r="K394" s="210" t="s">
        <v>128</v>
      </c>
      <c r="L394" s="31"/>
      <c r="M394" s="121" t="s">
        <v>1</v>
      </c>
      <c r="N394" s="122" t="s">
        <v>44</v>
      </c>
      <c r="P394" s="123">
        <f>O394*H394</f>
        <v>0</v>
      </c>
      <c r="Q394" s="123">
        <v>0</v>
      </c>
      <c r="R394" s="123">
        <f>Q394*H394</f>
        <v>0</v>
      </c>
      <c r="S394" s="123">
        <v>0</v>
      </c>
      <c r="T394" s="124">
        <f>S394*H394</f>
        <v>0</v>
      </c>
      <c r="AR394" s="125" t="s">
        <v>129</v>
      </c>
      <c r="AT394" s="125" t="s">
        <v>124</v>
      </c>
      <c r="AU394" s="125" t="s">
        <v>89</v>
      </c>
      <c r="AY394" s="16" t="s">
        <v>122</v>
      </c>
      <c r="BE394" s="126">
        <f>IF(N394="základní",J394,0)</f>
        <v>0</v>
      </c>
      <c r="BF394" s="126">
        <f>IF(N394="snížená",J394,0)</f>
        <v>0</v>
      </c>
      <c r="BG394" s="126">
        <f>IF(N394="zákl. přenesená",J394,0)</f>
        <v>0</v>
      </c>
      <c r="BH394" s="126">
        <f>IF(N394="sníž. přenesená",J394,0)</f>
        <v>0</v>
      </c>
      <c r="BI394" s="126">
        <f>IF(N394="nulová",J394,0)</f>
        <v>0</v>
      </c>
      <c r="BJ394" s="16" t="s">
        <v>87</v>
      </c>
      <c r="BK394" s="126">
        <f>ROUND(I394*H394,2)</f>
        <v>0</v>
      </c>
      <c r="BL394" s="16" t="s">
        <v>129</v>
      </c>
      <c r="BM394" s="125" t="s">
        <v>526</v>
      </c>
    </row>
    <row r="395" spans="2:65" s="1" customFormat="1" ht="55.5" customHeight="1">
      <c r="B395" s="119"/>
      <c r="C395" s="208" t="s">
        <v>527</v>
      </c>
      <c r="D395" s="208" t="s">
        <v>124</v>
      </c>
      <c r="E395" s="209" t="s">
        <v>528</v>
      </c>
      <c r="F395" s="210" t="s">
        <v>529</v>
      </c>
      <c r="G395" s="211" t="s">
        <v>127</v>
      </c>
      <c r="H395" s="212">
        <v>117.45</v>
      </c>
      <c r="I395" s="120"/>
      <c r="J395" s="213">
        <f>ROUND(I395*H395,2)</f>
        <v>0</v>
      </c>
      <c r="K395" s="210" t="s">
        <v>128</v>
      </c>
      <c r="L395" s="31"/>
      <c r="M395" s="121" t="s">
        <v>1</v>
      </c>
      <c r="N395" s="122" t="s">
        <v>44</v>
      </c>
      <c r="P395" s="123">
        <f>O395*H395</f>
        <v>0</v>
      </c>
      <c r="Q395" s="123">
        <v>0</v>
      </c>
      <c r="R395" s="123">
        <f>Q395*H395</f>
        <v>0</v>
      </c>
      <c r="S395" s="123">
        <v>0</v>
      </c>
      <c r="T395" s="124">
        <f>S395*H395</f>
        <v>0</v>
      </c>
      <c r="AR395" s="125" t="s">
        <v>129</v>
      </c>
      <c r="AT395" s="125" t="s">
        <v>124</v>
      </c>
      <c r="AU395" s="125" t="s">
        <v>89</v>
      </c>
      <c r="AY395" s="16" t="s">
        <v>122</v>
      </c>
      <c r="BE395" s="126">
        <f>IF(N395="základní",J395,0)</f>
        <v>0</v>
      </c>
      <c r="BF395" s="126">
        <f>IF(N395="snížená",J395,0)</f>
        <v>0</v>
      </c>
      <c r="BG395" s="126">
        <f>IF(N395="zákl. přenesená",J395,0)</f>
        <v>0</v>
      </c>
      <c r="BH395" s="126">
        <f>IF(N395="sníž. přenesená",J395,0)</f>
        <v>0</v>
      </c>
      <c r="BI395" s="126">
        <f>IF(N395="nulová",J395,0)</f>
        <v>0</v>
      </c>
      <c r="BJ395" s="16" t="s">
        <v>87</v>
      </c>
      <c r="BK395" s="126">
        <f>ROUND(I395*H395,2)</f>
        <v>0</v>
      </c>
      <c r="BL395" s="16" t="s">
        <v>129</v>
      </c>
      <c r="BM395" s="125" t="s">
        <v>530</v>
      </c>
    </row>
    <row r="396" spans="2:65" s="13" customFormat="1" ht="11.25">
      <c r="B396" s="134"/>
      <c r="C396" s="219"/>
      <c r="D396" s="214" t="s">
        <v>133</v>
      </c>
      <c r="E396" s="220" t="s">
        <v>1</v>
      </c>
      <c r="F396" s="221" t="s">
        <v>531</v>
      </c>
      <c r="G396" s="219"/>
      <c r="H396" s="222">
        <v>117.45</v>
      </c>
      <c r="I396" s="136"/>
      <c r="J396" s="219"/>
      <c r="K396" s="219"/>
      <c r="L396" s="134"/>
      <c r="M396" s="137"/>
      <c r="T396" s="138"/>
      <c r="AT396" s="135" t="s">
        <v>133</v>
      </c>
      <c r="AU396" s="135" t="s">
        <v>89</v>
      </c>
      <c r="AV396" s="13" t="s">
        <v>89</v>
      </c>
      <c r="AW396" s="13" t="s">
        <v>34</v>
      </c>
      <c r="AX396" s="13" t="s">
        <v>87</v>
      </c>
      <c r="AY396" s="135" t="s">
        <v>122</v>
      </c>
    </row>
    <row r="397" spans="2:65" s="11" customFormat="1" ht="22.9" customHeight="1">
      <c r="B397" s="111"/>
      <c r="C397" s="202"/>
      <c r="D397" s="203" t="s">
        <v>78</v>
      </c>
      <c r="E397" s="206" t="s">
        <v>532</v>
      </c>
      <c r="F397" s="206" t="s">
        <v>533</v>
      </c>
      <c r="G397" s="202"/>
      <c r="H397" s="202"/>
      <c r="I397" s="113"/>
      <c r="J397" s="207">
        <f>BK397</f>
        <v>0</v>
      </c>
      <c r="K397" s="202"/>
      <c r="L397" s="111"/>
      <c r="M397" s="114"/>
      <c r="P397" s="115">
        <f>SUM(P398:P407)</f>
        <v>0</v>
      </c>
      <c r="R397" s="115">
        <f>SUM(R398:R407)</f>
        <v>0</v>
      </c>
      <c r="T397" s="116">
        <f>SUM(T398:T407)</f>
        <v>0</v>
      </c>
      <c r="AR397" s="112" t="s">
        <v>87</v>
      </c>
      <c r="AT397" s="117" t="s">
        <v>78</v>
      </c>
      <c r="AU397" s="117" t="s">
        <v>87</v>
      </c>
      <c r="AY397" s="112" t="s">
        <v>122</v>
      </c>
      <c r="BK397" s="118">
        <f>SUM(BK398:BK407)</f>
        <v>0</v>
      </c>
    </row>
    <row r="398" spans="2:65" s="1" customFormat="1" ht="37.9" customHeight="1">
      <c r="B398" s="119"/>
      <c r="C398" s="208" t="s">
        <v>534</v>
      </c>
      <c r="D398" s="208" t="s">
        <v>124</v>
      </c>
      <c r="E398" s="209" t="s">
        <v>535</v>
      </c>
      <c r="F398" s="210" t="s">
        <v>536</v>
      </c>
      <c r="G398" s="211" t="s">
        <v>311</v>
      </c>
      <c r="H398" s="212">
        <v>629.81200000000001</v>
      </c>
      <c r="I398" s="120"/>
      <c r="J398" s="213">
        <f>ROUND(I398*H398,2)</f>
        <v>0</v>
      </c>
      <c r="K398" s="210" t="s">
        <v>128</v>
      </c>
      <c r="L398" s="31"/>
      <c r="M398" s="121" t="s">
        <v>1</v>
      </c>
      <c r="N398" s="122" t="s">
        <v>44</v>
      </c>
      <c r="P398" s="123">
        <f>O398*H398</f>
        <v>0</v>
      </c>
      <c r="Q398" s="123">
        <v>0</v>
      </c>
      <c r="R398" s="123">
        <f>Q398*H398</f>
        <v>0</v>
      </c>
      <c r="S398" s="123">
        <v>0</v>
      </c>
      <c r="T398" s="124">
        <f>S398*H398</f>
        <v>0</v>
      </c>
      <c r="AR398" s="125" t="s">
        <v>129</v>
      </c>
      <c r="AT398" s="125" t="s">
        <v>124</v>
      </c>
      <c r="AU398" s="125" t="s">
        <v>89</v>
      </c>
      <c r="AY398" s="16" t="s">
        <v>122</v>
      </c>
      <c r="BE398" s="126">
        <f>IF(N398="základní",J398,0)</f>
        <v>0</v>
      </c>
      <c r="BF398" s="126">
        <f>IF(N398="snížená",J398,0)</f>
        <v>0</v>
      </c>
      <c r="BG398" s="126">
        <f>IF(N398="zákl. přenesená",J398,0)</f>
        <v>0</v>
      </c>
      <c r="BH398" s="126">
        <f>IF(N398="sníž. přenesená",J398,0)</f>
        <v>0</v>
      </c>
      <c r="BI398" s="126">
        <f>IF(N398="nulová",J398,0)</f>
        <v>0</v>
      </c>
      <c r="BJ398" s="16" t="s">
        <v>87</v>
      </c>
      <c r="BK398" s="126">
        <f>ROUND(I398*H398,2)</f>
        <v>0</v>
      </c>
      <c r="BL398" s="16" t="s">
        <v>129</v>
      </c>
      <c r="BM398" s="125" t="s">
        <v>537</v>
      </c>
    </row>
    <row r="399" spans="2:65" s="1" customFormat="1" ht="49.15" customHeight="1">
      <c r="B399" s="119"/>
      <c r="C399" s="208" t="s">
        <v>538</v>
      </c>
      <c r="D399" s="208" t="s">
        <v>124</v>
      </c>
      <c r="E399" s="209" t="s">
        <v>539</v>
      </c>
      <c r="F399" s="210" t="s">
        <v>540</v>
      </c>
      <c r="G399" s="211" t="s">
        <v>311</v>
      </c>
      <c r="H399" s="212">
        <v>10706.804</v>
      </c>
      <c r="I399" s="120"/>
      <c r="J399" s="213">
        <f>ROUND(I399*H399,2)</f>
        <v>0</v>
      </c>
      <c r="K399" s="210" t="s">
        <v>128</v>
      </c>
      <c r="L399" s="31"/>
      <c r="M399" s="121" t="s">
        <v>1</v>
      </c>
      <c r="N399" s="122" t="s">
        <v>44</v>
      </c>
      <c r="P399" s="123">
        <f>O399*H399</f>
        <v>0</v>
      </c>
      <c r="Q399" s="123">
        <v>0</v>
      </c>
      <c r="R399" s="123">
        <f>Q399*H399</f>
        <v>0</v>
      </c>
      <c r="S399" s="123">
        <v>0</v>
      </c>
      <c r="T399" s="124">
        <f>S399*H399</f>
        <v>0</v>
      </c>
      <c r="AR399" s="125" t="s">
        <v>129</v>
      </c>
      <c r="AT399" s="125" t="s">
        <v>124</v>
      </c>
      <c r="AU399" s="125" t="s">
        <v>89</v>
      </c>
      <c r="AY399" s="16" t="s">
        <v>122</v>
      </c>
      <c r="BE399" s="126">
        <f>IF(N399="základní",J399,0)</f>
        <v>0</v>
      </c>
      <c r="BF399" s="126">
        <f>IF(N399="snížená",J399,0)</f>
        <v>0</v>
      </c>
      <c r="BG399" s="126">
        <f>IF(N399="zákl. přenesená",J399,0)</f>
        <v>0</v>
      </c>
      <c r="BH399" s="126">
        <f>IF(N399="sníž. přenesená",J399,0)</f>
        <v>0</v>
      </c>
      <c r="BI399" s="126">
        <f>IF(N399="nulová",J399,0)</f>
        <v>0</v>
      </c>
      <c r="BJ399" s="16" t="s">
        <v>87</v>
      </c>
      <c r="BK399" s="126">
        <f>ROUND(I399*H399,2)</f>
        <v>0</v>
      </c>
      <c r="BL399" s="16" t="s">
        <v>129</v>
      </c>
      <c r="BM399" s="125" t="s">
        <v>541</v>
      </c>
    </row>
    <row r="400" spans="2:65" s="13" customFormat="1" ht="11.25">
      <c r="B400" s="134"/>
      <c r="C400" s="219"/>
      <c r="D400" s="214" t="s">
        <v>133</v>
      </c>
      <c r="E400" s="220" t="s">
        <v>1</v>
      </c>
      <c r="F400" s="221" t="s">
        <v>542</v>
      </c>
      <c r="G400" s="219"/>
      <c r="H400" s="222">
        <v>10706.804</v>
      </c>
      <c r="I400" s="136"/>
      <c r="J400" s="219"/>
      <c r="K400" s="219"/>
      <c r="L400" s="134"/>
      <c r="M400" s="137"/>
      <c r="T400" s="138"/>
      <c r="AT400" s="135" t="s">
        <v>133</v>
      </c>
      <c r="AU400" s="135" t="s">
        <v>89</v>
      </c>
      <c r="AV400" s="13" t="s">
        <v>89</v>
      </c>
      <c r="AW400" s="13" t="s">
        <v>34</v>
      </c>
      <c r="AX400" s="13" t="s">
        <v>87</v>
      </c>
      <c r="AY400" s="135" t="s">
        <v>122</v>
      </c>
    </row>
    <row r="401" spans="2:65" s="1" customFormat="1" ht="44.25" customHeight="1">
      <c r="B401" s="119"/>
      <c r="C401" s="208" t="s">
        <v>543</v>
      </c>
      <c r="D401" s="208" t="s">
        <v>124</v>
      </c>
      <c r="E401" s="209" t="s">
        <v>544</v>
      </c>
      <c r="F401" s="210" t="s">
        <v>545</v>
      </c>
      <c r="G401" s="211" t="s">
        <v>311</v>
      </c>
      <c r="H401" s="212">
        <v>3.85</v>
      </c>
      <c r="I401" s="120"/>
      <c r="J401" s="213">
        <f>ROUND(I401*H401,2)</f>
        <v>0</v>
      </c>
      <c r="K401" s="210" t="s">
        <v>128</v>
      </c>
      <c r="L401" s="31"/>
      <c r="M401" s="121" t="s">
        <v>1</v>
      </c>
      <c r="N401" s="122" t="s">
        <v>44</v>
      </c>
      <c r="P401" s="123">
        <f>O401*H401</f>
        <v>0</v>
      </c>
      <c r="Q401" s="123">
        <v>0</v>
      </c>
      <c r="R401" s="123">
        <f>Q401*H401</f>
        <v>0</v>
      </c>
      <c r="S401" s="123">
        <v>0</v>
      </c>
      <c r="T401" s="124">
        <f>S401*H401</f>
        <v>0</v>
      </c>
      <c r="AR401" s="125" t="s">
        <v>129</v>
      </c>
      <c r="AT401" s="125" t="s">
        <v>124</v>
      </c>
      <c r="AU401" s="125" t="s">
        <v>89</v>
      </c>
      <c r="AY401" s="16" t="s">
        <v>122</v>
      </c>
      <c r="BE401" s="126">
        <f>IF(N401="základní",J401,0)</f>
        <v>0</v>
      </c>
      <c r="BF401" s="126">
        <f>IF(N401="snížená",J401,0)</f>
        <v>0</v>
      </c>
      <c r="BG401" s="126">
        <f>IF(N401="zákl. přenesená",J401,0)</f>
        <v>0</v>
      </c>
      <c r="BH401" s="126">
        <f>IF(N401="sníž. přenesená",J401,0)</f>
        <v>0</v>
      </c>
      <c r="BI401" s="126">
        <f>IF(N401="nulová",J401,0)</f>
        <v>0</v>
      </c>
      <c r="BJ401" s="16" t="s">
        <v>87</v>
      </c>
      <c r="BK401" s="126">
        <f>ROUND(I401*H401,2)</f>
        <v>0</v>
      </c>
      <c r="BL401" s="16" t="s">
        <v>129</v>
      </c>
      <c r="BM401" s="125" t="s">
        <v>546</v>
      </c>
    </row>
    <row r="402" spans="2:65" s="13" customFormat="1" ht="11.25">
      <c r="B402" s="134"/>
      <c r="C402" s="219"/>
      <c r="D402" s="214" t="s">
        <v>133</v>
      </c>
      <c r="E402" s="220" t="s">
        <v>1</v>
      </c>
      <c r="F402" s="221" t="s">
        <v>547</v>
      </c>
      <c r="G402" s="219"/>
      <c r="H402" s="222">
        <v>3.85</v>
      </c>
      <c r="I402" s="136"/>
      <c r="J402" s="219"/>
      <c r="K402" s="219"/>
      <c r="L402" s="134"/>
      <c r="M402" s="137"/>
      <c r="T402" s="138"/>
      <c r="AT402" s="135" t="s">
        <v>133</v>
      </c>
      <c r="AU402" s="135" t="s">
        <v>89</v>
      </c>
      <c r="AV402" s="13" t="s">
        <v>89</v>
      </c>
      <c r="AW402" s="13" t="s">
        <v>34</v>
      </c>
      <c r="AX402" s="13" t="s">
        <v>79</v>
      </c>
      <c r="AY402" s="135" t="s">
        <v>122</v>
      </c>
    </row>
    <row r="403" spans="2:65" s="14" customFormat="1" ht="11.25">
      <c r="B403" s="139"/>
      <c r="C403" s="223"/>
      <c r="D403" s="214" t="s">
        <v>133</v>
      </c>
      <c r="E403" s="224" t="s">
        <v>1</v>
      </c>
      <c r="F403" s="225" t="s">
        <v>142</v>
      </c>
      <c r="G403" s="223"/>
      <c r="H403" s="226">
        <v>3.85</v>
      </c>
      <c r="I403" s="141"/>
      <c r="J403" s="223"/>
      <c r="K403" s="223"/>
      <c r="L403" s="139"/>
      <c r="M403" s="142"/>
      <c r="T403" s="143"/>
      <c r="AT403" s="140" t="s">
        <v>133</v>
      </c>
      <c r="AU403" s="140" t="s">
        <v>89</v>
      </c>
      <c r="AV403" s="14" t="s">
        <v>129</v>
      </c>
      <c r="AW403" s="14" t="s">
        <v>34</v>
      </c>
      <c r="AX403" s="14" t="s">
        <v>87</v>
      </c>
      <c r="AY403" s="140" t="s">
        <v>122</v>
      </c>
    </row>
    <row r="404" spans="2:65" s="1" customFormat="1" ht="44.25" customHeight="1">
      <c r="B404" s="119"/>
      <c r="C404" s="208" t="s">
        <v>548</v>
      </c>
      <c r="D404" s="208" t="s">
        <v>124</v>
      </c>
      <c r="E404" s="209" t="s">
        <v>549</v>
      </c>
      <c r="F404" s="210" t="s">
        <v>550</v>
      </c>
      <c r="G404" s="211" t="s">
        <v>311</v>
      </c>
      <c r="H404" s="212">
        <v>200.51499999999999</v>
      </c>
      <c r="I404" s="120"/>
      <c r="J404" s="213">
        <f>ROUND(I404*H404,2)</f>
        <v>0</v>
      </c>
      <c r="K404" s="210" t="s">
        <v>128</v>
      </c>
      <c r="L404" s="31"/>
      <c r="M404" s="121" t="s">
        <v>1</v>
      </c>
      <c r="N404" s="122" t="s">
        <v>44</v>
      </c>
      <c r="P404" s="123">
        <f>O404*H404</f>
        <v>0</v>
      </c>
      <c r="Q404" s="123">
        <v>0</v>
      </c>
      <c r="R404" s="123">
        <f>Q404*H404</f>
        <v>0</v>
      </c>
      <c r="S404" s="123">
        <v>0</v>
      </c>
      <c r="T404" s="124">
        <f>S404*H404</f>
        <v>0</v>
      </c>
      <c r="AR404" s="125" t="s">
        <v>129</v>
      </c>
      <c r="AT404" s="125" t="s">
        <v>124</v>
      </c>
      <c r="AU404" s="125" t="s">
        <v>89</v>
      </c>
      <c r="AY404" s="16" t="s">
        <v>122</v>
      </c>
      <c r="BE404" s="126">
        <f>IF(N404="základní",J404,0)</f>
        <v>0</v>
      </c>
      <c r="BF404" s="126">
        <f>IF(N404="snížená",J404,0)</f>
        <v>0</v>
      </c>
      <c r="BG404" s="126">
        <f>IF(N404="zákl. přenesená",J404,0)</f>
        <v>0</v>
      </c>
      <c r="BH404" s="126">
        <f>IF(N404="sníž. přenesená",J404,0)</f>
        <v>0</v>
      </c>
      <c r="BI404" s="126">
        <f>IF(N404="nulová",J404,0)</f>
        <v>0</v>
      </c>
      <c r="BJ404" s="16" t="s">
        <v>87</v>
      </c>
      <c r="BK404" s="126">
        <f>ROUND(I404*H404,2)</f>
        <v>0</v>
      </c>
      <c r="BL404" s="16" t="s">
        <v>129</v>
      </c>
      <c r="BM404" s="125" t="s">
        <v>551</v>
      </c>
    </row>
    <row r="405" spans="2:65" s="13" customFormat="1" ht="11.25">
      <c r="B405" s="134"/>
      <c r="C405" s="219"/>
      <c r="D405" s="214" t="s">
        <v>133</v>
      </c>
      <c r="E405" s="220" t="s">
        <v>1</v>
      </c>
      <c r="F405" s="221" t="s">
        <v>552</v>
      </c>
      <c r="G405" s="219"/>
      <c r="H405" s="222">
        <v>200.51499999999999</v>
      </c>
      <c r="I405" s="136"/>
      <c r="J405" s="219"/>
      <c r="K405" s="219"/>
      <c r="L405" s="134"/>
      <c r="M405" s="137"/>
      <c r="T405" s="138"/>
      <c r="AT405" s="135" t="s">
        <v>133</v>
      </c>
      <c r="AU405" s="135" t="s">
        <v>89</v>
      </c>
      <c r="AV405" s="13" t="s">
        <v>89</v>
      </c>
      <c r="AW405" s="13" t="s">
        <v>34</v>
      </c>
      <c r="AX405" s="13" t="s">
        <v>87</v>
      </c>
      <c r="AY405" s="135" t="s">
        <v>122</v>
      </c>
    </row>
    <row r="406" spans="2:65" s="1" customFormat="1" ht="44.25" customHeight="1">
      <c r="B406" s="119"/>
      <c r="C406" s="208" t="s">
        <v>553</v>
      </c>
      <c r="D406" s="208" t="s">
        <v>124</v>
      </c>
      <c r="E406" s="209" t="s">
        <v>554</v>
      </c>
      <c r="F406" s="210" t="s">
        <v>310</v>
      </c>
      <c r="G406" s="211" t="s">
        <v>311</v>
      </c>
      <c r="H406" s="212">
        <v>377.459</v>
      </c>
      <c r="I406" s="120"/>
      <c r="J406" s="213">
        <f>ROUND(I406*H406,2)</f>
        <v>0</v>
      </c>
      <c r="K406" s="210" t="s">
        <v>128</v>
      </c>
      <c r="L406" s="31"/>
      <c r="M406" s="121" t="s">
        <v>1</v>
      </c>
      <c r="N406" s="122" t="s">
        <v>44</v>
      </c>
      <c r="P406" s="123">
        <f>O406*H406</f>
        <v>0</v>
      </c>
      <c r="Q406" s="123">
        <v>0</v>
      </c>
      <c r="R406" s="123">
        <f>Q406*H406</f>
        <v>0</v>
      </c>
      <c r="S406" s="123">
        <v>0</v>
      </c>
      <c r="T406" s="124">
        <f>S406*H406</f>
        <v>0</v>
      </c>
      <c r="AR406" s="125" t="s">
        <v>129</v>
      </c>
      <c r="AT406" s="125" t="s">
        <v>124</v>
      </c>
      <c r="AU406" s="125" t="s">
        <v>89</v>
      </c>
      <c r="AY406" s="16" t="s">
        <v>122</v>
      </c>
      <c r="BE406" s="126">
        <f>IF(N406="základní",J406,0)</f>
        <v>0</v>
      </c>
      <c r="BF406" s="126">
        <f>IF(N406="snížená",J406,0)</f>
        <v>0</v>
      </c>
      <c r="BG406" s="126">
        <f>IF(N406="zákl. přenesená",J406,0)</f>
        <v>0</v>
      </c>
      <c r="BH406" s="126">
        <f>IF(N406="sníž. přenesená",J406,0)</f>
        <v>0</v>
      </c>
      <c r="BI406" s="126">
        <f>IF(N406="nulová",J406,0)</f>
        <v>0</v>
      </c>
      <c r="BJ406" s="16" t="s">
        <v>87</v>
      </c>
      <c r="BK406" s="126">
        <f>ROUND(I406*H406,2)</f>
        <v>0</v>
      </c>
      <c r="BL406" s="16" t="s">
        <v>129</v>
      </c>
      <c r="BM406" s="125" t="s">
        <v>555</v>
      </c>
    </row>
    <row r="407" spans="2:65" s="13" customFormat="1" ht="11.25">
      <c r="B407" s="134"/>
      <c r="C407" s="219"/>
      <c r="D407" s="214" t="s">
        <v>133</v>
      </c>
      <c r="E407" s="220" t="s">
        <v>1</v>
      </c>
      <c r="F407" s="221" t="s">
        <v>556</v>
      </c>
      <c r="G407" s="219"/>
      <c r="H407" s="222">
        <v>377.459</v>
      </c>
      <c r="I407" s="136"/>
      <c r="J407" s="219"/>
      <c r="K407" s="219"/>
      <c r="L407" s="134"/>
      <c r="M407" s="137"/>
      <c r="T407" s="138"/>
      <c r="AT407" s="135" t="s">
        <v>133</v>
      </c>
      <c r="AU407" s="135" t="s">
        <v>89</v>
      </c>
      <c r="AV407" s="13" t="s">
        <v>89</v>
      </c>
      <c r="AW407" s="13" t="s">
        <v>34</v>
      </c>
      <c r="AX407" s="13" t="s">
        <v>87</v>
      </c>
      <c r="AY407" s="135" t="s">
        <v>122</v>
      </c>
    </row>
    <row r="408" spans="2:65" s="11" customFormat="1" ht="22.9" customHeight="1">
      <c r="B408" s="111"/>
      <c r="C408" s="202"/>
      <c r="D408" s="203" t="s">
        <v>78</v>
      </c>
      <c r="E408" s="206" t="s">
        <v>557</v>
      </c>
      <c r="F408" s="206" t="s">
        <v>558</v>
      </c>
      <c r="G408" s="202"/>
      <c r="H408" s="202"/>
      <c r="I408" s="113"/>
      <c r="J408" s="207">
        <f>BK408</f>
        <v>0</v>
      </c>
      <c r="K408" s="202"/>
      <c r="L408" s="111"/>
      <c r="M408" s="114"/>
      <c r="P408" s="115">
        <f>P409</f>
        <v>0</v>
      </c>
      <c r="R408" s="115">
        <f>R409</f>
        <v>0</v>
      </c>
      <c r="T408" s="116">
        <f>T409</f>
        <v>0</v>
      </c>
      <c r="AR408" s="112" t="s">
        <v>87</v>
      </c>
      <c r="AT408" s="117" t="s">
        <v>78</v>
      </c>
      <c r="AU408" s="117" t="s">
        <v>87</v>
      </c>
      <c r="AY408" s="112" t="s">
        <v>122</v>
      </c>
      <c r="BK408" s="118">
        <f>BK409</f>
        <v>0</v>
      </c>
    </row>
    <row r="409" spans="2:65" s="1" customFormat="1" ht="49.15" customHeight="1">
      <c r="B409" s="119"/>
      <c r="C409" s="208" t="s">
        <v>559</v>
      </c>
      <c r="D409" s="208" t="s">
        <v>124</v>
      </c>
      <c r="E409" s="209" t="s">
        <v>560</v>
      </c>
      <c r="F409" s="210" t="s">
        <v>561</v>
      </c>
      <c r="G409" s="211" t="s">
        <v>311</v>
      </c>
      <c r="H409" s="212">
        <v>1501.348</v>
      </c>
      <c r="I409" s="120"/>
      <c r="J409" s="213">
        <f>ROUND(I409*H409,2)</f>
        <v>0</v>
      </c>
      <c r="K409" s="210" t="s">
        <v>128</v>
      </c>
      <c r="L409" s="31"/>
      <c r="M409" s="148" t="s">
        <v>1</v>
      </c>
      <c r="N409" s="149" t="s">
        <v>44</v>
      </c>
      <c r="O409" s="150"/>
      <c r="P409" s="151">
        <f>O409*H409</f>
        <v>0</v>
      </c>
      <c r="Q409" s="151">
        <v>0</v>
      </c>
      <c r="R409" s="151">
        <f>Q409*H409</f>
        <v>0</v>
      </c>
      <c r="S409" s="151">
        <v>0</v>
      </c>
      <c r="T409" s="152">
        <f>S409*H409</f>
        <v>0</v>
      </c>
      <c r="AR409" s="125" t="s">
        <v>129</v>
      </c>
      <c r="AT409" s="125" t="s">
        <v>124</v>
      </c>
      <c r="AU409" s="125" t="s">
        <v>89</v>
      </c>
      <c r="AY409" s="16" t="s">
        <v>122</v>
      </c>
      <c r="BE409" s="126">
        <f>IF(N409="základní",J409,0)</f>
        <v>0</v>
      </c>
      <c r="BF409" s="126">
        <f>IF(N409="snížená",J409,0)</f>
        <v>0</v>
      </c>
      <c r="BG409" s="126">
        <f>IF(N409="zákl. přenesená",J409,0)</f>
        <v>0</v>
      </c>
      <c r="BH409" s="126">
        <f>IF(N409="sníž. přenesená",J409,0)</f>
        <v>0</v>
      </c>
      <c r="BI409" s="126">
        <f>IF(N409="nulová",J409,0)</f>
        <v>0</v>
      </c>
      <c r="BJ409" s="16" t="s">
        <v>87</v>
      </c>
      <c r="BK409" s="126">
        <f>ROUND(I409*H409,2)</f>
        <v>0</v>
      </c>
      <c r="BL409" s="16" t="s">
        <v>129</v>
      </c>
      <c r="BM409" s="125" t="s">
        <v>562</v>
      </c>
    </row>
    <row r="410" spans="2:65" s="1" customFormat="1" ht="6.95" customHeight="1">
      <c r="B410" s="43"/>
      <c r="C410" s="44"/>
      <c r="D410" s="44"/>
      <c r="E410" s="44"/>
      <c r="F410" s="44"/>
      <c r="G410" s="44"/>
      <c r="H410" s="44"/>
      <c r="I410" s="44"/>
      <c r="J410" s="44"/>
      <c r="K410" s="44"/>
      <c r="L410" s="31"/>
    </row>
  </sheetData>
  <sheetProtection algorithmName="SHA-512" hashValue="SB4v10gNjUTyK24c7D90of5qyf9yMxEkwLW+B6swZgABnMaKU64JO1lhC26lEQoX84sevp5rdVrulUagTbSAow==" saltValue="HC1MGvC9/MlmPv6T6B/5Cw==" spinCount="100000" sheet="1" objects="1" scenarios="1"/>
  <autoFilter ref="C124:K409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24 - Přípojky Libochovany...</vt:lpstr>
      <vt:lpstr>'24 - Přípojky Libochovany...'!Názvy_tisku</vt:lpstr>
      <vt:lpstr>'Rekapitulace stavby'!Názvy_tisku</vt:lpstr>
      <vt:lpstr>'24 - Přípojky Libochovany...'!Oblast_tisku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Malý Ladislav</dc:creator>
  <cp:lastModifiedBy>Dítě Lubor</cp:lastModifiedBy>
  <dcterms:created xsi:type="dcterms:W3CDTF">2025-09-23T09:32:08Z</dcterms:created>
  <dcterms:modified xsi:type="dcterms:W3CDTF">2026-02-11T07:03:40Z</dcterms:modified>
</cp:coreProperties>
</file>