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D:\INŽ a PD-Oprava místních komunikací v roce 2026 v obci Malšovice\Výkaz výměr a položkový rozpočet\"/>
    </mc:Choice>
  </mc:AlternateContent>
  <xr:revisionPtr revIDLastSave="0" documentId="11_1ED8CCED039F505D668555D22C4AFE41C9AFE8EA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Rekapitulace stavby" sheetId="1" r:id="rId1"/>
    <sheet name="01 - SO 101 - komunikace ..." sheetId="2" r:id="rId2"/>
    <sheet name="02 - SO 102 - komunikace ..." sheetId="3" r:id="rId3"/>
    <sheet name="03 - Vedlejší rozpočtové ..." sheetId="4" r:id="rId4"/>
  </sheets>
  <definedNames>
    <definedName name="_xlnm._FilterDatabase" localSheetId="1" hidden="1">'01 - SO 101 - komunikace ...'!$C$123:$K$357</definedName>
    <definedName name="_xlnm._FilterDatabase" localSheetId="2" hidden="1">'02 - SO 102 - komunikace ...'!$C$122:$K$238</definedName>
    <definedName name="_xlnm._FilterDatabase" localSheetId="3" hidden="1">'03 - Vedlejší rozpočtové ...'!$C$121:$K$137</definedName>
    <definedName name="_xlnm.Print_Titles" localSheetId="1">'01 - SO 101 - komunikace ...'!$123:$123</definedName>
    <definedName name="_xlnm.Print_Titles" localSheetId="2">'02 - SO 102 - komunikace ...'!$122:$122</definedName>
    <definedName name="_xlnm.Print_Titles" localSheetId="3">'03 - Vedlejší rozpočtové ...'!$121:$121</definedName>
    <definedName name="_xlnm.Print_Titles" localSheetId="0">'Rekapitulace stavby'!$92:$92</definedName>
    <definedName name="_xlnm.Print_Area" localSheetId="1">'01 - SO 101 - komunikace ...'!$C$4:$J$76,'01 - SO 101 - komunikace ...'!$C$82:$J$105,'01 - SO 101 - komunikace ...'!$C$111:$J$357</definedName>
    <definedName name="_xlnm.Print_Area" localSheetId="2">'02 - SO 102 - komunikace ...'!$C$4:$J$76,'02 - SO 102 - komunikace ...'!$C$82:$J$104,'02 - SO 102 - komunikace ...'!$C$110:$J$238</definedName>
    <definedName name="_xlnm.Print_Area" localSheetId="3">'03 - Vedlejší rozpočtové ...'!$C$4:$J$76,'03 - Vedlejší rozpočtové ...'!$C$82:$J$103,'03 - Vedlejší rozpočtové ...'!$C$109:$J$137</definedName>
    <definedName name="_xlnm.Print_Area" localSheetId="0">'Rekapitulace stavby'!$D$4:$AO$76,'Rekapitulace stavby'!$C$82:$AQ$98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4" l="1"/>
  <c r="J36" i="4"/>
  <c r="AY97" i="1" s="1"/>
  <c r="J35" i="4"/>
  <c r="AX97" i="1" s="1"/>
  <c r="BI137" i="4"/>
  <c r="BH137" i="4"/>
  <c r="BG137" i="4"/>
  <c r="BF137" i="4"/>
  <c r="T137" i="4"/>
  <c r="T136" i="4"/>
  <c r="R137" i="4"/>
  <c r="R136" i="4" s="1"/>
  <c r="P137" i="4"/>
  <c r="P136" i="4" s="1"/>
  <c r="BI135" i="4"/>
  <c r="BH135" i="4"/>
  <c r="BG135" i="4"/>
  <c r="BF135" i="4"/>
  <c r="T135" i="4"/>
  <c r="T134" i="4" s="1"/>
  <c r="R135" i="4"/>
  <c r="R134" i="4" s="1"/>
  <c r="P135" i="4"/>
  <c r="P134" i="4" s="1"/>
  <c r="BI133" i="4"/>
  <c r="BH133" i="4"/>
  <c r="BG133" i="4"/>
  <c r="BF133" i="4"/>
  <c r="T133" i="4"/>
  <c r="T132" i="4" s="1"/>
  <c r="R133" i="4"/>
  <c r="R132" i="4" s="1"/>
  <c r="P133" i="4"/>
  <c r="P132" i="4" s="1"/>
  <c r="BI131" i="4"/>
  <c r="BH131" i="4"/>
  <c r="BG131" i="4"/>
  <c r="BF131" i="4"/>
  <c r="T131" i="4"/>
  <c r="R131" i="4"/>
  <c r="P131" i="4"/>
  <c r="BI130" i="4"/>
  <c r="BH130" i="4"/>
  <c r="BG130" i="4"/>
  <c r="BF130" i="4"/>
  <c r="T130" i="4"/>
  <c r="R130" i="4"/>
  <c r="P130" i="4"/>
  <c r="BI128" i="4"/>
  <c r="BH128" i="4"/>
  <c r="BG128" i="4"/>
  <c r="BF128" i="4"/>
  <c r="T128" i="4"/>
  <c r="R128" i="4"/>
  <c r="P128" i="4"/>
  <c r="BI127" i="4"/>
  <c r="BH127" i="4"/>
  <c r="BG127" i="4"/>
  <c r="BF127" i="4"/>
  <c r="T127" i="4"/>
  <c r="R127" i="4"/>
  <c r="P127" i="4"/>
  <c r="BI126" i="4"/>
  <c r="BH126" i="4"/>
  <c r="BG126" i="4"/>
  <c r="BF126" i="4"/>
  <c r="T126" i="4"/>
  <c r="R126" i="4"/>
  <c r="P126" i="4"/>
  <c r="BI125" i="4"/>
  <c r="BH125" i="4"/>
  <c r="BG125" i="4"/>
  <c r="BF125" i="4"/>
  <c r="T125" i="4"/>
  <c r="R125" i="4"/>
  <c r="P125" i="4"/>
  <c r="J119" i="4"/>
  <c r="J118" i="4"/>
  <c r="F118" i="4"/>
  <c r="F116" i="4"/>
  <c r="E114" i="4"/>
  <c r="J92" i="4"/>
  <c r="J91" i="4"/>
  <c r="F91" i="4"/>
  <c r="F89" i="4"/>
  <c r="E87" i="4"/>
  <c r="J18" i="4"/>
  <c r="E18" i="4"/>
  <c r="F119" i="4" s="1"/>
  <c r="J17" i="4"/>
  <c r="J12" i="4"/>
  <c r="J89" i="4" s="1"/>
  <c r="E7" i="4"/>
  <c r="E112" i="4" s="1"/>
  <c r="J37" i="3"/>
  <c r="J36" i="3"/>
  <c r="AY96" i="1" s="1"/>
  <c r="J35" i="3"/>
  <c r="AX96" i="1" s="1"/>
  <c r="BI238" i="3"/>
  <c r="BH238" i="3"/>
  <c r="BG238" i="3"/>
  <c r="BF238" i="3"/>
  <c r="T238" i="3"/>
  <c r="T237" i="3"/>
  <c r="R238" i="3"/>
  <c r="R237" i="3" s="1"/>
  <c r="P238" i="3"/>
  <c r="P237" i="3"/>
  <c r="BI233" i="3"/>
  <c r="BH233" i="3"/>
  <c r="BG233" i="3"/>
  <c r="BF233" i="3"/>
  <c r="T233" i="3"/>
  <c r="R233" i="3"/>
  <c r="P233" i="3"/>
  <c r="BI230" i="3"/>
  <c r="BH230" i="3"/>
  <c r="BG230" i="3"/>
  <c r="BF230" i="3"/>
  <c r="T230" i="3"/>
  <c r="R230" i="3"/>
  <c r="P230" i="3"/>
  <c r="BI226" i="3"/>
  <c r="BH226" i="3"/>
  <c r="BG226" i="3"/>
  <c r="BF226" i="3"/>
  <c r="T226" i="3"/>
  <c r="R226" i="3"/>
  <c r="P226" i="3"/>
  <c r="BI220" i="3"/>
  <c r="BH220" i="3"/>
  <c r="BG220" i="3"/>
  <c r="BF220" i="3"/>
  <c r="T220" i="3"/>
  <c r="R220" i="3"/>
  <c r="P220" i="3"/>
  <c r="BI216" i="3"/>
  <c r="BH216" i="3"/>
  <c r="BG216" i="3"/>
  <c r="BF216" i="3"/>
  <c r="T216" i="3"/>
  <c r="R216" i="3"/>
  <c r="P216" i="3"/>
  <c r="BI210" i="3"/>
  <c r="BH210" i="3"/>
  <c r="BG210" i="3"/>
  <c r="BF210" i="3"/>
  <c r="T210" i="3"/>
  <c r="R210" i="3"/>
  <c r="P210" i="3"/>
  <c r="BI206" i="3"/>
  <c r="BH206" i="3"/>
  <c r="BG206" i="3"/>
  <c r="BF206" i="3"/>
  <c r="T206" i="3"/>
  <c r="R206" i="3"/>
  <c r="P206" i="3"/>
  <c r="BI203" i="3"/>
  <c r="BH203" i="3"/>
  <c r="BG203" i="3"/>
  <c r="BF203" i="3"/>
  <c r="T203" i="3"/>
  <c r="R203" i="3"/>
  <c r="P203" i="3"/>
  <c r="BI200" i="3"/>
  <c r="BH200" i="3"/>
  <c r="BG200" i="3"/>
  <c r="BF200" i="3"/>
  <c r="T200" i="3"/>
  <c r="R200" i="3"/>
  <c r="P200" i="3"/>
  <c r="BI194" i="3"/>
  <c r="BH194" i="3"/>
  <c r="BG194" i="3"/>
  <c r="BF194" i="3"/>
  <c r="T194" i="3"/>
  <c r="R194" i="3"/>
  <c r="P194" i="3"/>
  <c r="BI190" i="3"/>
  <c r="BH190" i="3"/>
  <c r="BG190" i="3"/>
  <c r="BF190" i="3"/>
  <c r="T190" i="3"/>
  <c r="R190" i="3"/>
  <c r="P190" i="3"/>
  <c r="BI186" i="3"/>
  <c r="BH186" i="3"/>
  <c r="BG186" i="3"/>
  <c r="BF186" i="3"/>
  <c r="T186" i="3"/>
  <c r="R186" i="3"/>
  <c r="P186" i="3"/>
  <c r="BI182" i="3"/>
  <c r="BH182" i="3"/>
  <c r="BG182" i="3"/>
  <c r="BF182" i="3"/>
  <c r="T182" i="3"/>
  <c r="R182" i="3"/>
  <c r="P182" i="3"/>
  <c r="BI177" i="3"/>
  <c r="BH177" i="3"/>
  <c r="BG177" i="3"/>
  <c r="BF177" i="3"/>
  <c r="T177" i="3"/>
  <c r="T176" i="3" s="1"/>
  <c r="R177" i="3"/>
  <c r="R176" i="3" s="1"/>
  <c r="P177" i="3"/>
  <c r="P176" i="3"/>
  <c r="BI172" i="3"/>
  <c r="BH172" i="3"/>
  <c r="BG172" i="3"/>
  <c r="BF172" i="3"/>
  <c r="T172" i="3"/>
  <c r="R172" i="3"/>
  <c r="P172" i="3"/>
  <c r="BI167" i="3"/>
  <c r="BH167" i="3"/>
  <c r="BG167" i="3"/>
  <c r="BF167" i="3"/>
  <c r="T167" i="3"/>
  <c r="R167" i="3"/>
  <c r="P167" i="3"/>
  <c r="BI162" i="3"/>
  <c r="BH162" i="3"/>
  <c r="BG162" i="3"/>
  <c r="BF162" i="3"/>
  <c r="T162" i="3"/>
  <c r="R162" i="3"/>
  <c r="P162" i="3"/>
  <c r="BI159" i="3"/>
  <c r="BH159" i="3"/>
  <c r="BG159" i="3"/>
  <c r="BF159" i="3"/>
  <c r="T159" i="3"/>
  <c r="R159" i="3"/>
  <c r="P159" i="3"/>
  <c r="BI155" i="3"/>
  <c r="BH155" i="3"/>
  <c r="BG155" i="3"/>
  <c r="BF155" i="3"/>
  <c r="T155" i="3"/>
  <c r="R155" i="3"/>
  <c r="P155" i="3"/>
  <c r="BI151" i="3"/>
  <c r="BH151" i="3"/>
  <c r="BG151" i="3"/>
  <c r="BF151" i="3"/>
  <c r="T151" i="3"/>
  <c r="R151" i="3"/>
  <c r="P151" i="3"/>
  <c r="BI150" i="3"/>
  <c r="BH150" i="3"/>
  <c r="BG150" i="3"/>
  <c r="BF150" i="3"/>
  <c r="T150" i="3"/>
  <c r="R150" i="3"/>
  <c r="P150" i="3"/>
  <c r="BI147" i="3"/>
  <c r="BH147" i="3"/>
  <c r="BG147" i="3"/>
  <c r="BF147" i="3"/>
  <c r="T147" i="3"/>
  <c r="R147" i="3"/>
  <c r="P147" i="3"/>
  <c r="BI146" i="3"/>
  <c r="BH146" i="3"/>
  <c r="BG146" i="3"/>
  <c r="BF146" i="3"/>
  <c r="T146" i="3"/>
  <c r="R146" i="3"/>
  <c r="P146" i="3"/>
  <c r="BI142" i="3"/>
  <c r="BH142" i="3"/>
  <c r="BG142" i="3"/>
  <c r="BF142" i="3"/>
  <c r="T142" i="3"/>
  <c r="R142" i="3"/>
  <c r="P142" i="3"/>
  <c r="BI139" i="3"/>
  <c r="BH139" i="3"/>
  <c r="BG139" i="3"/>
  <c r="BF139" i="3"/>
  <c r="T139" i="3"/>
  <c r="R139" i="3"/>
  <c r="P139" i="3"/>
  <c r="BI135" i="3"/>
  <c r="BH135" i="3"/>
  <c r="BG135" i="3"/>
  <c r="BF135" i="3"/>
  <c r="T135" i="3"/>
  <c r="R135" i="3"/>
  <c r="P135" i="3"/>
  <c r="BI131" i="3"/>
  <c r="BH131" i="3"/>
  <c r="BG131" i="3"/>
  <c r="BF131" i="3"/>
  <c r="T131" i="3"/>
  <c r="R131" i="3"/>
  <c r="P131" i="3"/>
  <c r="BI126" i="3"/>
  <c r="BH126" i="3"/>
  <c r="BG126" i="3"/>
  <c r="BF126" i="3"/>
  <c r="T126" i="3"/>
  <c r="R126" i="3"/>
  <c r="P126" i="3"/>
  <c r="J120" i="3"/>
  <c r="J119" i="3"/>
  <c r="F119" i="3"/>
  <c r="F117" i="3"/>
  <c r="E115" i="3"/>
  <c r="J92" i="3"/>
  <c r="J91" i="3"/>
  <c r="F91" i="3"/>
  <c r="F89" i="3"/>
  <c r="E87" i="3"/>
  <c r="J18" i="3"/>
  <c r="E18" i="3"/>
  <c r="F120" i="3" s="1"/>
  <c r="J17" i="3"/>
  <c r="J12" i="3"/>
  <c r="J117" i="3" s="1"/>
  <c r="E7" i="3"/>
  <c r="E85" i="3" s="1"/>
  <c r="J37" i="2"/>
  <c r="J36" i="2"/>
  <c r="AY95" i="1"/>
  <c r="J35" i="2"/>
  <c r="AX95" i="1" s="1"/>
  <c r="BI357" i="2"/>
  <c r="BH357" i="2"/>
  <c r="BG357" i="2"/>
  <c r="BF357" i="2"/>
  <c r="T357" i="2"/>
  <c r="T356" i="2" s="1"/>
  <c r="R357" i="2"/>
  <c r="R356" i="2" s="1"/>
  <c r="P357" i="2"/>
  <c r="P356" i="2" s="1"/>
  <c r="BI355" i="2"/>
  <c r="BH355" i="2"/>
  <c r="BG355" i="2"/>
  <c r="BF355" i="2"/>
  <c r="T355" i="2"/>
  <c r="R355" i="2"/>
  <c r="P355" i="2"/>
  <c r="BI354" i="2"/>
  <c r="BH354" i="2"/>
  <c r="BG354" i="2"/>
  <c r="BF354" i="2"/>
  <c r="T354" i="2"/>
  <c r="R354" i="2"/>
  <c r="P354" i="2"/>
  <c r="BI350" i="2"/>
  <c r="BH350" i="2"/>
  <c r="BG350" i="2"/>
  <c r="BF350" i="2"/>
  <c r="T350" i="2"/>
  <c r="R350" i="2"/>
  <c r="P350" i="2"/>
  <c r="BI339" i="2"/>
  <c r="BH339" i="2"/>
  <c r="BG339" i="2"/>
  <c r="BF339" i="2"/>
  <c r="T339" i="2"/>
  <c r="R339" i="2"/>
  <c r="P339" i="2"/>
  <c r="BI338" i="2"/>
  <c r="BH338" i="2"/>
  <c r="BG338" i="2"/>
  <c r="BF338" i="2"/>
  <c r="T338" i="2"/>
  <c r="R338" i="2"/>
  <c r="P338" i="2"/>
  <c r="BI332" i="2"/>
  <c r="BH332" i="2"/>
  <c r="BG332" i="2"/>
  <c r="BF332" i="2"/>
  <c r="T332" i="2"/>
  <c r="R332" i="2"/>
  <c r="P332" i="2"/>
  <c r="BI328" i="2"/>
  <c r="BH328" i="2"/>
  <c r="BG328" i="2"/>
  <c r="BF328" i="2"/>
  <c r="T328" i="2"/>
  <c r="R328" i="2"/>
  <c r="P328" i="2"/>
  <c r="BI319" i="2"/>
  <c r="BH319" i="2"/>
  <c r="BG319" i="2"/>
  <c r="BF319" i="2"/>
  <c r="T319" i="2"/>
  <c r="R319" i="2"/>
  <c r="P319" i="2"/>
  <c r="BI315" i="2"/>
  <c r="BH315" i="2"/>
  <c r="BG315" i="2"/>
  <c r="BF315" i="2"/>
  <c r="T315" i="2"/>
  <c r="R315" i="2"/>
  <c r="P315" i="2"/>
  <c r="BI308" i="2"/>
  <c r="BH308" i="2"/>
  <c r="BG308" i="2"/>
  <c r="BF308" i="2"/>
  <c r="T308" i="2"/>
  <c r="R308" i="2"/>
  <c r="P308" i="2"/>
  <c r="BI306" i="2"/>
  <c r="BH306" i="2"/>
  <c r="BG306" i="2"/>
  <c r="BF306" i="2"/>
  <c r="T306" i="2"/>
  <c r="T305" i="2"/>
  <c r="R306" i="2"/>
  <c r="R305" i="2" s="1"/>
  <c r="P306" i="2"/>
  <c r="P305" i="2"/>
  <c r="BI301" i="2"/>
  <c r="BH301" i="2"/>
  <c r="BG301" i="2"/>
  <c r="BF301" i="2"/>
  <c r="T301" i="2"/>
  <c r="R301" i="2"/>
  <c r="P301" i="2"/>
  <c r="BI297" i="2"/>
  <c r="BH297" i="2"/>
  <c r="BG297" i="2"/>
  <c r="BF297" i="2"/>
  <c r="T297" i="2"/>
  <c r="R297" i="2"/>
  <c r="P297" i="2"/>
  <c r="BI290" i="2"/>
  <c r="BH290" i="2"/>
  <c r="BG290" i="2"/>
  <c r="BF290" i="2"/>
  <c r="T290" i="2"/>
  <c r="R290" i="2"/>
  <c r="P290" i="2"/>
  <c r="BI288" i="2"/>
  <c r="BH288" i="2"/>
  <c r="BG288" i="2"/>
  <c r="BF288" i="2"/>
  <c r="T288" i="2"/>
  <c r="R288" i="2"/>
  <c r="P288" i="2"/>
  <c r="BI285" i="2"/>
  <c r="BH285" i="2"/>
  <c r="BG285" i="2"/>
  <c r="BF285" i="2"/>
  <c r="T285" i="2"/>
  <c r="R285" i="2"/>
  <c r="P285" i="2"/>
  <c r="BI282" i="2"/>
  <c r="BH282" i="2"/>
  <c r="BG282" i="2"/>
  <c r="BF282" i="2"/>
  <c r="T282" i="2"/>
  <c r="R282" i="2"/>
  <c r="P282" i="2"/>
  <c r="BI281" i="2"/>
  <c r="BH281" i="2"/>
  <c r="BG281" i="2"/>
  <c r="BF281" i="2"/>
  <c r="T281" i="2"/>
  <c r="R281" i="2"/>
  <c r="P281" i="2"/>
  <c r="BI280" i="2"/>
  <c r="BH280" i="2"/>
  <c r="BG280" i="2"/>
  <c r="BF280" i="2"/>
  <c r="T280" i="2"/>
  <c r="R280" i="2"/>
  <c r="P280" i="2"/>
  <c r="BI272" i="2"/>
  <c r="BH272" i="2"/>
  <c r="BG272" i="2"/>
  <c r="BF272" i="2"/>
  <c r="T272" i="2"/>
  <c r="R272" i="2"/>
  <c r="P272" i="2"/>
  <c r="BI264" i="2"/>
  <c r="BH264" i="2"/>
  <c r="BG264" i="2"/>
  <c r="BF264" i="2"/>
  <c r="T264" i="2"/>
  <c r="R264" i="2"/>
  <c r="P264" i="2"/>
  <c r="BI256" i="2"/>
  <c r="BH256" i="2"/>
  <c r="BG256" i="2"/>
  <c r="BF256" i="2"/>
  <c r="T256" i="2"/>
  <c r="R256" i="2"/>
  <c r="P256" i="2"/>
  <c r="BI247" i="2"/>
  <c r="BH247" i="2"/>
  <c r="BG247" i="2"/>
  <c r="BF247" i="2"/>
  <c r="T247" i="2"/>
  <c r="R247" i="2"/>
  <c r="P247" i="2"/>
  <c r="BI239" i="2"/>
  <c r="BH239" i="2"/>
  <c r="BG239" i="2"/>
  <c r="BF239" i="2"/>
  <c r="T239" i="2"/>
  <c r="R239" i="2"/>
  <c r="P239" i="2"/>
  <c r="BI223" i="2"/>
  <c r="BH223" i="2"/>
  <c r="BG223" i="2"/>
  <c r="BF223" i="2"/>
  <c r="T223" i="2"/>
  <c r="R223" i="2"/>
  <c r="P223" i="2"/>
  <c r="BI216" i="2"/>
  <c r="BH216" i="2"/>
  <c r="BG216" i="2"/>
  <c r="BF216" i="2"/>
  <c r="T216" i="2"/>
  <c r="R216" i="2"/>
  <c r="P216" i="2"/>
  <c r="BI212" i="2"/>
  <c r="BH212" i="2"/>
  <c r="BG212" i="2"/>
  <c r="BF212" i="2"/>
  <c r="T212" i="2"/>
  <c r="R212" i="2"/>
  <c r="P212" i="2"/>
  <c r="BI207" i="2"/>
  <c r="BH207" i="2"/>
  <c r="BG207" i="2"/>
  <c r="BF207" i="2"/>
  <c r="T207" i="2"/>
  <c r="T206" i="2" s="1"/>
  <c r="R207" i="2"/>
  <c r="R206" i="2"/>
  <c r="P207" i="2"/>
  <c r="P206" i="2" s="1"/>
  <c r="BI205" i="2"/>
  <c r="BH205" i="2"/>
  <c r="BG205" i="2"/>
  <c r="BF205" i="2"/>
  <c r="T205" i="2"/>
  <c r="R205" i="2"/>
  <c r="P205" i="2"/>
  <c r="BI198" i="2"/>
  <c r="BH198" i="2"/>
  <c r="BG198" i="2"/>
  <c r="BF198" i="2"/>
  <c r="T198" i="2"/>
  <c r="R198" i="2"/>
  <c r="P198" i="2"/>
  <c r="BI181" i="2"/>
  <c r="BH181" i="2"/>
  <c r="BG181" i="2"/>
  <c r="BF181" i="2"/>
  <c r="T181" i="2"/>
  <c r="R181" i="2"/>
  <c r="P181" i="2"/>
  <c r="BI178" i="2"/>
  <c r="BH178" i="2"/>
  <c r="BG178" i="2"/>
  <c r="BF178" i="2"/>
  <c r="T178" i="2"/>
  <c r="R178" i="2"/>
  <c r="P178" i="2"/>
  <c r="BI173" i="2"/>
  <c r="BH173" i="2"/>
  <c r="BG173" i="2"/>
  <c r="BF173" i="2"/>
  <c r="T173" i="2"/>
  <c r="R173" i="2"/>
  <c r="P173" i="2"/>
  <c r="BI172" i="2"/>
  <c r="BH172" i="2"/>
  <c r="BG172" i="2"/>
  <c r="BF172" i="2"/>
  <c r="T172" i="2"/>
  <c r="R172" i="2"/>
  <c r="P172" i="2"/>
  <c r="BI169" i="2"/>
  <c r="BH169" i="2"/>
  <c r="BG169" i="2"/>
  <c r="BF169" i="2"/>
  <c r="T169" i="2"/>
  <c r="R169" i="2"/>
  <c r="P169" i="2"/>
  <c r="BI166" i="2"/>
  <c r="BH166" i="2"/>
  <c r="BG166" i="2"/>
  <c r="BF166" i="2"/>
  <c r="T166" i="2"/>
  <c r="R166" i="2"/>
  <c r="P166" i="2"/>
  <c r="BI165" i="2"/>
  <c r="BH165" i="2"/>
  <c r="BG165" i="2"/>
  <c r="BF165" i="2"/>
  <c r="T165" i="2"/>
  <c r="R165" i="2"/>
  <c r="P165" i="2"/>
  <c r="BI161" i="2"/>
  <c r="BH161" i="2"/>
  <c r="BG161" i="2"/>
  <c r="BF161" i="2"/>
  <c r="T161" i="2"/>
  <c r="R161" i="2"/>
  <c r="P161" i="2"/>
  <c r="BI158" i="2"/>
  <c r="BH158" i="2"/>
  <c r="BG158" i="2"/>
  <c r="BF158" i="2"/>
  <c r="T158" i="2"/>
  <c r="R158" i="2"/>
  <c r="P158" i="2"/>
  <c r="BI154" i="2"/>
  <c r="BH154" i="2"/>
  <c r="BG154" i="2"/>
  <c r="BF154" i="2"/>
  <c r="T154" i="2"/>
  <c r="R154" i="2"/>
  <c r="P154" i="2"/>
  <c r="BI138" i="2"/>
  <c r="BH138" i="2"/>
  <c r="BG138" i="2"/>
  <c r="BF138" i="2"/>
  <c r="T138" i="2"/>
  <c r="R138" i="2"/>
  <c r="P138" i="2"/>
  <c r="BI133" i="2"/>
  <c r="BH133" i="2"/>
  <c r="BG133" i="2"/>
  <c r="BF133" i="2"/>
  <c r="T133" i="2"/>
  <c r="R133" i="2"/>
  <c r="P133" i="2"/>
  <c r="BI127" i="2"/>
  <c r="BH127" i="2"/>
  <c r="BG127" i="2"/>
  <c r="BF127" i="2"/>
  <c r="T127" i="2"/>
  <c r="R127" i="2"/>
  <c r="P127" i="2"/>
  <c r="J121" i="2"/>
  <c r="J120" i="2"/>
  <c r="F120" i="2"/>
  <c r="F118" i="2"/>
  <c r="E116" i="2"/>
  <c r="J92" i="2"/>
  <c r="J91" i="2"/>
  <c r="F91" i="2"/>
  <c r="F89" i="2"/>
  <c r="E87" i="2"/>
  <c r="J18" i="2"/>
  <c r="E18" i="2"/>
  <c r="F121" i="2"/>
  <c r="J17" i="2"/>
  <c r="J12" i="2"/>
  <c r="J118" i="2" s="1"/>
  <c r="E7" i="2"/>
  <c r="E114" i="2"/>
  <c r="L90" i="1"/>
  <c r="AM90" i="1"/>
  <c r="AM89" i="1"/>
  <c r="L89" i="1"/>
  <c r="AM87" i="1"/>
  <c r="L87" i="1"/>
  <c r="L85" i="1"/>
  <c r="L84" i="1"/>
  <c r="J357" i="2"/>
  <c r="J354" i="2"/>
  <c r="BK338" i="2"/>
  <c r="BK328" i="2"/>
  <c r="J315" i="2"/>
  <c r="J306" i="2"/>
  <c r="J290" i="2"/>
  <c r="BK282" i="2"/>
  <c r="J280" i="2"/>
  <c r="BK256" i="2"/>
  <c r="J256" i="2"/>
  <c r="BK223" i="2"/>
  <c r="J212" i="2"/>
  <c r="BK198" i="2"/>
  <c r="J181" i="2"/>
  <c r="BK169" i="2"/>
  <c r="J165" i="2"/>
  <c r="BK154" i="2"/>
  <c r="J167" i="3"/>
  <c r="BK146" i="3"/>
  <c r="J220" i="3"/>
  <c r="J151" i="3"/>
  <c r="J137" i="4"/>
  <c r="BK133" i="4"/>
  <c r="BK128" i="4"/>
  <c r="BK357" i="2"/>
  <c r="J350" i="2"/>
  <c r="BK332" i="2"/>
  <c r="J319" i="2"/>
  <c r="BK306" i="2"/>
  <c r="J301" i="2"/>
  <c r="BK288" i="2"/>
  <c r="J282" i="2"/>
  <c r="BK272" i="2"/>
  <c r="J247" i="2"/>
  <c r="J223" i="2"/>
  <c r="J205" i="2"/>
  <c r="BK178" i="2"/>
  <c r="BK172" i="2"/>
  <c r="J166" i="2"/>
  <c r="J158" i="2"/>
  <c r="AS94" i="1"/>
  <c r="BK172" i="3"/>
  <c r="BK147" i="3"/>
  <c r="J226" i="3"/>
  <c r="BK206" i="3"/>
  <c r="BK142" i="3"/>
  <c r="BK162" i="3"/>
  <c r="J200" i="3"/>
  <c r="BK233" i="3"/>
  <c r="J206" i="3"/>
  <c r="J177" i="3"/>
  <c r="BK135" i="3"/>
  <c r="BK150" i="3"/>
  <c r="BK226" i="3"/>
  <c r="J186" i="3"/>
  <c r="J130" i="4"/>
  <c r="J128" i="4"/>
  <c r="BK355" i="2"/>
  <c r="BK350" i="2"/>
  <c r="J332" i="2"/>
  <c r="BK315" i="2"/>
  <c r="BK301" i="2"/>
  <c r="BK290" i="2"/>
  <c r="J285" i="2"/>
  <c r="BK280" i="2"/>
  <c r="J264" i="2"/>
  <c r="BK247" i="2"/>
  <c r="BK216" i="2"/>
  <c r="BK207" i="2"/>
  <c r="J198" i="2"/>
  <c r="J178" i="2"/>
  <c r="J172" i="2"/>
  <c r="BK165" i="2"/>
  <c r="J138" i="2"/>
  <c r="J139" i="3"/>
  <c r="BK131" i="4"/>
  <c r="J131" i="4"/>
  <c r="BK133" i="2"/>
  <c r="J230" i="3"/>
  <c r="BK182" i="3"/>
  <c r="BK177" i="3"/>
  <c r="BK151" i="3"/>
  <c r="BK126" i="3"/>
  <c r="BK155" i="3"/>
  <c r="J131" i="3"/>
  <c r="J233" i="3"/>
  <c r="J203" i="3"/>
  <c r="BK139" i="3"/>
  <c r="BK216" i="3"/>
  <c r="J194" i="3"/>
  <c r="BK159" i="3"/>
  <c r="J182" i="3"/>
  <c r="BK131" i="3"/>
  <c r="J126" i="3"/>
  <c r="BK194" i="3"/>
  <c r="J142" i="3"/>
  <c r="BK135" i="4"/>
  <c r="BK127" i="4"/>
  <c r="BK181" i="2"/>
  <c r="J169" i="2"/>
  <c r="BK161" i="2"/>
  <c r="J154" i="2"/>
  <c r="BK127" i="2"/>
  <c r="F35" i="2"/>
  <c r="BK186" i="3"/>
  <c r="J159" i="3"/>
  <c r="J216" i="3"/>
  <c r="J146" i="3"/>
  <c r="BK126" i="4"/>
  <c r="J126" i="4"/>
  <c r="J125" i="4"/>
  <c r="J355" i="2"/>
  <c r="BK339" i="2"/>
  <c r="J338" i="2"/>
  <c r="J328" i="2"/>
  <c r="BK308" i="2"/>
  <c r="J297" i="2"/>
  <c r="BK285" i="2"/>
  <c r="J281" i="2"/>
  <c r="J272" i="2"/>
  <c r="BK239" i="2"/>
  <c r="BK212" i="2"/>
  <c r="BK205" i="2"/>
  <c r="J173" i="2"/>
  <c r="BK158" i="2"/>
  <c r="BK138" i="2"/>
  <c r="J127" i="2"/>
  <c r="J238" i="3"/>
  <c r="J210" i="3"/>
  <c r="J162" i="3"/>
  <c r="J150" i="3"/>
  <c r="BK210" i="3"/>
  <c r="BK203" i="3"/>
  <c r="J135" i="3"/>
  <c r="J172" i="3"/>
  <c r="BK220" i="3"/>
  <c r="J190" i="3"/>
  <c r="BK230" i="3"/>
  <c r="BK200" i="3"/>
  <c r="BK167" i="3"/>
  <c r="J147" i="3"/>
  <c r="J155" i="3"/>
  <c r="BK238" i="3"/>
  <c r="BK190" i="3"/>
  <c r="BK137" i="4"/>
  <c r="J135" i="4"/>
  <c r="BK130" i="4"/>
  <c r="BK354" i="2"/>
  <c r="J339" i="2"/>
  <c r="BK319" i="2"/>
  <c r="J308" i="2"/>
  <c r="BK297" i="2"/>
  <c r="J288" i="2"/>
  <c r="BK281" i="2"/>
  <c r="BK264" i="2"/>
  <c r="J239" i="2"/>
  <c r="J216" i="2"/>
  <c r="J207" i="2"/>
  <c r="BK173" i="2"/>
  <c r="BK166" i="2"/>
  <c r="J161" i="2"/>
  <c r="J133" i="2"/>
  <c r="J127" i="4"/>
  <c r="BK125" i="4"/>
  <c r="J133" i="4"/>
  <c r="F37" i="2" l="1"/>
  <c r="F36" i="2"/>
  <c r="J34" i="2"/>
  <c r="F34" i="2"/>
  <c r="P126" i="2"/>
  <c r="P197" i="2"/>
  <c r="P307" i="2"/>
  <c r="BK211" i="2"/>
  <c r="J211" i="2" s="1"/>
  <c r="J101" i="2" s="1"/>
  <c r="P125" i="3"/>
  <c r="R166" i="3"/>
  <c r="T209" i="3"/>
  <c r="T211" i="2"/>
  <c r="R125" i="3"/>
  <c r="BK181" i="3"/>
  <c r="J181" i="3" s="1"/>
  <c r="J101" i="3" s="1"/>
  <c r="R181" i="3"/>
  <c r="P124" i="4"/>
  <c r="P211" i="2"/>
  <c r="R209" i="3"/>
  <c r="BK129" i="4"/>
  <c r="J129" i="4" s="1"/>
  <c r="J99" i="4" s="1"/>
  <c r="T126" i="2"/>
  <c r="R197" i="2"/>
  <c r="BK307" i="2"/>
  <c r="J307" i="2"/>
  <c r="J103" i="2"/>
  <c r="BK166" i="3"/>
  <c r="J166" i="3" s="1"/>
  <c r="J99" i="3" s="1"/>
  <c r="P181" i="3"/>
  <c r="T124" i="4"/>
  <c r="R126" i="2"/>
  <c r="T197" i="2"/>
  <c r="R307" i="2"/>
  <c r="T125" i="3"/>
  <c r="P209" i="3"/>
  <c r="P129" i="4"/>
  <c r="BK126" i="2"/>
  <c r="J126" i="2" s="1"/>
  <c r="J98" i="2" s="1"/>
  <c r="BK197" i="2"/>
  <c r="J197" i="2"/>
  <c r="J99" i="2" s="1"/>
  <c r="T307" i="2"/>
  <c r="BK125" i="3"/>
  <c r="T166" i="3"/>
  <c r="T181" i="3"/>
  <c r="BK124" i="4"/>
  <c r="J124" i="4" s="1"/>
  <c r="J98" i="4" s="1"/>
  <c r="R129" i="4"/>
  <c r="R211" i="2"/>
  <c r="P166" i="3"/>
  <c r="BK209" i="3"/>
  <c r="J209" i="3"/>
  <c r="J102" i="3" s="1"/>
  <c r="R124" i="4"/>
  <c r="R123" i="4" s="1"/>
  <c r="R122" i="4" s="1"/>
  <c r="T129" i="4"/>
  <c r="BK305" i="2"/>
  <c r="J305" i="2" s="1"/>
  <c r="J102" i="2" s="1"/>
  <c r="BK237" i="3"/>
  <c r="J237" i="3" s="1"/>
  <c r="J103" i="3" s="1"/>
  <c r="BK206" i="2"/>
  <c r="J206" i="2" s="1"/>
  <c r="J100" i="2" s="1"/>
  <c r="BK132" i="4"/>
  <c r="J132" i="4"/>
  <c r="J100" i="4" s="1"/>
  <c r="BK356" i="2"/>
  <c r="J356" i="2"/>
  <c r="J104" i="2" s="1"/>
  <c r="BK176" i="3"/>
  <c r="J176" i="3" s="1"/>
  <c r="J100" i="3" s="1"/>
  <c r="BK134" i="4"/>
  <c r="J134" i="4" s="1"/>
  <c r="J101" i="4" s="1"/>
  <c r="BK136" i="4"/>
  <c r="J136" i="4" s="1"/>
  <c r="J102" i="4" s="1"/>
  <c r="J116" i="4"/>
  <c r="J125" i="3"/>
  <c r="J98" i="3" s="1"/>
  <c r="BE125" i="4"/>
  <c r="BE135" i="4"/>
  <c r="E85" i="4"/>
  <c r="BE133" i="4"/>
  <c r="F92" i="4"/>
  <c r="BE128" i="4"/>
  <c r="BE130" i="4"/>
  <c r="BE131" i="4"/>
  <c r="BE126" i="4"/>
  <c r="BE127" i="4"/>
  <c r="BE137" i="4"/>
  <c r="E113" i="3"/>
  <c r="BE126" i="3"/>
  <c r="BE131" i="3"/>
  <c r="BE159" i="3"/>
  <c r="BE177" i="3"/>
  <c r="BE206" i="3"/>
  <c r="BE151" i="3"/>
  <c r="BE162" i="3"/>
  <c r="BE186" i="3"/>
  <c r="BE200" i="3"/>
  <c r="BE135" i="3"/>
  <c r="BE139" i="3"/>
  <c r="BE142" i="3"/>
  <c r="BE172" i="3"/>
  <c r="BE190" i="3"/>
  <c r="BE203" i="3"/>
  <c r="BE220" i="3"/>
  <c r="F92" i="3"/>
  <c r="BE210" i="3"/>
  <c r="BE226" i="3"/>
  <c r="BE194" i="3"/>
  <c r="BE238" i="3"/>
  <c r="BE146" i="3"/>
  <c r="BE147" i="3"/>
  <c r="BE150" i="3"/>
  <c r="BE167" i="3"/>
  <c r="BE182" i="3"/>
  <c r="BE216" i="3"/>
  <c r="BE230" i="3"/>
  <c r="J89" i="3"/>
  <c r="BE155" i="3"/>
  <c r="BE233" i="3"/>
  <c r="BD95" i="1"/>
  <c r="BB95" i="1"/>
  <c r="BC95" i="1"/>
  <c r="AW95" i="1"/>
  <c r="E85" i="2"/>
  <c r="J89" i="2"/>
  <c r="F92" i="2"/>
  <c r="BE127" i="2"/>
  <c r="BE133" i="2"/>
  <c r="BE138" i="2"/>
  <c r="BE154" i="2"/>
  <c r="BE158" i="2"/>
  <c r="BE161" i="2"/>
  <c r="BE165" i="2"/>
  <c r="BE166" i="2"/>
  <c r="BE169" i="2"/>
  <c r="BE172" i="2"/>
  <c r="BE173" i="2"/>
  <c r="BE178" i="2"/>
  <c r="BE181" i="2"/>
  <c r="BE198" i="2"/>
  <c r="BE205" i="2"/>
  <c r="BE207" i="2"/>
  <c r="BE212" i="2"/>
  <c r="BE216" i="2"/>
  <c r="BE223" i="2"/>
  <c r="BE239" i="2"/>
  <c r="BE247" i="2"/>
  <c r="BE256" i="2"/>
  <c r="BE264" i="2"/>
  <c r="BE272" i="2"/>
  <c r="BE280" i="2"/>
  <c r="BE281" i="2"/>
  <c r="BE282" i="2"/>
  <c r="BE285" i="2"/>
  <c r="BE288" i="2"/>
  <c r="BE290" i="2"/>
  <c r="BE297" i="2"/>
  <c r="BE301" i="2"/>
  <c r="BE306" i="2"/>
  <c r="BE308" i="2"/>
  <c r="BE315" i="2"/>
  <c r="BE319" i="2"/>
  <c r="BE328" i="2"/>
  <c r="BE332" i="2"/>
  <c r="BE338" i="2"/>
  <c r="BE339" i="2"/>
  <c r="BE350" i="2"/>
  <c r="BE354" i="2"/>
  <c r="BE355" i="2"/>
  <c r="BE357" i="2"/>
  <c r="BA95" i="1"/>
  <c r="F35" i="3"/>
  <c r="BB96" i="1" s="1"/>
  <c r="J34" i="4"/>
  <c r="AW97" i="1" s="1"/>
  <c r="F36" i="3"/>
  <c r="BC96" i="1" s="1"/>
  <c r="J34" i="3"/>
  <c r="AW96" i="1"/>
  <c r="F34" i="4"/>
  <c r="BA97" i="1" s="1"/>
  <c r="F37" i="3"/>
  <c r="BD96" i="1" s="1"/>
  <c r="F34" i="3"/>
  <c r="BA96" i="1" s="1"/>
  <c r="F35" i="4"/>
  <c r="BB97" i="1"/>
  <c r="F37" i="4"/>
  <c r="BD97" i="1" s="1"/>
  <c r="F36" i="4"/>
  <c r="BC97" i="1" s="1"/>
  <c r="T125" i="2" l="1"/>
  <c r="T124" i="2" s="1"/>
  <c r="T123" i="4"/>
  <c r="T122" i="4" s="1"/>
  <c r="R125" i="2"/>
  <c r="R124" i="2" s="1"/>
  <c r="R124" i="3"/>
  <c r="R123" i="3" s="1"/>
  <c r="P123" i="4"/>
  <c r="P122" i="4" s="1"/>
  <c r="AU97" i="1" s="1"/>
  <c r="T124" i="3"/>
  <c r="T123" i="3"/>
  <c r="P124" i="3"/>
  <c r="P123" i="3"/>
  <c r="AU96" i="1"/>
  <c r="BK124" i="3"/>
  <c r="J124" i="3" s="1"/>
  <c r="J97" i="3" s="1"/>
  <c r="P125" i="2"/>
  <c r="P124" i="2"/>
  <c r="AU95" i="1" s="1"/>
  <c r="BK125" i="2"/>
  <c r="BK124" i="2" s="1"/>
  <c r="J124" i="2" s="1"/>
  <c r="J96" i="2" s="1"/>
  <c r="BK123" i="4"/>
  <c r="BK122" i="4" s="1"/>
  <c r="J122" i="4" s="1"/>
  <c r="J96" i="4" s="1"/>
  <c r="J33" i="2"/>
  <c r="AV95" i="1" s="1"/>
  <c r="AT95" i="1" s="1"/>
  <c r="F33" i="3"/>
  <c r="AZ96" i="1"/>
  <c r="F33" i="2"/>
  <c r="AZ95" i="1" s="1"/>
  <c r="J33" i="3"/>
  <c r="AV96" i="1"/>
  <c r="AT96" i="1" s="1"/>
  <c r="BB94" i="1"/>
  <c r="W31" i="1" s="1"/>
  <c r="BA94" i="1"/>
  <c r="W30" i="1" s="1"/>
  <c r="J33" i="4"/>
  <c r="AV97" i="1" s="1"/>
  <c r="AT97" i="1" s="1"/>
  <c r="BC94" i="1"/>
  <c r="W32" i="1" s="1"/>
  <c r="BD94" i="1"/>
  <c r="W33" i="1"/>
  <c r="F33" i="4"/>
  <c r="AZ97" i="1" s="1"/>
  <c r="J123" i="4" l="1"/>
  <c r="J97" i="4" s="1"/>
  <c r="J125" i="2"/>
  <c r="J97" i="2" s="1"/>
  <c r="BK123" i="3"/>
  <c r="J123" i="3" s="1"/>
  <c r="J30" i="3" s="1"/>
  <c r="AG96" i="1" s="1"/>
  <c r="AU94" i="1"/>
  <c r="AY94" i="1"/>
  <c r="J30" i="4"/>
  <c r="AG97" i="1" s="1"/>
  <c r="J30" i="2"/>
  <c r="AG95" i="1" s="1"/>
  <c r="AW94" i="1"/>
  <c r="AK30" i="1" s="1"/>
  <c r="AZ94" i="1"/>
  <c r="W29" i="1" s="1"/>
  <c r="AX94" i="1"/>
  <c r="J39" i="4" l="1"/>
  <c r="J39" i="3"/>
  <c r="J39" i="2"/>
  <c r="J96" i="3"/>
  <c r="AN95" i="1"/>
  <c r="AN96" i="1"/>
  <c r="AN97" i="1"/>
  <c r="AG94" i="1"/>
  <c r="AK26" i="1"/>
  <c r="AV94" i="1"/>
  <c r="AK29" i="1" s="1"/>
  <c r="AK35" i="1" l="1"/>
  <c r="AT94" i="1"/>
  <c r="AN94" i="1" s="1"/>
</calcChain>
</file>

<file path=xl/sharedStrings.xml><?xml version="1.0" encoding="utf-8"?>
<sst xmlns="http://schemas.openxmlformats.org/spreadsheetml/2006/main" count="4213" uniqueCount="516">
  <si>
    <t>Export Komplet</t>
  </si>
  <si>
    <t/>
  </si>
  <si>
    <t>2.0</t>
  </si>
  <si>
    <t>ZAMOK</t>
  </si>
  <si>
    <t>False</t>
  </si>
  <si>
    <t>{ad5c5452-1d1e-4811-9d64-5708923ca928}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</si>
  <si>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</si>
  <si>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</si>
  <si>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</si>
  <si>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</si>
  <si>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</si>
  <si>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</si>
  <si>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</si>
  <si>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</si>
  <si>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2026-06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</si>
  <si>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</si>
  <si>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</si>
  <si>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místní komunikace - Borek u Děčína</t>
  </si>
  <si>
    <t>KSO:</t>
  </si>
  <si>
    <t>CC-CZ:</t>
  </si>
  <si>
    <t>Místo:</t>
  </si>
  <si>
    <t xml:space="preserve"> </t>
  </si>
  <si>
    <t>Datum:</t>
  </si>
  <si>
    <t>27. 3. 2026</t>
  </si>
  <si>
    <t>Zadavatel:</t>
  </si>
  <si>
    <t>IČ:</t>
  </si>
  <si>
    <t>00261548</t>
  </si>
  <si>
    <t>Obec Malšovice</t>
  </si>
  <si>
    <t>DIČ:</t>
  </si>
  <si>
    <t>CZ00261548</t>
  </si>
  <si>
    <t>Uchazeč:</t>
  </si>
  <si>
    <t>Vyplň údaj</t>
  </si>
  <si>
    <t>Projektant:</t>
  </si>
  <si>
    <t>73842346</t>
  </si>
  <si>
    <t>Ing. Martina Hřebřinová, Děčín</t>
  </si>
  <si>
    <t>True</t>
  </si>
  <si>
    <t>Zpracovatel:</t>
  </si>
  <si>
    <t>11461527</t>
  </si>
  <si>
    <t>Josef Beran-STAVO, Žatec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</si>
  <si>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</si>
  <si>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</si>
  <si>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</si>
  <si>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</si>
  <si>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</si>
  <si>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</si>
  <si>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</si>
  <si>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</si>
  <si>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</si>
  <si>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</si>
  <si>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</si>
  <si>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</si>
  <si>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</si>
  <si>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</si>
  <si>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</si>
  <si>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</si>
  <si>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</si>
  <si>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</si>
  <si>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</si>
  <si>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</si>
  <si>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</si>
  <si>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</si>
  <si>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</si>
  <si>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</si>
  <si>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</si>
  <si>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</si>
  <si>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</si>
  <si>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</si>
  <si>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</si>
  <si>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</si>
  <si>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</si>
  <si>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</si>
  <si>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</si>
  <si>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</si>
  <si>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</si>
  <si>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</si>
  <si>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</si>
  <si>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</si>
  <si>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</si>
  <si>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</si>
  <si>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</si>
  <si>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</si>
  <si>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</si>
  <si>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</si>
  <si>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</si>
  <si>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</si>
  <si>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</si>
  <si>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101 - komunikace MK 1</t>
  </si>
  <si>
    <t>STA</t>
  </si>
  <si>
    <t>1</t>
  </si>
  <si>
    <t>{579be280-0970-4a6e-8cfa-35b6e15696f4}</t>
  </si>
  <si>
    <t>2</t>
  </si>
  <si>
    <t>02</t>
  </si>
  <si>
    <t>SO 102 - komunikace MK 2</t>
  </si>
  <si>
    <t>{8b3f2ad1-0c3d-46f4-b289-7c1bb5681927}</t>
  </si>
  <si>
    <t>03</t>
  </si>
  <si>
    <t>Vedlejší rozpočtové náklady</t>
  </si>
  <si>
    <t>{d2c29c87-c346-48a4-bcb0-e6a42df09ebe}</t>
  </si>
  <si>
    <t>KRYCÍ LIST SOUPISU PRACÍ</t>
  </si>
  <si>
    <t>Objekt:</t>
  </si>
  <si>
    <t>01 - SO 101 - komunikace MK 1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</si>
  <si>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</si>
  <si>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</si>
  <si>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</si>
  <si>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</si>
  <si>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</si>
  <si>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</si>
  <si>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</si>
  <si>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</si>
  <si>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</si>
  <si>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</si>
  <si>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</si>
  <si>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</si>
  <si>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</si>
  <si>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</si>
  <si>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</si>
  <si>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</si>
  <si>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</si>
  <si>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</si>
  <si>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</si>
  <si>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</si>
  <si>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</si>
  <si>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</si>
  <si>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</si>
  <si>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</si>
  <si>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</si>
  <si>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</si>
  <si>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</si>
  <si>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</si>
  <si>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</si>
  <si>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</si>
  <si>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</si>
  <si>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111151101</t>
  </si>
  <si>
    <t>Odstranění travin z celkové plochy do 100 m2 strojně</t>
  </si>
  <si>
    <t>m2</t>
  </si>
  <si>
    <t>4</t>
  </si>
  <si>
    <t>23448316</t>
  </si>
  <si>
    <t>VV</t>
  </si>
  <si>
    <t>odsranění travin u vjezdu k nemovitostem</t>
  </si>
  <si>
    <t>na st.p.č.31 a p.p.č. 46/2  k.ú. Borek u Děčína</t>
  </si>
  <si>
    <t>4,40*1,60</t>
  </si>
  <si>
    <t>4,20*1,40</t>
  </si>
  <si>
    <t>Součet</t>
  </si>
  <si>
    <t>113106121</t>
  </si>
  <si>
    <t>Rozebrání dlažeb z betonových nebo kamenných dlaždic komunikací pro pěší ručně</t>
  </si>
  <si>
    <t>1478454514</t>
  </si>
  <si>
    <t>rozebrání dlažby u vjezdu na st.p.č. 121, k.ú. Borek u Děčína</t>
  </si>
  <si>
    <t>výměra podle TZ</t>
  </si>
  <si>
    <t>14,80</t>
  </si>
  <si>
    <t>3</t>
  </si>
  <si>
    <t>122151103</t>
  </si>
  <si>
    <t>Odkopávky a prokopávky nezapažené v hornině třídy těžitelnosti I, skupiny 1 a 2 objem do 100 m3 strojně</t>
  </si>
  <si>
    <t>m3</t>
  </si>
  <si>
    <t>-994147128</t>
  </si>
  <si>
    <t>odkopávky stávající konstrukce  komunikace</t>
  </si>
  <si>
    <t>ZÚ - staničení KT 0,00602</t>
  </si>
  <si>
    <t>((14+3,84)/2)*6,02*0,42</t>
  </si>
  <si>
    <t>staničení KT 0,00602-KT 0,02339</t>
  </si>
  <si>
    <t>((3,84+3,06+3)/3)*17,37*0,42</t>
  </si>
  <si>
    <t>staničení KT 0,02339-KT 0,04960</t>
  </si>
  <si>
    <t>3*26,21*0,42</t>
  </si>
  <si>
    <t>vjezdy k nemovitostem</t>
  </si>
  <si>
    <t>na st.p.č. 31</t>
  </si>
  <si>
    <t>1,60*4,40*0,42</t>
  </si>
  <si>
    <t>na st.p.č. 121</t>
  </si>
  <si>
    <t>1,20*6,20*0,42</t>
  </si>
  <si>
    <t>p.p.č. 46/2</t>
  </si>
  <si>
    <t>1,40*4,20*0,42</t>
  </si>
  <si>
    <t>132151101</t>
  </si>
  <si>
    <t>Hloubení rýh nezapažených  š do 800 mm v hornině třídy těžitelnosti I, skupiny 1 a 2 objem do 20 m3 strojně</t>
  </si>
  <si>
    <t>-1117105769</t>
  </si>
  <si>
    <t>rýha pro drenážní potrubí</t>
  </si>
  <si>
    <t>0,30*51*0,40</t>
  </si>
  <si>
    <t>5</t>
  </si>
  <si>
    <t>162351104</t>
  </si>
  <si>
    <t>Vodorovné přemístění do 1000 m výkopku/sypaniny z horniny třídy těžitelnosti I, skupiny 1 až 3</t>
  </si>
  <si>
    <t>-368740185</t>
  </si>
  <si>
    <t>88,205+6,12</t>
  </si>
  <si>
    <t>6</t>
  </si>
  <si>
    <t>162751119</t>
  </si>
  <si>
    <t>Příplatek k vodorovnému přemístění výkopku/sypaniny z horniny třídy těžitelnosti I, skupiny 1 až 3 ZKD 1000 m přes 10000 m</t>
  </si>
  <si>
    <t>2007721622</t>
  </si>
  <si>
    <t>94,325</t>
  </si>
  <si>
    <t>94,325*3 'Přepočtené koeficientem množství</t>
  </si>
  <si>
    <t>7</t>
  </si>
  <si>
    <t>167151101</t>
  </si>
  <si>
    <t>Nakládání výkopku z hornin třídy těžitelnosti I, skupiny 1 až 3 do 100 m3</t>
  </si>
  <si>
    <t>1332307483</t>
  </si>
  <si>
    <t>8</t>
  </si>
  <si>
    <t>171201231</t>
  </si>
  <si>
    <t>Poplatek za uložení zeminy a kamení na recyklační skládce (skládkovné) kód odpadu 17 05 04</t>
  </si>
  <si>
    <t>t</t>
  </si>
  <si>
    <t>93041906</t>
  </si>
  <si>
    <t>94,325*1,95</t>
  </si>
  <si>
    <t>9</t>
  </si>
  <si>
    <t>171251101</t>
  </si>
  <si>
    <t>Uložení sypaniny do násypů nezhutněných strojně</t>
  </si>
  <si>
    <t>-442098369</t>
  </si>
  <si>
    <t>10</t>
  </si>
  <si>
    <t>174253301</t>
  </si>
  <si>
    <t>Zásyp rýh pro drény hl do 1,0 m fr. 8/16</t>
  </si>
  <si>
    <t>m</t>
  </si>
  <si>
    <t>1382817776</t>
  </si>
  <si>
    <t>11</t>
  </si>
  <si>
    <t>181311103</t>
  </si>
  <si>
    <t>Rozprostření ornice tl vrstvy do 200 mm v rovině nebo ve svahu do 1:5 ručně</t>
  </si>
  <si>
    <t>1763920417</t>
  </si>
  <si>
    <t>není řádně okotóváno - odborný odhad</t>
  </si>
  <si>
    <t>použití položky je jen se souhlasem TDS vč. objemu prací</t>
  </si>
  <si>
    <t>50</t>
  </si>
  <si>
    <t>12</t>
  </si>
  <si>
    <t>M</t>
  </si>
  <si>
    <t>10364101</t>
  </si>
  <si>
    <t>zemina pro terénní úpravy -  ornice</t>
  </si>
  <si>
    <t>-1047908313</t>
  </si>
  <si>
    <t>50*0,20*1,20</t>
  </si>
  <si>
    <t>13</t>
  </si>
  <si>
    <t>181951112</t>
  </si>
  <si>
    <t>Úprava pláně v hornině třídy těžitelnosti I, skupiny 1 až 3 se zhutněním strojně</t>
  </si>
  <si>
    <t>-883195525</t>
  </si>
  <si>
    <t>úprava plochy aktivní zóny</t>
  </si>
  <si>
    <t>((14+3,84)/2)*6,02</t>
  </si>
  <si>
    <t>((3,84+3,06+3)/3)*17,37</t>
  </si>
  <si>
    <t>3*26,21</t>
  </si>
  <si>
    <t>1,60*4,40</t>
  </si>
  <si>
    <t>1,20*6,20</t>
  </si>
  <si>
    <t>1,40*4,20</t>
  </si>
  <si>
    <t>Zakládání</t>
  </si>
  <si>
    <t>14</t>
  </si>
  <si>
    <t>211561111</t>
  </si>
  <si>
    <t>Výplň odvodňovacích žeber nebo trativodů kamenivem hrubým drceným frakce 4 až 16 mm</t>
  </si>
  <si>
    <t>-2036045315</t>
  </si>
  <si>
    <t>0,30*4,40*0,25</t>
  </si>
  <si>
    <t>0,30*4,20*0,25</t>
  </si>
  <si>
    <t>212751104</t>
  </si>
  <si>
    <t>Trativod z drenážních trubek flexibilních PVC-U SN 4 perforace 360° včetně lože otevřený výkop DN 100 pro meliorace</t>
  </si>
  <si>
    <t>-1622376753</t>
  </si>
  <si>
    <t>Vodorovné konstrukce</t>
  </si>
  <si>
    <t>16</t>
  </si>
  <si>
    <t>451572111</t>
  </si>
  <si>
    <t>Lože pod potrubí otevřený výkop z kameniva drobného těženého, fr. 0-8 mm</t>
  </si>
  <si>
    <t>1658517435</t>
  </si>
  <si>
    <t>lože pod drenážní potrubí</t>
  </si>
  <si>
    <t>0,30*51*0,10</t>
  </si>
  <si>
    <t>Komunikace pozemní</t>
  </si>
  <si>
    <t>17</t>
  </si>
  <si>
    <t>564241111</t>
  </si>
  <si>
    <t>Podklad nebo podsyp ze štěrkopísku ŠP tl 120 mm</t>
  </si>
  <si>
    <t>1694393532</t>
  </si>
  <si>
    <t>podsyp pod lože z betonu pro kamennou zádlažbu</t>
  </si>
  <si>
    <t>3*0,80</t>
  </si>
  <si>
    <t>18</t>
  </si>
  <si>
    <t>564801112</t>
  </si>
  <si>
    <t>Podklad ze štěrkodrtě ŠD tl 40 mm</t>
  </si>
  <si>
    <t>-1596140030</t>
  </si>
  <si>
    <t>19</t>
  </si>
  <si>
    <t>564861111</t>
  </si>
  <si>
    <t>Podklad ze štěrkodrtě ŠD tl 200 mm s rozprostřením a zhutněním, po zhutnění tl. 200 mm</t>
  </si>
  <si>
    <t>-260155026</t>
  </si>
  <si>
    <t>20</t>
  </si>
  <si>
    <t>565145101</t>
  </si>
  <si>
    <t>Asfaltový beton vrstva podkladní ACP 16 (obalované kamenivo OKS) tl 60 mm š do 1,5 m</t>
  </si>
  <si>
    <t>-949274344</t>
  </si>
  <si>
    <t>567123810R</t>
  </si>
  <si>
    <t>Podklad ze směsi stmelené cementem na dálnici SC C 8/10 (KSC I) tl 100 mm</t>
  </si>
  <si>
    <t>1035457363</t>
  </si>
  <si>
    <t>22</t>
  </si>
  <si>
    <t>567123811</t>
  </si>
  <si>
    <t>Podklad ze směsi stmelené cementem na dálnici SC C 8/10 (KSC I) tl 120 mm</t>
  </si>
  <si>
    <t>-722351339</t>
  </si>
  <si>
    <t>23</t>
  </si>
  <si>
    <t>569551111</t>
  </si>
  <si>
    <t>Zpevnění krajnic prohozenou zeminou tl 150 mm</t>
  </si>
  <si>
    <t>-1242745320</t>
  </si>
  <si>
    <t>zásyp vhodným materiálem v tl. 300 mm</t>
  </si>
  <si>
    <t>(0,30*49,60)*2</t>
  </si>
  <si>
    <t>oblouky</t>
  </si>
  <si>
    <t>(0,30*15)*2</t>
  </si>
  <si>
    <t>odpočet vjezdů</t>
  </si>
  <si>
    <t>-0,30*(4,40+6,20+4,20)</t>
  </si>
  <si>
    <t>24</t>
  </si>
  <si>
    <t>569841111</t>
  </si>
  <si>
    <t>Zpevnění krajnic štěrkodrtí tl 120 mm</t>
  </si>
  <si>
    <t>2079195077</t>
  </si>
  <si>
    <t>zevnění krajnice tl. 120 mm frakce šterkodrti 0/32</t>
  </si>
  <si>
    <t>(0,50*49,60)*2</t>
  </si>
  <si>
    <t>(0,50*15)*2</t>
  </si>
  <si>
    <t>-0,50*(4,40+6,20+4,20)</t>
  </si>
  <si>
    <t>25</t>
  </si>
  <si>
    <t>573231106</t>
  </si>
  <si>
    <t>Postřik živičný spojovací ze silniční emulze v množství 0,30 kg/m2</t>
  </si>
  <si>
    <t>-879018093</t>
  </si>
  <si>
    <t>26</t>
  </si>
  <si>
    <t>577134121</t>
  </si>
  <si>
    <t>Asfaltový beton vrstva obrusná ACO 11 (ABS) tř. I tl 40 mm š přes 3 m z nemodifikovaného asfaltu</t>
  </si>
  <si>
    <t>-927127399</t>
  </si>
  <si>
    <t>27</t>
  </si>
  <si>
    <t>58920</t>
  </si>
  <si>
    <t>Výplň spar modifikovaným asfaltem</t>
  </si>
  <si>
    <t>1195703264</t>
  </si>
  <si>
    <t>28</t>
  </si>
  <si>
    <t>591141111</t>
  </si>
  <si>
    <t>Kladení dlažby z kostek velkých z kamene na MC tl 50 mm</t>
  </si>
  <si>
    <t>218504491</t>
  </si>
  <si>
    <t>29</t>
  </si>
  <si>
    <t>58381009R</t>
  </si>
  <si>
    <t>kostka dlažební žula řezaná 10/10/10</t>
  </si>
  <si>
    <t>-413779996</t>
  </si>
  <si>
    <t>2,4*1,1 'Přepočtené koeficientem množství</t>
  </si>
  <si>
    <t>30</t>
  </si>
  <si>
    <t>596211210</t>
  </si>
  <si>
    <t>Kladení zámkové dlažby komunikací pro pěší tl 80 mm skupiny A pl do 50 m2</t>
  </si>
  <si>
    <t>871927811</t>
  </si>
  <si>
    <t>31</t>
  </si>
  <si>
    <t>59245213</t>
  </si>
  <si>
    <t>dlažba zámková tvaru I 196x161x80mm přírodní</t>
  </si>
  <si>
    <t>-79883881</t>
  </si>
  <si>
    <t>12,92</t>
  </si>
  <si>
    <t>12,92*1,03 'Přepočtené koeficientem množství</t>
  </si>
  <si>
    <t>32</t>
  </si>
  <si>
    <t>596811220</t>
  </si>
  <si>
    <t>Kladení betonové dlažby komunikací pro pěší do lože z kameniva vel do 0,25 m2 plochy do 50 m2</t>
  </si>
  <si>
    <t>334368741</t>
  </si>
  <si>
    <t>kladení původní bet.dlažby u vjezdi na st.p.č. 121</t>
  </si>
  <si>
    <t>Trubní vedení</t>
  </si>
  <si>
    <t>33</t>
  </si>
  <si>
    <t>899204112</t>
  </si>
  <si>
    <t>Osazení mříží litinových včetně rámů a košů na bahno pro třídu zatížení D400, E600</t>
  </si>
  <si>
    <t>kus</t>
  </si>
  <si>
    <t>-535486990</t>
  </si>
  <si>
    <t>Ostatní konstrukce a práce, bourání</t>
  </si>
  <si>
    <t>34</t>
  </si>
  <si>
    <t>916131213</t>
  </si>
  <si>
    <t>Osazení silničního obrubníku betonového stojatého s boční opěrou do lože z betonu prostého</t>
  </si>
  <si>
    <t>121185523</t>
  </si>
  <si>
    <t>stan. 15.00-20.00</t>
  </si>
  <si>
    <t>stan. 20.00-49,60</t>
  </si>
  <si>
    <t>29,60</t>
  </si>
  <si>
    <t>Součetstav</t>
  </si>
  <si>
    <t>35</t>
  </si>
  <si>
    <t>59217031</t>
  </si>
  <si>
    <t>obrubník betonový silniční 1000x150x250mm</t>
  </si>
  <si>
    <t>210381809</t>
  </si>
  <si>
    <t>37,60</t>
  </si>
  <si>
    <t>37,6*1,02 'Přepočtené koeficientem množství</t>
  </si>
  <si>
    <t>36</t>
  </si>
  <si>
    <t>916331112</t>
  </si>
  <si>
    <t>Osazení zahradního obrubníku betonového do lože z betonu s boční opěrou</t>
  </si>
  <si>
    <t>-221695144</t>
  </si>
  <si>
    <t>(1,60+4,40)*2</t>
  </si>
  <si>
    <t>1,20+6,20+1,20</t>
  </si>
  <si>
    <t>(1,40+4,20)*2</t>
  </si>
  <si>
    <t>37</t>
  </si>
  <si>
    <t>59217017</t>
  </si>
  <si>
    <t>obrubník betonový chodníkový 1000x100x250mm</t>
  </si>
  <si>
    <t>2000321428</t>
  </si>
  <si>
    <t>31,80</t>
  </si>
  <si>
    <t>31,8*1,02 'Přepočtené koeficientem množství</t>
  </si>
  <si>
    <t>38</t>
  </si>
  <si>
    <t>916991121</t>
  </si>
  <si>
    <t>Lože pod obrubníky, krajníky nebo obruby z dlažebních kostek z betonu prostého</t>
  </si>
  <si>
    <t>-297912779</t>
  </si>
  <si>
    <t>lože pod obrubníky</t>
  </si>
  <si>
    <t>0,20*(37,60+31,80)*0,15</t>
  </si>
  <si>
    <t>lože pod kamennou zádlažbu</t>
  </si>
  <si>
    <t>3*0,80*0,15</t>
  </si>
  <si>
    <t>39</t>
  </si>
  <si>
    <t>919111111</t>
  </si>
  <si>
    <t>Řezání dilatačních spár š 4 mm hl do 60 mm příčných nebo podélných v čerstvém CB krytu</t>
  </si>
  <si>
    <t>-125412700</t>
  </si>
  <si>
    <t>40</t>
  </si>
  <si>
    <t>919726122</t>
  </si>
  <si>
    <t>Geotextilie pro ochranu, separaci a filtraci netkaná měrná hmotnost do 300 g/m2</t>
  </si>
  <si>
    <t>1016421986</t>
  </si>
  <si>
    <t>geotextílie okolo drenážního žebra</t>
  </si>
  <si>
    <t>(0,30*4,40)*2</t>
  </si>
  <si>
    <t>(0,25*4,40)*2</t>
  </si>
  <si>
    <t>(0,30*4,20)*2</t>
  </si>
  <si>
    <t>(0,25*4,20)*2</t>
  </si>
  <si>
    <t>9,46*1,15 'Přepočtené koeficientem množství</t>
  </si>
  <si>
    <t>41</t>
  </si>
  <si>
    <t>919735113</t>
  </si>
  <si>
    <t>Řezání stávajícího živičného krytu hl do 150 mm</t>
  </si>
  <si>
    <t>2095162779</t>
  </si>
  <si>
    <t>zaříznutí napojení na silnici III.třídy</t>
  </si>
  <si>
    <t>42</t>
  </si>
  <si>
    <t>976085311</t>
  </si>
  <si>
    <t>Vybourání kanalizačních rámů včetně poklopů nebo mříží pl do 0,6 m2</t>
  </si>
  <si>
    <t>1961979017</t>
  </si>
  <si>
    <t>43</t>
  </si>
  <si>
    <t>979051112</t>
  </si>
  <si>
    <t>Očištění desek nebo dlaždic se spárováním z MC při překopech inženýrských sítí</t>
  </si>
  <si>
    <t>409643705</t>
  </si>
  <si>
    <t>998</t>
  </si>
  <si>
    <t>Přesun hmot</t>
  </si>
  <si>
    <t>44</t>
  </si>
  <si>
    <t>998225111</t>
  </si>
  <si>
    <t>Přesun hmot pro pozemní komunikace s krytem z kamene, monolitickým betonovým nebo živičným</t>
  </si>
  <si>
    <t>795952125</t>
  </si>
  <si>
    <t>02 - SO 102 - komunikace MK 2</t>
  </si>
  <si>
    <t>332687734</t>
  </si>
  <si>
    <t>odstranění travin podél původní komunikace</t>
  </si>
  <si>
    <t>0,50*25</t>
  </si>
  <si>
    <t>0,5*12,50</t>
  </si>
  <si>
    <t>596909870</t>
  </si>
  <si>
    <t>odkopy pro komunikace</t>
  </si>
  <si>
    <t>((19,20+6+4)/3)*21*0,42</t>
  </si>
  <si>
    <t>-2011392214</t>
  </si>
  <si>
    <t>0,50*25*0,40</t>
  </si>
  <si>
    <t>-2125272445</t>
  </si>
  <si>
    <t>90,848</t>
  </si>
  <si>
    <t>476374843</t>
  </si>
  <si>
    <t>90,848*3 'Přepočtené koeficientem množství</t>
  </si>
  <si>
    <t>873159528</t>
  </si>
  <si>
    <t>997120561</t>
  </si>
  <si>
    <t>90,848*1,95</t>
  </si>
  <si>
    <t>1981920508</t>
  </si>
  <si>
    <t>1293704442</t>
  </si>
  <si>
    <t>obsyp drenážní potrubí</t>
  </si>
  <si>
    <t>-605875771</t>
  </si>
  <si>
    <t>0,50*15</t>
  </si>
  <si>
    <t>-1088755535</t>
  </si>
  <si>
    <t>20*0,20*1,20</t>
  </si>
  <si>
    <t>1705112710</t>
  </si>
  <si>
    <t>((19,20+6+4)/3)*21</t>
  </si>
  <si>
    <t>1545096688</t>
  </si>
  <si>
    <t>zásypy vhodným materiálem</t>
  </si>
  <si>
    <t>0,50*15*0,30</t>
  </si>
  <si>
    <t>0,50*25*0,30</t>
  </si>
  <si>
    <t>-1332186376</t>
  </si>
  <si>
    <t>drenážní potrubí</t>
  </si>
  <si>
    <t>2140955214</t>
  </si>
  <si>
    <t>lože pro drenážní potrubí</t>
  </si>
  <si>
    <t>0,50*25*0,10</t>
  </si>
  <si>
    <t>282471614</t>
  </si>
  <si>
    <t>skladba komunikace</t>
  </si>
  <si>
    <t>((19,20+5+3)/3)*21</t>
  </si>
  <si>
    <t>151545678</t>
  </si>
  <si>
    <t>-1610519055</t>
  </si>
  <si>
    <t>371059520</t>
  </si>
  <si>
    <t>zevnění krajnice tl. 120 mm stěrkodrť 0/32</t>
  </si>
  <si>
    <t>0,50*10</t>
  </si>
  <si>
    <t>641810356</t>
  </si>
  <si>
    <t>190,40</t>
  </si>
  <si>
    <t>666136088</t>
  </si>
  <si>
    <t>1574014071</t>
  </si>
  <si>
    <t>19,20</t>
  </si>
  <si>
    <t>1512116938</t>
  </si>
  <si>
    <t>lemování komunikace silniční obrubou stan.č. ZÚ - 0,0136</t>
  </si>
  <si>
    <t>13,60</t>
  </si>
  <si>
    <t>ukončení komunikace u vjezdu</t>
  </si>
  <si>
    <t>1854402694</t>
  </si>
  <si>
    <t>16,60</t>
  </si>
  <si>
    <t>16,6*1,02 'Přepočtené koeficientem množství</t>
  </si>
  <si>
    <t>1239736095</t>
  </si>
  <si>
    <t>lože pod betonový žlab</t>
  </si>
  <si>
    <t>0,70*22,40*0,15</t>
  </si>
  <si>
    <t>0,25*16,60*0,15</t>
  </si>
  <si>
    <t>1828195319</t>
  </si>
  <si>
    <t>řez na nístě napojení na komunikaci III/25379</t>
  </si>
  <si>
    <t>935112211</t>
  </si>
  <si>
    <t>Osazení příkopového žlabu do betonu tl 100 mm z betonových tvárnic š 800 mm</t>
  </si>
  <si>
    <t>-2127346295</t>
  </si>
  <si>
    <t>22,4</t>
  </si>
  <si>
    <t>59227026</t>
  </si>
  <si>
    <t>žlabovka příkopová betonová  5920/669x80x330 mm</t>
  </si>
  <si>
    <t>1110462565</t>
  </si>
  <si>
    <t>22,40</t>
  </si>
  <si>
    <t>22,4*1,02 'Přepočtené koeficientem množství</t>
  </si>
  <si>
    <t>-1935895133</t>
  </si>
  <si>
    <t>03 - Vedlejší rozpočtové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</si>
  <si>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</si>
  <si>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</si>
  <si>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</si>
  <si>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</si>
  <si>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</si>
  <si>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</si>
  <si>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>VRN</t>
  </si>
  <si>
    <t>VRN1</t>
  </si>
  <si>
    <t>Průzkumné, geodetické a projektové práce</t>
  </si>
  <si>
    <t>011503000</t>
  </si>
  <si>
    <t>Stavební průzkum bez rozlišení-vytyčení podzemních sítí</t>
  </si>
  <si>
    <t>Kč</t>
  </si>
  <si>
    <t>1024</t>
  </si>
  <si>
    <t>605581459</t>
  </si>
  <si>
    <t>012303000</t>
  </si>
  <si>
    <t>Geodetické práce po výstavbě - zaměření skutečného provedení prací</t>
  </si>
  <si>
    <t>Kč…</t>
  </si>
  <si>
    <t>-660620896</t>
  </si>
  <si>
    <t>012303001</t>
  </si>
  <si>
    <t>Geodetické práce po výstavbě - protokol o přijetí podkladu pro zápis změny v digitální technické  mapě</t>
  </si>
  <si>
    <t>-2128090533</t>
  </si>
  <si>
    <t>013002000</t>
  </si>
  <si>
    <t>Projektové práce - projektová dokumentace skutečného provedení</t>
  </si>
  <si>
    <t>791497125</t>
  </si>
  <si>
    <t>VRN3</t>
  </si>
  <si>
    <t>Zařízení staveniště</t>
  </si>
  <si>
    <t>030001000</t>
  </si>
  <si>
    <t>%</t>
  </si>
  <si>
    <t>1028899401</t>
  </si>
  <si>
    <t>034303000</t>
  </si>
  <si>
    <t>Dopravní značení na staveništi - DIO</t>
  </si>
  <si>
    <t>1925113929</t>
  </si>
  <si>
    <t>VRN4</t>
  </si>
  <si>
    <t>Inženýrská činnost</t>
  </si>
  <si>
    <t>043002000</t>
  </si>
  <si>
    <t>Zkoušky a ostatní měření - zajištění statického zhutnění pláně min. 3 zkoušky na každé komunikaci</t>
  </si>
  <si>
    <t>900081499</t>
  </si>
  <si>
    <t>VRN6</t>
  </si>
  <si>
    <t>Územní vlivy</t>
  </si>
  <si>
    <t>060001000</t>
  </si>
  <si>
    <t>-1505069088</t>
  </si>
  <si>
    <t>VRN7</t>
  </si>
  <si>
    <t>Provozní vlivy</t>
  </si>
  <si>
    <t>071002000</t>
  </si>
  <si>
    <t>Provoz investora, třetích osob</t>
  </si>
  <si>
    <t>955718317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</si>
</sst>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2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167" fontId="22" fillId="0" borderId="22" xfId="0" applyNumberFormat="1" applyFont="1" applyBorder="1" applyAlignment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5" fillId="0" borderId="22" xfId="0" applyFont="1" applyBorder="1" applyAlignment="1">
      <alignment horizontal="center" vertical="center"/>
    </xf>
    <xf numFmtId="49" fontId="35" fillId="0" borderId="22" xfId="0" applyNumberFormat="1" applyFont="1" applyBorder="1" applyAlignment="1">
      <alignment horizontal="left" vertical="center" wrapText="1"/>
    </xf>
    <xf numFmtId="0" fontId="35" fillId="0" borderId="22" xfId="0" applyFont="1" applyBorder="1" applyAlignment="1">
      <alignment horizontal="left" vertical="center" wrapText="1"/>
    </xf>
    <xf numFmtId="0" fontId="35" fillId="0" borderId="22" xfId="0" applyFont="1" applyBorder="1" applyAlignment="1">
      <alignment horizontal="center" vertical="center" wrapText="1"/>
    </xf>
    <xf numFmtId="167" fontId="35" fillId="0" borderId="22" xfId="0" applyNumberFormat="1" applyFont="1" applyBorder="1" applyAlignment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>
      <alignment vertical="center"/>
    </xf>
    <xf numFmtId="0" fontId="36" fillId="0" borderId="22" xfId="0" applyFont="1" applyBorder="1" applyAlignment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Alignment="1">
      <alignment horizontal="center"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workbookViewId="0"/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" customHeight="1">
      <c r="AR2" s="188"/>
      <c r="AS2" s="188"/>
      <c r="AT2" s="188"/>
      <c r="AU2" s="188"/>
      <c r="AV2" s="188"/>
      <c r="AW2" s="188"/>
      <c r="AX2" s="188"/>
      <c r="AY2" s="188"/>
      <c r="AZ2" s="188"/>
      <c r="BA2" s="188"/>
      <c r="BB2" s="188"/>
      <c r="BC2" s="188"/>
      <c r="BD2" s="188"/>
      <c r="BE2" s="188"/>
      <c r="BS2" s="16" t="s">
        <v>6</v>
      </c>
      <c r="BT2" s="16" t="s">
        <v>7</v>
      </c>
    </row>
    <row r="3" spans="1:74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>
      <c r="B5" s="19"/>
      <c r="D5" s="23" t="s">
        <v>13</v>
      </c>
      <c r="K5" s="190" t="s">
        <v>14</v>
      </c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R5" s="19"/>
      <c r="BE5" s="217" t="s">
        <v>15</v>
      </c>
      <c r="BS5" s="16" t="s">
        <v>6</v>
      </c>
    </row>
    <row r="6" spans="1:74" ht="36.9" customHeight="1">
      <c r="B6" s="19"/>
      <c r="D6" s="25" t="s">
        <v>16</v>
      </c>
      <c r="K6" s="220" t="s">
        <v>17</v>
      </c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  <c r="AR6" s="19"/>
      <c r="BE6" s="218"/>
      <c r="BS6" s="16" t="s">
        <v>6</v>
      </c>
    </row>
    <row r="7" spans="1:74" ht="12" customHeight="1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218"/>
      <c r="BS7" s="16" t="s">
        <v>6</v>
      </c>
    </row>
    <row r="8" spans="1:74" ht="12" customHeight="1">
      <c r="B8" s="19"/>
      <c r="D8" s="26" t="s">
        <v>20</v>
      </c>
      <c r="K8" s="24" t="s">
        <v>21</v>
      </c>
      <c r="AK8" s="26" t="s">
        <v>22</v>
      </c>
      <c r="AN8" s="27" t="s">
        <v>23</v>
      </c>
      <c r="AR8" s="19"/>
      <c r="BE8" s="218"/>
      <c r="BS8" s="16" t="s">
        <v>6</v>
      </c>
    </row>
    <row r="9" spans="1:74" ht="14.4" customHeight="1">
      <c r="B9" s="19"/>
      <c r="AR9" s="19"/>
      <c r="BE9" s="218"/>
      <c r="BS9" s="16" t="s">
        <v>6</v>
      </c>
    </row>
    <row r="10" spans="1:74" ht="12" customHeight="1">
      <c r="B10" s="19"/>
      <c r="D10" s="26" t="s">
        <v>24</v>
      </c>
      <c r="AK10" s="26" t="s">
        <v>25</v>
      </c>
      <c r="AN10" s="24" t="s">
        <v>26</v>
      </c>
      <c r="AR10" s="19"/>
      <c r="BE10" s="218"/>
      <c r="BS10" s="16" t="s">
        <v>6</v>
      </c>
    </row>
    <row r="11" spans="1:74" ht="18.45" customHeight="1">
      <c r="B11" s="19"/>
      <c r="E11" s="24" t="s">
        <v>27</v>
      </c>
      <c r="AK11" s="26" t="s">
        <v>28</v>
      </c>
      <c r="AN11" s="24" t="s">
        <v>29</v>
      </c>
      <c r="AR11" s="19"/>
      <c r="BE11" s="218"/>
      <c r="BS11" s="16" t="s">
        <v>6</v>
      </c>
    </row>
    <row r="12" spans="1:74" ht="6.9" customHeight="1">
      <c r="B12" s="19"/>
      <c r="AR12" s="19"/>
      <c r="BE12" s="218"/>
      <c r="BS12" s="16" t="s">
        <v>6</v>
      </c>
    </row>
    <row r="13" spans="1:74" ht="12" customHeight="1">
      <c r="B13" s="19"/>
      <c r="D13" s="26" t="s">
        <v>30</v>
      </c>
      <c r="AK13" s="26" t="s">
        <v>25</v>
      </c>
      <c r="AN13" s="28" t="s">
        <v>31</v>
      </c>
      <c r="AR13" s="19"/>
      <c r="BE13" s="218"/>
      <c r="BS13" s="16" t="s">
        <v>6</v>
      </c>
    </row>
    <row r="14" spans="1:74" ht="13.2">
      <c r="B14" s="19"/>
      <c r="E14" s="221" t="s">
        <v>31</v>
      </c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6" t="s">
        <v>28</v>
      </c>
      <c r="AN14" s="28" t="s">
        <v>31</v>
      </c>
      <c r="AR14" s="19"/>
      <c r="BE14" s="218"/>
      <c r="BS14" s="16" t="s">
        <v>6</v>
      </c>
    </row>
    <row r="15" spans="1:74" ht="6.9" customHeight="1">
      <c r="B15" s="19"/>
      <c r="AR15" s="19"/>
      <c r="BE15" s="218"/>
      <c r="BS15" s="16" t="s">
        <v>4</v>
      </c>
    </row>
    <row r="16" spans="1:74" ht="12" customHeight="1">
      <c r="B16" s="19"/>
      <c r="D16" s="26" t="s">
        <v>32</v>
      </c>
      <c r="AK16" s="26" t="s">
        <v>25</v>
      </c>
      <c r="AN16" s="24" t="s">
        <v>33</v>
      </c>
      <c r="AR16" s="19"/>
      <c r="BE16" s="218"/>
      <c r="BS16" s="16" t="s">
        <v>4</v>
      </c>
    </row>
    <row r="17" spans="2:71" ht="18.45" customHeight="1">
      <c r="B17" s="19"/>
      <c r="E17" s="24" t="s">
        <v>34</v>
      </c>
      <c r="AK17" s="26" t="s">
        <v>28</v>
      </c>
      <c r="AN17" s="24" t="s">
        <v>1</v>
      </c>
      <c r="AR17" s="19"/>
      <c r="BE17" s="218"/>
      <c r="BS17" s="16" t="s">
        <v>35</v>
      </c>
    </row>
    <row r="18" spans="2:71" ht="6.9" customHeight="1">
      <c r="B18" s="19"/>
      <c r="AR18" s="19"/>
      <c r="BE18" s="218"/>
      <c r="BS18" s="16" t="s">
        <v>6</v>
      </c>
    </row>
    <row r="19" spans="2:71" ht="12" customHeight="1">
      <c r="B19" s="19"/>
      <c r="D19" s="26" t="s">
        <v>36</v>
      </c>
      <c r="AK19" s="26" t="s">
        <v>25</v>
      </c>
      <c r="AN19" s="24" t="s">
        <v>37</v>
      </c>
      <c r="AR19" s="19"/>
      <c r="BE19" s="218"/>
      <c r="BS19" s="16" t="s">
        <v>6</v>
      </c>
    </row>
    <row r="20" spans="2:71" ht="18.45" customHeight="1">
      <c r="B20" s="19"/>
      <c r="E20" s="24" t="s">
        <v>38</v>
      </c>
      <c r="AK20" s="26" t="s">
        <v>28</v>
      </c>
      <c r="AN20" s="24" t="s">
        <v>1</v>
      </c>
      <c r="AR20" s="19"/>
      <c r="BE20" s="218"/>
      <c r="BS20" s="16" t="s">
        <v>35</v>
      </c>
    </row>
    <row r="21" spans="2:71" ht="6.9" customHeight="1">
      <c r="B21" s="19"/>
      <c r="AR21" s="19"/>
      <c r="BE21" s="218"/>
    </row>
    <row r="22" spans="2:71" ht="12" customHeight="1">
      <c r="B22" s="19"/>
      <c r="D22" s="26" t="s">
        <v>39</v>
      </c>
      <c r="AR22" s="19"/>
      <c r="BE22" s="218"/>
    </row>
    <row r="23" spans="2:71" ht="16.5" customHeight="1">
      <c r="B23" s="19"/>
      <c r="E23" s="191" t="s">
        <v>1</v>
      </c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191"/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R23" s="19"/>
      <c r="BE23" s="218"/>
    </row>
    <row r="24" spans="2:71" ht="6.9" customHeight="1">
      <c r="B24" s="19"/>
      <c r="AR24" s="19"/>
      <c r="BE24" s="218"/>
    </row>
    <row r="25" spans="2:71" ht="6.9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18"/>
    </row>
    <row r="26" spans="2:71" s="1" customFormat="1" ht="25.95" customHeight="1">
      <c r="B26" s="31"/>
      <c r="D26" s="32" t="s">
        <v>40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23">
        <f>ROUND(AG94,2)</f>
        <v>0</v>
      </c>
      <c r="AL26" s="224"/>
      <c r="AM26" s="224"/>
      <c r="AN26" s="224"/>
      <c r="AO26" s="224"/>
      <c r="AR26" s="31"/>
      <c r="BE26" s="218"/>
    </row>
    <row r="27" spans="2:71" s="1" customFormat="1" ht="6.9" customHeight="1">
      <c r="B27" s="31"/>
      <c r="AR27" s="31"/>
      <c r="BE27" s="218"/>
    </row>
    <row r="28" spans="2:71" s="1" customFormat="1" ht="13.2">
      <c r="B28" s="31"/>
      <c r="L28" s="225" t="s">
        <v>41</v>
      </c>
      <c r="M28" s="225"/>
      <c r="N28" s="225"/>
      <c r="O28" s="225"/>
      <c r="P28" s="225"/>
      <c r="W28" s="225" t="s">
        <v>42</v>
      </c>
      <c r="X28" s="225"/>
      <c r="Y28" s="225"/>
      <c r="Z28" s="225"/>
      <c r="AA28" s="225"/>
      <c r="AB28" s="225"/>
      <c r="AC28" s="225"/>
      <c r="AD28" s="225"/>
      <c r="AE28" s="225"/>
      <c r="AK28" s="225" t="s">
        <v>43</v>
      </c>
      <c r="AL28" s="225"/>
      <c r="AM28" s="225"/>
      <c r="AN28" s="225"/>
      <c r="AO28" s="225"/>
      <c r="AR28" s="31"/>
      <c r="BE28" s="218"/>
    </row>
    <row r="29" spans="2:71" s="2" customFormat="1" ht="14.4" customHeight="1">
      <c r="B29" s="34"/>
      <c r="D29" s="26" t="s">
        <v>44</v>
      </c>
      <c r="F29" s="26" t="s">
        <v>45</v>
      </c>
      <c r="L29" s="212">
        <v>0.21</v>
      </c>
      <c r="M29" s="211"/>
      <c r="N29" s="211"/>
      <c r="O29" s="211"/>
      <c r="P29" s="211"/>
      <c r="W29" s="210">
        <f>ROUND(AZ94, 2)</f>
        <v>0</v>
      </c>
      <c r="X29" s="211"/>
      <c r="Y29" s="211"/>
      <c r="Z29" s="211"/>
      <c r="AA29" s="211"/>
      <c r="AB29" s="211"/>
      <c r="AC29" s="211"/>
      <c r="AD29" s="211"/>
      <c r="AE29" s="211"/>
      <c r="AK29" s="210">
        <f>ROUND(AV94, 2)</f>
        <v>0</v>
      </c>
      <c r="AL29" s="211"/>
      <c r="AM29" s="211"/>
      <c r="AN29" s="211"/>
      <c r="AO29" s="211"/>
      <c r="AR29" s="34"/>
      <c r="BE29" s="219"/>
    </row>
    <row r="30" spans="2:71" s="2" customFormat="1" ht="14.4" customHeight="1">
      <c r="B30" s="34"/>
      <c r="F30" s="26" t="s">
        <v>46</v>
      </c>
      <c r="L30" s="212">
        <v>0.15</v>
      </c>
      <c r="M30" s="211"/>
      <c r="N30" s="211"/>
      <c r="O30" s="211"/>
      <c r="P30" s="211"/>
      <c r="W30" s="210">
        <f>ROUND(BA94, 2)</f>
        <v>0</v>
      </c>
      <c r="X30" s="211"/>
      <c r="Y30" s="211"/>
      <c r="Z30" s="211"/>
      <c r="AA30" s="211"/>
      <c r="AB30" s="211"/>
      <c r="AC30" s="211"/>
      <c r="AD30" s="211"/>
      <c r="AE30" s="211"/>
      <c r="AK30" s="210">
        <f>ROUND(AW94, 2)</f>
        <v>0</v>
      </c>
      <c r="AL30" s="211"/>
      <c r="AM30" s="211"/>
      <c r="AN30" s="211"/>
      <c r="AO30" s="211"/>
      <c r="AR30" s="34"/>
      <c r="BE30" s="219"/>
    </row>
    <row r="31" spans="2:71" s="2" customFormat="1" ht="14.4" hidden="1" customHeight="1">
      <c r="B31" s="34"/>
      <c r="F31" s="26" t="s">
        <v>47</v>
      </c>
      <c r="L31" s="212">
        <v>0.21</v>
      </c>
      <c r="M31" s="211"/>
      <c r="N31" s="211"/>
      <c r="O31" s="211"/>
      <c r="P31" s="211"/>
      <c r="W31" s="210">
        <f>ROUND(BB94, 2)</f>
        <v>0</v>
      </c>
      <c r="X31" s="211"/>
      <c r="Y31" s="211"/>
      <c r="Z31" s="211"/>
      <c r="AA31" s="211"/>
      <c r="AB31" s="211"/>
      <c r="AC31" s="211"/>
      <c r="AD31" s="211"/>
      <c r="AE31" s="211"/>
      <c r="AK31" s="210">
        <v>0</v>
      </c>
      <c r="AL31" s="211"/>
      <c r="AM31" s="211"/>
      <c r="AN31" s="211"/>
      <c r="AO31" s="211"/>
      <c r="AR31" s="34"/>
      <c r="BE31" s="219"/>
    </row>
    <row r="32" spans="2:71" s="2" customFormat="1" ht="14.4" hidden="1" customHeight="1">
      <c r="B32" s="34"/>
      <c r="F32" s="26" t="s">
        <v>48</v>
      </c>
      <c r="L32" s="212">
        <v>0.15</v>
      </c>
      <c r="M32" s="211"/>
      <c r="N32" s="211"/>
      <c r="O32" s="211"/>
      <c r="P32" s="211"/>
      <c r="W32" s="210">
        <f>ROUND(BC94, 2)</f>
        <v>0</v>
      </c>
      <c r="X32" s="211"/>
      <c r="Y32" s="211"/>
      <c r="Z32" s="211"/>
      <c r="AA32" s="211"/>
      <c r="AB32" s="211"/>
      <c r="AC32" s="211"/>
      <c r="AD32" s="211"/>
      <c r="AE32" s="211"/>
      <c r="AK32" s="210">
        <v>0</v>
      </c>
      <c r="AL32" s="211"/>
      <c r="AM32" s="211"/>
      <c r="AN32" s="211"/>
      <c r="AO32" s="211"/>
      <c r="AR32" s="34"/>
      <c r="BE32" s="219"/>
    </row>
    <row r="33" spans="2:57" s="2" customFormat="1" ht="14.4" hidden="1" customHeight="1">
      <c r="B33" s="34"/>
      <c r="F33" s="26" t="s">
        <v>49</v>
      </c>
      <c r="L33" s="212">
        <v>0</v>
      </c>
      <c r="M33" s="211"/>
      <c r="N33" s="211"/>
      <c r="O33" s="211"/>
      <c r="P33" s="211"/>
      <c r="W33" s="210">
        <f>ROUND(BD94, 2)</f>
        <v>0</v>
      </c>
      <c r="X33" s="211"/>
      <c r="Y33" s="211"/>
      <c r="Z33" s="211"/>
      <c r="AA33" s="211"/>
      <c r="AB33" s="211"/>
      <c r="AC33" s="211"/>
      <c r="AD33" s="211"/>
      <c r="AE33" s="211"/>
      <c r="AK33" s="210">
        <v>0</v>
      </c>
      <c r="AL33" s="211"/>
      <c r="AM33" s="211"/>
      <c r="AN33" s="211"/>
      <c r="AO33" s="211"/>
      <c r="AR33" s="34"/>
      <c r="BE33" s="219"/>
    </row>
    <row r="34" spans="2:57" s="1" customFormat="1" ht="6.9" customHeight="1">
      <c r="B34" s="31"/>
      <c r="AR34" s="31"/>
      <c r="BE34" s="218"/>
    </row>
    <row r="35" spans="2:57" s="1" customFormat="1" ht="25.95" customHeight="1">
      <c r="B35" s="31"/>
      <c r="C35" s="35"/>
      <c r="D35" s="36" t="s">
        <v>50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51</v>
      </c>
      <c r="U35" s="37"/>
      <c r="V35" s="37"/>
      <c r="W35" s="37"/>
      <c r="X35" s="213" t="s">
        <v>52</v>
      </c>
      <c r="Y35" s="214"/>
      <c r="Z35" s="214"/>
      <c r="AA35" s="214"/>
      <c r="AB35" s="214"/>
      <c r="AC35" s="37"/>
      <c r="AD35" s="37"/>
      <c r="AE35" s="37"/>
      <c r="AF35" s="37"/>
      <c r="AG35" s="37"/>
      <c r="AH35" s="37"/>
      <c r="AI35" s="37"/>
      <c r="AJ35" s="37"/>
      <c r="AK35" s="215">
        <f>SUM(AK26:AK33)</f>
        <v>0</v>
      </c>
      <c r="AL35" s="214"/>
      <c r="AM35" s="214"/>
      <c r="AN35" s="214"/>
      <c r="AO35" s="216"/>
      <c r="AP35" s="35"/>
      <c r="AQ35" s="35"/>
      <c r="AR35" s="31"/>
    </row>
    <row r="36" spans="2:57" s="1" customFormat="1" ht="6.9" customHeight="1">
      <c r="B36" s="31"/>
      <c r="AR36" s="31"/>
    </row>
    <row r="37" spans="2:57" s="1" customFormat="1" ht="14.4" customHeight="1">
      <c r="B37" s="31"/>
      <c r="AR37" s="31"/>
    </row>
    <row r="38" spans="2:57" ht="14.4" customHeight="1">
      <c r="B38" s="19"/>
      <c r="AR38" s="19"/>
    </row>
    <row r="39" spans="2:57" ht="14.4" customHeight="1">
      <c r="B39" s="19"/>
      <c r="AR39" s="19"/>
    </row>
    <row r="40" spans="2:57" ht="14.4" customHeight="1">
      <c r="B40" s="19"/>
      <c r="AR40" s="19"/>
    </row>
    <row r="41" spans="2:57" ht="14.4" customHeight="1">
      <c r="B41" s="19"/>
      <c r="AR41" s="19"/>
    </row>
    <row r="42" spans="2:57" ht="14.4" customHeight="1">
      <c r="B42" s="19"/>
      <c r="AR42" s="19"/>
    </row>
    <row r="43" spans="2:57" ht="14.4" customHeight="1">
      <c r="B43" s="19"/>
      <c r="AR43" s="19"/>
    </row>
    <row r="44" spans="2:57" ht="14.4" customHeight="1">
      <c r="B44" s="19"/>
      <c r="AR44" s="19"/>
    </row>
    <row r="45" spans="2:57" ht="14.4" customHeight="1">
      <c r="B45" s="19"/>
      <c r="AR45" s="19"/>
    </row>
    <row r="46" spans="2:57" ht="14.4" customHeight="1">
      <c r="B46" s="19"/>
      <c r="AR46" s="19"/>
    </row>
    <row r="47" spans="2:57" ht="14.4" customHeight="1">
      <c r="B47" s="19"/>
      <c r="AR47" s="19"/>
    </row>
    <row r="48" spans="2:57" ht="14.4" customHeight="1">
      <c r="B48" s="19"/>
      <c r="AR48" s="19"/>
    </row>
    <row r="49" spans="2:44" s="1" customFormat="1" ht="14.4" customHeight="1">
      <c r="B49" s="31"/>
      <c r="D49" s="39" t="s">
        <v>53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54</v>
      </c>
      <c r="AI49" s="40"/>
      <c r="AJ49" s="40"/>
      <c r="AK49" s="40"/>
      <c r="AL49" s="40"/>
      <c r="AM49" s="40"/>
      <c r="AN49" s="40"/>
      <c r="AO49" s="40"/>
      <c r="AR49" s="31"/>
    </row>
    <row r="50" spans="2:44">
      <c r="B50" s="19"/>
      <c r="AR50" s="19"/>
    </row>
    <row r="51" spans="2:44">
      <c r="B51" s="19"/>
      <c r="AR51" s="19"/>
    </row>
    <row r="52" spans="2:44">
      <c r="B52" s="19"/>
      <c r="AR52" s="19"/>
    </row>
    <row r="53" spans="2:44">
      <c r="B53" s="19"/>
      <c r="AR53" s="19"/>
    </row>
    <row r="54" spans="2:44">
      <c r="B54" s="19"/>
      <c r="AR54" s="19"/>
    </row>
    <row r="55" spans="2:44">
      <c r="B55" s="19"/>
      <c r="AR55" s="19"/>
    </row>
    <row r="56" spans="2:44">
      <c r="B56" s="19"/>
      <c r="AR56" s="19"/>
    </row>
    <row r="57" spans="2:44">
      <c r="B57" s="19"/>
      <c r="AR57" s="19"/>
    </row>
    <row r="58" spans="2:44">
      <c r="B58" s="19"/>
      <c r="AR58" s="19"/>
    </row>
    <row r="59" spans="2:44">
      <c r="B59" s="19"/>
      <c r="AR59" s="19"/>
    </row>
    <row r="60" spans="2:44" s="1" customFormat="1" ht="13.2">
      <c r="B60" s="31"/>
      <c r="D60" s="41" t="s">
        <v>55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1" t="s">
        <v>56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1" t="s">
        <v>55</v>
      </c>
      <c r="AI60" s="33"/>
      <c r="AJ60" s="33"/>
      <c r="AK60" s="33"/>
      <c r="AL60" s="33"/>
      <c r="AM60" s="41" t="s">
        <v>56</v>
      </c>
      <c r="AN60" s="33"/>
      <c r="AO60" s="33"/>
      <c r="AR60" s="31"/>
    </row>
    <row r="61" spans="2:44">
      <c r="B61" s="19"/>
      <c r="AR61" s="19"/>
    </row>
    <row r="62" spans="2:44">
      <c r="B62" s="19"/>
      <c r="AR62" s="19"/>
    </row>
    <row r="63" spans="2:44">
      <c r="B63" s="19"/>
      <c r="AR63" s="19"/>
    </row>
    <row r="64" spans="2:44" s="1" customFormat="1" ht="13.2">
      <c r="B64" s="31"/>
      <c r="D64" s="39" t="s">
        <v>57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58</v>
      </c>
      <c r="AI64" s="40"/>
      <c r="AJ64" s="40"/>
      <c r="AK64" s="40"/>
      <c r="AL64" s="40"/>
      <c r="AM64" s="40"/>
      <c r="AN64" s="40"/>
      <c r="AO64" s="40"/>
      <c r="AR64" s="31"/>
    </row>
    <row r="65" spans="2:44">
      <c r="B65" s="19"/>
      <c r="AR65" s="19"/>
    </row>
    <row r="66" spans="2:44">
      <c r="B66" s="19"/>
      <c r="AR66" s="19"/>
    </row>
    <row r="67" spans="2:44">
      <c r="B67" s="19"/>
      <c r="AR67" s="19"/>
    </row>
    <row r="68" spans="2:44">
      <c r="B68" s="19"/>
      <c r="AR68" s="19"/>
    </row>
    <row r="69" spans="2:44">
      <c r="B69" s="19"/>
      <c r="AR69" s="19"/>
    </row>
    <row r="70" spans="2:44">
      <c r="B70" s="19"/>
      <c r="AR70" s="19"/>
    </row>
    <row r="71" spans="2:44">
      <c r="B71" s="19"/>
      <c r="AR71" s="19"/>
    </row>
    <row r="72" spans="2:44">
      <c r="B72" s="19"/>
      <c r="AR72" s="19"/>
    </row>
    <row r="73" spans="2:44">
      <c r="B73" s="19"/>
      <c r="AR73" s="19"/>
    </row>
    <row r="74" spans="2:44">
      <c r="B74" s="19"/>
      <c r="AR74" s="19"/>
    </row>
    <row r="75" spans="2:44" s="1" customFormat="1" ht="13.2">
      <c r="B75" s="31"/>
      <c r="D75" s="41" t="s">
        <v>55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1" t="s">
        <v>56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1" t="s">
        <v>55</v>
      </c>
      <c r="AI75" s="33"/>
      <c r="AJ75" s="33"/>
      <c r="AK75" s="33"/>
      <c r="AL75" s="33"/>
      <c r="AM75" s="41" t="s">
        <v>56</v>
      </c>
      <c r="AN75" s="33"/>
      <c r="AO75" s="33"/>
      <c r="AR75" s="31"/>
    </row>
    <row r="76" spans="2:44" s="1" customFormat="1">
      <c r="B76" s="31"/>
      <c r="AR76" s="31"/>
    </row>
    <row r="77" spans="2:44" s="1" customFormat="1" ht="6.9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31"/>
    </row>
    <row r="81" spans="1:91" s="1" customFormat="1" ht="6.9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31"/>
    </row>
    <row r="82" spans="1:91" s="1" customFormat="1" ht="24.9" customHeight="1">
      <c r="B82" s="31"/>
      <c r="C82" s="20" t="s">
        <v>59</v>
      </c>
      <c r="AR82" s="31"/>
    </row>
    <row r="83" spans="1:91" s="1" customFormat="1" ht="6.9" customHeight="1">
      <c r="B83" s="31"/>
      <c r="AR83" s="31"/>
    </row>
    <row r="84" spans="1:91" s="3" customFormat="1" ht="12" customHeight="1">
      <c r="B84" s="46"/>
      <c r="C84" s="26" t="s">
        <v>13</v>
      </c>
      <c r="L84" s="3" t="str">
        <f>K5</f>
        <v>2026-06</v>
      </c>
      <c r="AR84" s="46"/>
    </row>
    <row r="85" spans="1:91" s="4" customFormat="1" ht="36.9" customHeight="1">
      <c r="B85" s="47"/>
      <c r="C85" s="48" t="s">
        <v>16</v>
      </c>
      <c r="L85" s="184" t="str">
        <f>K6</f>
        <v>Oprava místní komunikace - Borek u Děčína</v>
      </c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R85" s="47"/>
    </row>
    <row r="86" spans="1:91" s="1" customFormat="1" ht="6.9" customHeight="1">
      <c r="B86" s="31"/>
      <c r="AR86" s="31"/>
    </row>
    <row r="87" spans="1:91" s="1" customFormat="1" ht="12" customHeight="1">
      <c r="B87" s="31"/>
      <c r="C87" s="26" t="s">
        <v>20</v>
      </c>
      <c r="L87" s="49" t="str">
        <f>IF(K8="","",K8)</f>
        <v xml:space="preserve"> </v>
      </c>
      <c r="AI87" s="26" t="s">
        <v>22</v>
      </c>
      <c r="AM87" s="203" t="str">
        <f>IF(AN8= "","",AN8)</f>
        <v>27. 3. 2026</v>
      </c>
      <c r="AN87" s="203"/>
      <c r="AR87" s="31"/>
    </row>
    <row r="88" spans="1:91" s="1" customFormat="1" ht="6.9" customHeight="1">
      <c r="B88" s="31"/>
      <c r="AR88" s="31"/>
    </row>
    <row r="89" spans="1:91" s="1" customFormat="1" ht="25.65" customHeight="1">
      <c r="B89" s="31"/>
      <c r="C89" s="26" t="s">
        <v>24</v>
      </c>
      <c r="L89" s="3" t="str">
        <f>IF(E11= "","",E11)</f>
        <v>Obec Malšovice</v>
      </c>
      <c r="AI89" s="26" t="s">
        <v>32</v>
      </c>
      <c r="AM89" s="204" t="str">
        <f>IF(E17="","",E17)</f>
        <v>Ing. Martina Hřebřinová, Děčín</v>
      </c>
      <c r="AN89" s="205"/>
      <c r="AO89" s="205"/>
      <c r="AP89" s="205"/>
      <c r="AR89" s="31"/>
      <c r="AS89" s="206" t="s">
        <v>60</v>
      </c>
      <c r="AT89" s="207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15" customHeight="1">
      <c r="B90" s="31"/>
      <c r="C90" s="26" t="s">
        <v>30</v>
      </c>
      <c r="L90" s="3" t="str">
        <f>IF(E14= "Vyplň údaj","",E14)</f>
        <v/>
      </c>
      <c r="AI90" s="26" t="s">
        <v>36</v>
      </c>
      <c r="AM90" s="204" t="str">
        <f>IF(E20="","",E20)</f>
        <v>Josef Beran-STAVO, Žatec</v>
      </c>
      <c r="AN90" s="205"/>
      <c r="AO90" s="205"/>
      <c r="AP90" s="205"/>
      <c r="AR90" s="31"/>
      <c r="AS90" s="208"/>
      <c r="AT90" s="209"/>
      <c r="BD90" s="53"/>
    </row>
    <row r="91" spans="1:91" s="1" customFormat="1" ht="10.95" customHeight="1">
      <c r="B91" s="31"/>
      <c r="AR91" s="31"/>
      <c r="AS91" s="208"/>
      <c r="AT91" s="209"/>
      <c r="BD91" s="53"/>
    </row>
    <row r="92" spans="1:91" s="1" customFormat="1" ht="29.25" customHeight="1">
      <c r="B92" s="31"/>
      <c r="C92" s="195" t="s">
        <v>61</v>
      </c>
      <c r="D92" s="196"/>
      <c r="E92" s="196"/>
      <c r="F92" s="196"/>
      <c r="G92" s="196"/>
      <c r="H92" s="54"/>
      <c r="I92" s="197" t="s">
        <v>62</v>
      </c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8" t="s">
        <v>63</v>
      </c>
      <c r="AH92" s="196"/>
      <c r="AI92" s="196"/>
      <c r="AJ92" s="196"/>
      <c r="AK92" s="196"/>
      <c r="AL92" s="196"/>
      <c r="AM92" s="196"/>
      <c r="AN92" s="197" t="s">
        <v>64</v>
      </c>
      <c r="AO92" s="196"/>
      <c r="AP92" s="199"/>
      <c r="AQ92" s="55" t="s">
        <v>65</v>
      </c>
      <c r="AR92" s="31"/>
      <c r="AS92" s="56" t="s">
        <v>66</v>
      </c>
      <c r="AT92" s="57" t="s">
        <v>67</v>
      </c>
      <c r="AU92" s="57" t="s">
        <v>68</v>
      </c>
      <c r="AV92" s="57" t="s">
        <v>69</v>
      </c>
      <c r="AW92" s="57" t="s">
        <v>70</v>
      </c>
      <c r="AX92" s="57" t="s">
        <v>71</v>
      </c>
      <c r="AY92" s="57" t="s">
        <v>72</v>
      </c>
      <c r="AZ92" s="57" t="s">
        <v>73</v>
      </c>
      <c r="BA92" s="57" t="s">
        <v>74</v>
      </c>
      <c r="BB92" s="57" t="s">
        <v>75</v>
      </c>
      <c r="BC92" s="57" t="s">
        <v>76</v>
      </c>
      <c r="BD92" s="58" t="s">
        <v>77</v>
      </c>
    </row>
    <row r="93" spans="1:91" s="1" customFormat="1" ht="10.95" customHeight="1">
      <c r="B93" s="31"/>
      <c r="AR93" s="31"/>
      <c r="AS93" s="59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4" customHeight="1">
      <c r="B94" s="60"/>
      <c r="C94" s="61" t="s">
        <v>78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200">
        <f>ROUND(SUM(AG95:AG97),2)</f>
        <v>0</v>
      </c>
      <c r="AH94" s="200"/>
      <c r="AI94" s="200"/>
      <c r="AJ94" s="200"/>
      <c r="AK94" s="200"/>
      <c r="AL94" s="200"/>
      <c r="AM94" s="200"/>
      <c r="AN94" s="201">
        <f>SUM(AG94,AT94)</f>
        <v>0</v>
      </c>
      <c r="AO94" s="201"/>
      <c r="AP94" s="201"/>
      <c r="AQ94" s="64" t="s">
        <v>1</v>
      </c>
      <c r="AR94" s="60"/>
      <c r="AS94" s="65">
        <f>ROUND(SUM(AS95:AS97),2)</f>
        <v>0</v>
      </c>
      <c r="AT94" s="66">
        <f>ROUND(SUM(AV94:AW94),2)</f>
        <v>0</v>
      </c>
      <c r="AU94" s="67">
        <f>ROUND(SUM(AU95:AU97),5)</f>
        <v>0</v>
      </c>
      <c r="AV94" s="66">
        <f>ROUND(AZ94*L29,2)</f>
        <v>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ROUND(SUM(AZ95:AZ97),2)</f>
        <v>0</v>
      </c>
      <c r="BA94" s="66">
        <f>ROUND(SUM(BA95:BA97),2)</f>
        <v>0</v>
      </c>
      <c r="BB94" s="66">
        <f>ROUND(SUM(BB95:BB97),2)</f>
        <v>0</v>
      </c>
      <c r="BC94" s="66">
        <f>ROUND(SUM(BC95:BC97),2)</f>
        <v>0</v>
      </c>
      <c r="BD94" s="68">
        <f>ROUND(SUM(BD95:BD97),2)</f>
        <v>0</v>
      </c>
      <c r="BS94" s="69" t="s">
        <v>79</v>
      </c>
      <c r="BT94" s="69" t="s">
        <v>80</v>
      </c>
      <c r="BU94" s="70" t="s">
        <v>81</v>
      </c>
      <c r="BV94" s="69" t="s">
        <v>82</v>
      </c>
      <c r="BW94" s="69" t="s">
        <v>5</v>
      </c>
      <c r="BX94" s="69" t="s">
        <v>83</v>
      </c>
      <c r="CL94" s="69" t="s">
        <v>1</v>
      </c>
    </row>
    <row r="95" spans="1:91" s="6" customFormat="1" ht="16.5" customHeight="1">
      <c r="A95" s="71" t="s">
        <v>84</v>
      </c>
      <c r="B95" s="72"/>
      <c r="C95" s="73"/>
      <c r="D95" s="194" t="s">
        <v>85</v>
      </c>
      <c r="E95" s="194"/>
      <c r="F95" s="194"/>
      <c r="G95" s="194"/>
      <c r="H95" s="194"/>
      <c r="I95" s="74"/>
      <c r="J95" s="194" t="s">
        <v>86</v>
      </c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4"/>
      <c r="Z95" s="194"/>
      <c r="AA95" s="194"/>
      <c r="AB95" s="194"/>
      <c r="AC95" s="194"/>
      <c r="AD95" s="194"/>
      <c r="AE95" s="194"/>
      <c r="AF95" s="194"/>
      <c r="AG95" s="192">
        <f>'01 - SO 101 - komunikace ...'!J30</f>
        <v>0</v>
      </c>
      <c r="AH95" s="193"/>
      <c r="AI95" s="193"/>
      <c r="AJ95" s="193"/>
      <c r="AK95" s="193"/>
      <c r="AL95" s="193"/>
      <c r="AM95" s="193"/>
      <c r="AN95" s="192">
        <f>SUM(AG95,AT95)</f>
        <v>0</v>
      </c>
      <c r="AO95" s="193"/>
      <c r="AP95" s="193"/>
      <c r="AQ95" s="75" t="s">
        <v>87</v>
      </c>
      <c r="AR95" s="72"/>
      <c r="AS95" s="76">
        <v>0</v>
      </c>
      <c r="AT95" s="77">
        <f>ROUND(SUM(AV95:AW95),2)</f>
        <v>0</v>
      </c>
      <c r="AU95" s="78">
        <f>'01 - SO 101 - komunikace ...'!P124</f>
        <v>0</v>
      </c>
      <c r="AV95" s="77">
        <f>'01 - SO 101 - komunikace ...'!J33</f>
        <v>0</v>
      </c>
      <c r="AW95" s="77">
        <f>'01 - SO 101 - komunikace ...'!J34</f>
        <v>0</v>
      </c>
      <c r="AX95" s="77">
        <f>'01 - SO 101 - komunikace ...'!J35</f>
        <v>0</v>
      </c>
      <c r="AY95" s="77">
        <f>'01 - SO 101 - komunikace ...'!J36</f>
        <v>0</v>
      </c>
      <c r="AZ95" s="77">
        <f>'01 - SO 101 - komunikace ...'!F33</f>
        <v>0</v>
      </c>
      <c r="BA95" s="77">
        <f>'01 - SO 101 - komunikace ...'!F34</f>
        <v>0</v>
      </c>
      <c r="BB95" s="77">
        <f>'01 - SO 101 - komunikace ...'!F35</f>
        <v>0</v>
      </c>
      <c r="BC95" s="77">
        <f>'01 - SO 101 - komunikace ...'!F36</f>
        <v>0</v>
      </c>
      <c r="BD95" s="79">
        <f>'01 - SO 101 - komunikace ...'!F37</f>
        <v>0</v>
      </c>
      <c r="BT95" s="80" t="s">
        <v>88</v>
      </c>
      <c r="BV95" s="80" t="s">
        <v>82</v>
      </c>
      <c r="BW95" s="80" t="s">
        <v>89</v>
      </c>
      <c r="BX95" s="80" t="s">
        <v>5</v>
      </c>
      <c r="CL95" s="80" t="s">
        <v>1</v>
      </c>
      <c r="CM95" s="80" t="s">
        <v>90</v>
      </c>
    </row>
    <row r="96" spans="1:91" s="6" customFormat="1" ht="16.5" customHeight="1">
      <c r="A96" s="71" t="s">
        <v>84</v>
      </c>
      <c r="B96" s="72"/>
      <c r="C96" s="73"/>
      <c r="D96" s="194" t="s">
        <v>91</v>
      </c>
      <c r="E96" s="194"/>
      <c r="F96" s="194"/>
      <c r="G96" s="194"/>
      <c r="H96" s="194"/>
      <c r="I96" s="74"/>
      <c r="J96" s="194" t="s">
        <v>92</v>
      </c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4"/>
      <c r="Z96" s="194"/>
      <c r="AA96" s="194"/>
      <c r="AB96" s="194"/>
      <c r="AC96" s="194"/>
      <c r="AD96" s="194"/>
      <c r="AE96" s="194"/>
      <c r="AF96" s="194"/>
      <c r="AG96" s="192">
        <f>'02 - SO 102 - komunikace ...'!J30</f>
        <v>0</v>
      </c>
      <c r="AH96" s="193"/>
      <c r="AI96" s="193"/>
      <c r="AJ96" s="193"/>
      <c r="AK96" s="193"/>
      <c r="AL96" s="193"/>
      <c r="AM96" s="193"/>
      <c r="AN96" s="192">
        <f>SUM(AG96,AT96)</f>
        <v>0</v>
      </c>
      <c r="AO96" s="193"/>
      <c r="AP96" s="193"/>
      <c r="AQ96" s="75" t="s">
        <v>87</v>
      </c>
      <c r="AR96" s="72"/>
      <c r="AS96" s="76">
        <v>0</v>
      </c>
      <c r="AT96" s="77">
        <f>ROUND(SUM(AV96:AW96),2)</f>
        <v>0</v>
      </c>
      <c r="AU96" s="78">
        <f>'02 - SO 102 - komunikace ...'!P123</f>
        <v>0</v>
      </c>
      <c r="AV96" s="77">
        <f>'02 - SO 102 - komunikace ...'!J33</f>
        <v>0</v>
      </c>
      <c r="AW96" s="77">
        <f>'02 - SO 102 - komunikace ...'!J34</f>
        <v>0</v>
      </c>
      <c r="AX96" s="77">
        <f>'02 - SO 102 - komunikace ...'!J35</f>
        <v>0</v>
      </c>
      <c r="AY96" s="77">
        <f>'02 - SO 102 - komunikace ...'!J36</f>
        <v>0</v>
      </c>
      <c r="AZ96" s="77">
        <f>'02 - SO 102 - komunikace ...'!F33</f>
        <v>0</v>
      </c>
      <c r="BA96" s="77">
        <f>'02 - SO 102 - komunikace ...'!F34</f>
        <v>0</v>
      </c>
      <c r="BB96" s="77">
        <f>'02 - SO 102 - komunikace ...'!F35</f>
        <v>0</v>
      </c>
      <c r="BC96" s="77">
        <f>'02 - SO 102 - komunikace ...'!F36</f>
        <v>0</v>
      </c>
      <c r="BD96" s="79">
        <f>'02 - SO 102 - komunikace ...'!F37</f>
        <v>0</v>
      </c>
      <c r="BT96" s="80" t="s">
        <v>88</v>
      </c>
      <c r="BV96" s="80" t="s">
        <v>82</v>
      </c>
      <c r="BW96" s="80" t="s">
        <v>93</v>
      </c>
      <c r="BX96" s="80" t="s">
        <v>5</v>
      </c>
      <c r="CL96" s="80" t="s">
        <v>1</v>
      </c>
      <c r="CM96" s="80" t="s">
        <v>90</v>
      </c>
    </row>
    <row r="97" spans="1:91" s="6" customFormat="1" ht="16.5" customHeight="1">
      <c r="A97" s="71" t="s">
        <v>84</v>
      </c>
      <c r="B97" s="72"/>
      <c r="C97" s="73"/>
      <c r="D97" s="194" t="s">
        <v>94</v>
      </c>
      <c r="E97" s="194"/>
      <c r="F97" s="194"/>
      <c r="G97" s="194"/>
      <c r="H97" s="194"/>
      <c r="I97" s="74"/>
      <c r="J97" s="194" t="s">
        <v>95</v>
      </c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94"/>
      <c r="V97" s="194"/>
      <c r="W97" s="194"/>
      <c r="X97" s="194"/>
      <c r="Y97" s="194"/>
      <c r="Z97" s="194"/>
      <c r="AA97" s="194"/>
      <c r="AB97" s="194"/>
      <c r="AC97" s="194"/>
      <c r="AD97" s="194"/>
      <c r="AE97" s="194"/>
      <c r="AF97" s="194"/>
      <c r="AG97" s="192">
        <f>'03 - Vedlejší rozpočtové ...'!J30</f>
        <v>0</v>
      </c>
      <c r="AH97" s="193"/>
      <c r="AI97" s="193"/>
      <c r="AJ97" s="193"/>
      <c r="AK97" s="193"/>
      <c r="AL97" s="193"/>
      <c r="AM97" s="193"/>
      <c r="AN97" s="192">
        <f>SUM(AG97,AT97)</f>
        <v>0</v>
      </c>
      <c r="AO97" s="193"/>
      <c r="AP97" s="193"/>
      <c r="AQ97" s="75" t="s">
        <v>87</v>
      </c>
      <c r="AR97" s="72"/>
      <c r="AS97" s="81">
        <v>0</v>
      </c>
      <c r="AT97" s="82">
        <f>ROUND(SUM(AV97:AW97),2)</f>
        <v>0</v>
      </c>
      <c r="AU97" s="83">
        <f>'03 - Vedlejší rozpočtové ...'!P122</f>
        <v>0</v>
      </c>
      <c r="AV97" s="82">
        <f>'03 - Vedlejší rozpočtové ...'!J33</f>
        <v>0</v>
      </c>
      <c r="AW97" s="82">
        <f>'03 - Vedlejší rozpočtové ...'!J34</f>
        <v>0</v>
      </c>
      <c r="AX97" s="82">
        <f>'03 - Vedlejší rozpočtové ...'!J35</f>
        <v>0</v>
      </c>
      <c r="AY97" s="82">
        <f>'03 - Vedlejší rozpočtové ...'!J36</f>
        <v>0</v>
      </c>
      <c r="AZ97" s="82">
        <f>'03 - Vedlejší rozpočtové ...'!F33</f>
        <v>0</v>
      </c>
      <c r="BA97" s="82">
        <f>'03 - Vedlejší rozpočtové ...'!F34</f>
        <v>0</v>
      </c>
      <c r="BB97" s="82">
        <f>'03 - Vedlejší rozpočtové ...'!F35</f>
        <v>0</v>
      </c>
      <c r="BC97" s="82">
        <f>'03 - Vedlejší rozpočtové ...'!F36</f>
        <v>0</v>
      </c>
      <c r="BD97" s="84">
        <f>'03 - Vedlejší rozpočtové ...'!F37</f>
        <v>0</v>
      </c>
      <c r="BT97" s="80" t="s">
        <v>88</v>
      </c>
      <c r="BV97" s="80" t="s">
        <v>82</v>
      </c>
      <c r="BW97" s="80" t="s">
        <v>96</v>
      </c>
      <c r="BX97" s="80" t="s">
        <v>5</v>
      </c>
      <c r="CL97" s="80" t="s">
        <v>1</v>
      </c>
      <c r="CM97" s="80" t="s">
        <v>90</v>
      </c>
    </row>
    <row r="98" spans="1:91" s="1" customFormat="1" ht="30" customHeight="1">
      <c r="B98" s="31"/>
      <c r="AR98" s="31"/>
    </row>
    <row r="99" spans="1:91" s="1" customFormat="1" ht="6.9" customHeight="1"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31"/>
    </row>
  </sheetData>
  <sheetProtection password="CC35" sheet="1" objects="1" scenarios="1" formatColumns="0" formatRows="0"/>
  <mergeCells count="50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  <mergeCell ref="AN96:AP96"/>
    <mergeCell ref="AG96:AM96"/>
    <mergeCell ref="D96:H96"/>
    <mergeCell ref="J96:AF96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01 - SO 101 - komunikace ...'!C2" display="/" xr:uid="{00000000-0004-0000-0000-000000000000}"/>
    <hyperlink ref="A96" location="'02 - SO 102 - komunikace ...'!C2" display="/" xr:uid="{00000000-0004-0000-0000-000001000000}"/>
    <hyperlink ref="A97" location="'03 - Vedlejší rozpočtové ...'!C2" display="/" xr:uid="{00000000-0004-0000-0000-000002000000}"/>
  </hyperlinks>
  <pageMargins left="0.39370078740157483" right="0.39370078740157483" top="0.39370078740157483" bottom="0.39370078740157483" header="0" footer="0"/>
  <pageSetup paperSize="9" scale="75" fitToHeight="100" orientation="portrait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58"/>
  <sheetViews>
    <sheetView showGridLines="0" tabSelected="1" workbookViewId="0"/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AT2" s="16" t="s">
        <v>89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90</v>
      </c>
    </row>
    <row r="4" spans="2:46" ht="24.9" customHeight="1">
      <c r="B4" s="19"/>
      <c r="D4" s="20" t="s">
        <v>97</v>
      </c>
      <c r="L4" s="19"/>
      <c r="M4" s="85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186" t="str">
        <f>'Rekapitulace stavby'!K6</f>
        <v>Oprava místní komunikace - Borek u Děčína</v>
      </c>
      <c r="F7" s="187"/>
      <c r="G7" s="187"/>
      <c r="H7" s="187"/>
      <c r="L7" s="19"/>
    </row>
    <row r="8" spans="2:46" s="1" customFormat="1" ht="12" customHeight="1">
      <c r="B8" s="31"/>
      <c r="D8" s="26" t="s">
        <v>98</v>
      </c>
      <c r="L8" s="31"/>
    </row>
    <row r="9" spans="2:46" s="1" customFormat="1" ht="16.5" customHeight="1">
      <c r="B9" s="31"/>
      <c r="E9" s="184" t="s">
        <v>99</v>
      </c>
      <c r="F9" s="185"/>
      <c r="G9" s="185"/>
      <c r="H9" s="185"/>
      <c r="L9" s="31"/>
    </row>
    <row r="10" spans="2:46" s="1" customFormat="1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0" t="str">
        <f>'Rekapitulace stavby'!AN8</f>
        <v>27. 3. 2026</v>
      </c>
      <c r="L12" s="31"/>
    </row>
    <row r="13" spans="2:46" s="1" customFormat="1" ht="10.95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">
        <v>26</v>
      </c>
      <c r="L14" s="31"/>
    </row>
    <row r="15" spans="2:46" s="1" customFormat="1" ht="18" customHeight="1">
      <c r="B15" s="31"/>
      <c r="E15" s="24" t="s">
        <v>27</v>
      </c>
      <c r="I15" s="26" t="s">
        <v>28</v>
      </c>
      <c r="J15" s="24" t="s">
        <v>29</v>
      </c>
      <c r="L15" s="31"/>
    </row>
    <row r="16" spans="2:46" s="1" customFormat="1" ht="6.9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189" t="str">
        <f>'Rekapitulace stavby'!E14</f>
        <v>Vyplň údaj</v>
      </c>
      <c r="F18" s="190"/>
      <c r="G18" s="190"/>
      <c r="H18" s="190"/>
      <c r="I18" s="26" t="s">
        <v>28</v>
      </c>
      <c r="J18" s="27" t="str">
        <f>'Rekapitulace stavby'!AN14</f>
        <v>Vyplň údaj</v>
      </c>
      <c r="L18" s="31"/>
    </row>
    <row r="19" spans="2:12" s="1" customFormat="1" ht="6.9" customHeight="1">
      <c r="B19" s="31"/>
      <c r="L19" s="31"/>
    </row>
    <row r="20" spans="2:12" s="1" customFormat="1" ht="12" customHeight="1">
      <c r="B20" s="31"/>
      <c r="D20" s="26" t="s">
        <v>32</v>
      </c>
      <c r="I20" s="26" t="s">
        <v>25</v>
      </c>
      <c r="J20" s="24" t="s">
        <v>33</v>
      </c>
      <c r="L20" s="31"/>
    </row>
    <row r="21" spans="2:12" s="1" customFormat="1" ht="18" customHeight="1">
      <c r="B21" s="31"/>
      <c r="E21" s="24" t="s">
        <v>34</v>
      </c>
      <c r="I21" s="26" t="s">
        <v>28</v>
      </c>
      <c r="J21" s="24" t="s">
        <v>1</v>
      </c>
      <c r="L21" s="31"/>
    </row>
    <row r="22" spans="2:12" s="1" customFormat="1" ht="6.9" customHeight="1">
      <c r="B22" s="31"/>
      <c r="L22" s="31"/>
    </row>
    <row r="23" spans="2:12" s="1" customFormat="1" ht="12" customHeight="1">
      <c r="B23" s="31"/>
      <c r="D23" s="26" t="s">
        <v>36</v>
      </c>
      <c r="I23" s="26" t="s">
        <v>25</v>
      </c>
      <c r="J23" s="24" t="s">
        <v>37</v>
      </c>
      <c r="L23" s="31"/>
    </row>
    <row r="24" spans="2:12" s="1" customFormat="1" ht="18" customHeight="1">
      <c r="B24" s="31"/>
      <c r="E24" s="24" t="s">
        <v>38</v>
      </c>
      <c r="I24" s="26" t="s">
        <v>28</v>
      </c>
      <c r="J24" s="24" t="s">
        <v>1</v>
      </c>
      <c r="L24" s="31"/>
    </row>
    <row r="25" spans="2:12" s="1" customFormat="1" ht="6.9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6"/>
      <c r="E27" s="191" t="s">
        <v>1</v>
      </c>
      <c r="F27" s="191"/>
      <c r="G27" s="191"/>
      <c r="H27" s="191"/>
      <c r="L27" s="86"/>
    </row>
    <row r="28" spans="2:12" s="1" customFormat="1" ht="6.9" customHeight="1">
      <c r="B28" s="31"/>
      <c r="L28" s="31"/>
    </row>
    <row r="29" spans="2:12" s="1" customFormat="1" ht="6.9" customHeight="1">
      <c r="B29" s="31"/>
      <c r="D29" s="51"/>
      <c r="E29" s="51"/>
      <c r="F29" s="51"/>
      <c r="G29" s="51"/>
      <c r="H29" s="51"/>
      <c r="I29" s="51"/>
      <c r="J29" s="51"/>
      <c r="K29" s="51"/>
      <c r="L29" s="31"/>
    </row>
    <row r="30" spans="2:12" s="1" customFormat="1" ht="25.35" customHeight="1">
      <c r="B30" s="31"/>
      <c r="D30" s="87" t="s">
        <v>40</v>
      </c>
      <c r="J30" s="63">
        <f>ROUND(J124, 2)</f>
        <v>0</v>
      </c>
      <c r="L30" s="31"/>
    </row>
    <row r="31" spans="2:12" s="1" customFormat="1" ht="6.9" customHeight="1">
      <c r="B31" s="31"/>
      <c r="D31" s="51"/>
      <c r="E31" s="51"/>
      <c r="F31" s="51"/>
      <c r="G31" s="51"/>
      <c r="H31" s="51"/>
      <c r="I31" s="51"/>
      <c r="J31" s="51"/>
      <c r="K31" s="51"/>
      <c r="L31" s="31"/>
    </row>
    <row r="32" spans="2:12" s="1" customFormat="1" ht="14.4" customHeight="1">
      <c r="B32" s="31"/>
      <c r="F32" s="88" t="s">
        <v>42</v>
      </c>
      <c r="I32" s="88" t="s">
        <v>41</v>
      </c>
      <c r="J32" s="88" t="s">
        <v>43</v>
      </c>
      <c r="L32" s="31"/>
    </row>
    <row r="33" spans="2:12" s="1" customFormat="1" ht="14.4" customHeight="1">
      <c r="B33" s="31"/>
      <c r="D33" s="89" t="s">
        <v>44</v>
      </c>
      <c r="E33" s="26" t="s">
        <v>45</v>
      </c>
      <c r="F33" s="90">
        <f>ROUND((SUM(BE124:BE357)),  2)</f>
        <v>0</v>
      </c>
      <c r="I33" s="91">
        <v>0.21</v>
      </c>
      <c r="J33" s="90">
        <f>ROUND(((SUM(BE124:BE357))*I33),  2)</f>
        <v>0</v>
      </c>
      <c r="L33" s="31"/>
    </row>
    <row r="34" spans="2:12" s="1" customFormat="1" ht="14.4" customHeight="1">
      <c r="B34" s="31"/>
      <c r="E34" s="26" t="s">
        <v>46</v>
      </c>
      <c r="F34" s="90">
        <f>ROUND((SUM(BF124:BF357)),  2)</f>
        <v>0</v>
      </c>
      <c r="I34" s="91">
        <v>0.15</v>
      </c>
      <c r="J34" s="90">
        <f>ROUND(((SUM(BF124:BF357))*I34),  2)</f>
        <v>0</v>
      </c>
      <c r="L34" s="31"/>
    </row>
    <row r="35" spans="2:12" s="1" customFormat="1" ht="14.4" hidden="1" customHeight="1">
      <c r="B35" s="31"/>
      <c r="E35" s="26" t="s">
        <v>47</v>
      </c>
      <c r="F35" s="90">
        <f>ROUND((SUM(BG124:BG357)),  2)</f>
        <v>0</v>
      </c>
      <c r="I35" s="91">
        <v>0.21</v>
      </c>
      <c r="J35" s="90">
        <f>0</f>
        <v>0</v>
      </c>
      <c r="L35" s="31"/>
    </row>
    <row r="36" spans="2:12" s="1" customFormat="1" ht="14.4" hidden="1" customHeight="1">
      <c r="B36" s="31"/>
      <c r="E36" s="26" t="s">
        <v>48</v>
      </c>
      <c r="F36" s="90">
        <f>ROUND((SUM(BH124:BH357)),  2)</f>
        <v>0</v>
      </c>
      <c r="I36" s="91">
        <v>0.15</v>
      </c>
      <c r="J36" s="90">
        <f>0</f>
        <v>0</v>
      </c>
      <c r="L36" s="31"/>
    </row>
    <row r="37" spans="2:12" s="1" customFormat="1" ht="14.4" hidden="1" customHeight="1">
      <c r="B37" s="31"/>
      <c r="E37" s="26" t="s">
        <v>49</v>
      </c>
      <c r="F37" s="90">
        <f>ROUND((SUM(BI124:BI357)),  2)</f>
        <v>0</v>
      </c>
      <c r="I37" s="91">
        <v>0</v>
      </c>
      <c r="J37" s="90">
        <f>0</f>
        <v>0</v>
      </c>
      <c r="L37" s="31"/>
    </row>
    <row r="38" spans="2:12" s="1" customFormat="1" ht="6.9" customHeight="1">
      <c r="B38" s="31"/>
      <c r="L38" s="31"/>
    </row>
    <row r="39" spans="2:12" s="1" customFormat="1" ht="25.35" customHeight="1">
      <c r="B39" s="31"/>
      <c r="C39" s="92"/>
      <c r="D39" s="93" t="s">
        <v>50</v>
      </c>
      <c r="E39" s="54"/>
      <c r="F39" s="54"/>
      <c r="G39" s="94" t="s">
        <v>51</v>
      </c>
      <c r="H39" s="95" t="s">
        <v>52</v>
      </c>
      <c r="I39" s="54"/>
      <c r="J39" s="96">
        <f>SUM(J30:J37)</f>
        <v>0</v>
      </c>
      <c r="K39" s="97"/>
      <c r="L39" s="31"/>
    </row>
    <row r="40" spans="2:12" s="1" customFormat="1" ht="14.4" customHeight="1">
      <c r="B40" s="31"/>
      <c r="L40" s="31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39" t="s">
        <v>53</v>
      </c>
      <c r="E50" s="40"/>
      <c r="F50" s="40"/>
      <c r="G50" s="39" t="s">
        <v>54</v>
      </c>
      <c r="H50" s="40"/>
      <c r="I50" s="40"/>
      <c r="J50" s="40"/>
      <c r="K50" s="40"/>
      <c r="L50" s="31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31"/>
      <c r="D61" s="41" t="s">
        <v>55</v>
      </c>
      <c r="E61" s="33"/>
      <c r="F61" s="98" t="s">
        <v>56</v>
      </c>
      <c r="G61" s="41" t="s">
        <v>55</v>
      </c>
      <c r="H61" s="33"/>
      <c r="I61" s="33"/>
      <c r="J61" s="99" t="s">
        <v>56</v>
      </c>
      <c r="K61" s="33"/>
      <c r="L61" s="31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31"/>
      <c r="D65" s="39" t="s">
        <v>57</v>
      </c>
      <c r="E65" s="40"/>
      <c r="F65" s="40"/>
      <c r="G65" s="39" t="s">
        <v>58</v>
      </c>
      <c r="H65" s="40"/>
      <c r="I65" s="40"/>
      <c r="J65" s="40"/>
      <c r="K65" s="40"/>
      <c r="L65" s="31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31"/>
      <c r="D76" s="41" t="s">
        <v>55</v>
      </c>
      <c r="E76" s="33"/>
      <c r="F76" s="98" t="s">
        <v>56</v>
      </c>
      <c r="G76" s="41" t="s">
        <v>55</v>
      </c>
      <c r="H76" s="33"/>
      <c r="I76" s="33"/>
      <c r="J76" s="99" t="s">
        <v>56</v>
      </c>
      <c r="K76" s="33"/>
      <c r="L76" s="31"/>
    </row>
    <row r="77" spans="2:12" s="1" customFormat="1" ht="14.4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1"/>
    </row>
    <row r="81" spans="2:47" s="1" customFormat="1" ht="6.9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1"/>
    </row>
    <row r="82" spans="2:47" s="1" customFormat="1" ht="24.9" customHeight="1">
      <c r="B82" s="31"/>
      <c r="C82" s="20" t="s">
        <v>100</v>
      </c>
      <c r="L82" s="31"/>
    </row>
    <row r="83" spans="2:47" s="1" customFormat="1" ht="6.9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186" t="str">
        <f>E7</f>
        <v>Oprava místní komunikace - Borek u Děčína</v>
      </c>
      <c r="F85" s="187"/>
      <c r="G85" s="187"/>
      <c r="H85" s="187"/>
      <c r="L85" s="31"/>
    </row>
    <row r="86" spans="2:47" s="1" customFormat="1" ht="12" customHeight="1">
      <c r="B86" s="31"/>
      <c r="C86" s="26" t="s">
        <v>98</v>
      </c>
      <c r="L86" s="31"/>
    </row>
    <row r="87" spans="2:47" s="1" customFormat="1" ht="16.5" customHeight="1">
      <c r="B87" s="31"/>
      <c r="E87" s="184" t="str">
        <f>E9</f>
        <v>01 - SO 101 - komunikace MK 1</v>
      </c>
      <c r="F87" s="185"/>
      <c r="G87" s="185"/>
      <c r="H87" s="185"/>
      <c r="L87" s="31"/>
    </row>
    <row r="88" spans="2:47" s="1" customFormat="1" ht="6.9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0" t="str">
        <f>IF(J12="","",J12)</f>
        <v>27. 3. 2026</v>
      </c>
      <c r="L89" s="31"/>
    </row>
    <row r="90" spans="2:47" s="1" customFormat="1" ht="6.9" customHeight="1">
      <c r="B90" s="31"/>
      <c r="L90" s="31"/>
    </row>
    <row r="91" spans="2:47" s="1" customFormat="1" ht="25.65" customHeight="1">
      <c r="B91" s="31"/>
      <c r="C91" s="26" t="s">
        <v>24</v>
      </c>
      <c r="F91" s="24" t="str">
        <f>E15</f>
        <v>Obec Malšovice</v>
      </c>
      <c r="I91" s="26" t="s">
        <v>32</v>
      </c>
      <c r="J91" s="29" t="str">
        <f>E21</f>
        <v>Ing. Martina Hřebřinová, Děčín</v>
      </c>
      <c r="L91" s="31"/>
    </row>
    <row r="92" spans="2:47" s="1" customFormat="1" ht="25.65" customHeight="1">
      <c r="B92" s="31"/>
      <c r="C92" s="26" t="s">
        <v>30</v>
      </c>
      <c r="F92" s="24" t="str">
        <f>IF(E18="","",E18)</f>
        <v>Vyplň údaj</v>
      </c>
      <c r="I92" s="26" t="s">
        <v>36</v>
      </c>
      <c r="J92" s="29" t="str">
        <f>E24</f>
        <v>Josef Beran-STAVO, Žatec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101</v>
      </c>
      <c r="D94" s="92"/>
      <c r="E94" s="92"/>
      <c r="F94" s="92"/>
      <c r="G94" s="92"/>
      <c r="H94" s="92"/>
      <c r="I94" s="92"/>
      <c r="J94" s="101" t="s">
        <v>102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5" customHeight="1">
      <c r="B96" s="31"/>
      <c r="C96" s="102" t="s">
        <v>103</v>
      </c>
      <c r="J96" s="63">
        <f>J124</f>
        <v>0</v>
      </c>
      <c r="L96" s="31"/>
      <c r="AU96" s="16" t="s">
        <v>104</v>
      </c>
    </row>
    <row r="97" spans="2:12" s="8" customFormat="1" ht="24.9" customHeight="1">
      <c r="B97" s="103"/>
      <c r="D97" s="104" t="s">
        <v>105</v>
      </c>
      <c r="E97" s="105"/>
      <c r="F97" s="105"/>
      <c r="G97" s="105"/>
      <c r="H97" s="105"/>
      <c r="I97" s="105"/>
      <c r="J97" s="106">
        <f>J125</f>
        <v>0</v>
      </c>
      <c r="L97" s="103"/>
    </row>
    <row r="98" spans="2:12" s="9" customFormat="1" ht="19.95" customHeight="1">
      <c r="B98" s="107"/>
      <c r="D98" s="108" t="s">
        <v>106</v>
      </c>
      <c r="E98" s="109"/>
      <c r="F98" s="109"/>
      <c r="G98" s="109"/>
      <c r="H98" s="109"/>
      <c r="I98" s="109"/>
      <c r="J98" s="110">
        <f>J126</f>
        <v>0</v>
      </c>
      <c r="L98" s="107"/>
    </row>
    <row r="99" spans="2:12" s="9" customFormat="1" ht="19.95" customHeight="1">
      <c r="B99" s="107"/>
      <c r="D99" s="108" t="s">
        <v>107</v>
      </c>
      <c r="E99" s="109"/>
      <c r="F99" s="109"/>
      <c r="G99" s="109"/>
      <c r="H99" s="109"/>
      <c r="I99" s="109"/>
      <c r="J99" s="110">
        <f>J197</f>
        <v>0</v>
      </c>
      <c r="L99" s="107"/>
    </row>
    <row r="100" spans="2:12" s="9" customFormat="1" ht="19.95" customHeight="1">
      <c r="B100" s="107"/>
      <c r="D100" s="108" t="s">
        <v>108</v>
      </c>
      <c r="E100" s="109"/>
      <c r="F100" s="109"/>
      <c r="G100" s="109"/>
      <c r="H100" s="109"/>
      <c r="I100" s="109"/>
      <c r="J100" s="110">
        <f>J206</f>
        <v>0</v>
      </c>
      <c r="L100" s="107"/>
    </row>
    <row r="101" spans="2:12" s="9" customFormat="1" ht="19.95" customHeight="1">
      <c r="B101" s="107"/>
      <c r="D101" s="108" t="s">
        <v>109</v>
      </c>
      <c r="E101" s="109"/>
      <c r="F101" s="109"/>
      <c r="G101" s="109"/>
      <c r="H101" s="109"/>
      <c r="I101" s="109"/>
      <c r="J101" s="110">
        <f>J211</f>
        <v>0</v>
      </c>
      <c r="L101" s="107"/>
    </row>
    <row r="102" spans="2:12" s="9" customFormat="1" ht="19.95" customHeight="1">
      <c r="B102" s="107"/>
      <c r="D102" s="108" t="s">
        <v>110</v>
      </c>
      <c r="E102" s="109"/>
      <c r="F102" s="109"/>
      <c r="G102" s="109"/>
      <c r="H102" s="109"/>
      <c r="I102" s="109"/>
      <c r="J102" s="110">
        <f>J305</f>
        <v>0</v>
      </c>
      <c r="L102" s="107"/>
    </row>
    <row r="103" spans="2:12" s="9" customFormat="1" ht="19.95" customHeight="1">
      <c r="B103" s="107"/>
      <c r="D103" s="108" t="s">
        <v>111</v>
      </c>
      <c r="E103" s="109"/>
      <c r="F103" s="109"/>
      <c r="G103" s="109"/>
      <c r="H103" s="109"/>
      <c r="I103" s="109"/>
      <c r="J103" s="110">
        <f>J307</f>
        <v>0</v>
      </c>
      <c r="L103" s="107"/>
    </row>
    <row r="104" spans="2:12" s="9" customFormat="1" ht="19.95" customHeight="1">
      <c r="B104" s="107"/>
      <c r="D104" s="108" t="s">
        <v>112</v>
      </c>
      <c r="E104" s="109"/>
      <c r="F104" s="109"/>
      <c r="G104" s="109"/>
      <c r="H104" s="109"/>
      <c r="I104" s="109"/>
      <c r="J104" s="110">
        <f>J356</f>
        <v>0</v>
      </c>
      <c r="L104" s="107"/>
    </row>
    <row r="105" spans="2:12" s="1" customFormat="1" ht="21.75" customHeight="1">
      <c r="B105" s="31"/>
      <c r="L105" s="31"/>
    </row>
    <row r="106" spans="2:12" s="1" customFormat="1" ht="6.9" customHeight="1">
      <c r="B106" s="42"/>
      <c r="C106" s="43"/>
      <c r="D106" s="43"/>
      <c r="E106" s="43"/>
      <c r="F106" s="43"/>
      <c r="G106" s="43"/>
      <c r="H106" s="43"/>
      <c r="I106" s="43"/>
      <c r="J106" s="43"/>
      <c r="K106" s="43"/>
      <c r="L106" s="31"/>
    </row>
    <row r="110" spans="2:12" s="1" customFormat="1" ht="6.9" customHeight="1"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1"/>
    </row>
    <row r="111" spans="2:12" s="1" customFormat="1" ht="24.9" customHeight="1">
      <c r="B111" s="31"/>
      <c r="C111" s="20" t="s">
        <v>113</v>
      </c>
      <c r="L111" s="31"/>
    </row>
    <row r="112" spans="2:12" s="1" customFormat="1" ht="6.9" customHeight="1">
      <c r="B112" s="31"/>
      <c r="L112" s="31"/>
    </row>
    <row r="113" spans="2:65" s="1" customFormat="1" ht="12" customHeight="1">
      <c r="B113" s="31"/>
      <c r="C113" s="26" t="s">
        <v>16</v>
      </c>
      <c r="L113" s="31"/>
    </row>
    <row r="114" spans="2:65" s="1" customFormat="1" ht="16.5" customHeight="1">
      <c r="B114" s="31"/>
      <c r="E114" s="186" t="str">
        <f>E7</f>
        <v>Oprava místní komunikace - Borek u Děčína</v>
      </c>
      <c r="F114" s="187"/>
      <c r="G114" s="187"/>
      <c r="H114" s="187"/>
      <c r="L114" s="31"/>
    </row>
    <row r="115" spans="2:65" s="1" customFormat="1" ht="12" customHeight="1">
      <c r="B115" s="31"/>
      <c r="C115" s="26" t="s">
        <v>98</v>
      </c>
      <c r="L115" s="31"/>
    </row>
    <row r="116" spans="2:65" s="1" customFormat="1" ht="16.5" customHeight="1">
      <c r="B116" s="31"/>
      <c r="E116" s="184" t="str">
        <f>E9</f>
        <v>01 - SO 101 - komunikace MK 1</v>
      </c>
      <c r="F116" s="185"/>
      <c r="G116" s="185"/>
      <c r="H116" s="185"/>
      <c r="L116" s="31"/>
    </row>
    <row r="117" spans="2:65" s="1" customFormat="1" ht="6.9" customHeight="1">
      <c r="B117" s="31"/>
      <c r="L117" s="31"/>
    </row>
    <row r="118" spans="2:65" s="1" customFormat="1" ht="12" customHeight="1">
      <c r="B118" s="31"/>
      <c r="C118" s="26" t="s">
        <v>20</v>
      </c>
      <c r="F118" s="24" t="str">
        <f>F12</f>
        <v xml:space="preserve"> </v>
      </c>
      <c r="I118" s="26" t="s">
        <v>22</v>
      </c>
      <c r="J118" s="50" t="str">
        <f>IF(J12="","",J12)</f>
        <v>27. 3. 2026</v>
      </c>
      <c r="L118" s="31"/>
    </row>
    <row r="119" spans="2:65" s="1" customFormat="1" ht="6.9" customHeight="1">
      <c r="B119" s="31"/>
      <c r="L119" s="31"/>
    </row>
    <row r="120" spans="2:65" s="1" customFormat="1" ht="25.65" customHeight="1">
      <c r="B120" s="31"/>
      <c r="C120" s="26" t="s">
        <v>24</v>
      </c>
      <c r="F120" s="24" t="str">
        <f>E15</f>
        <v>Obec Malšovice</v>
      </c>
      <c r="I120" s="26" t="s">
        <v>32</v>
      </c>
      <c r="J120" s="29" t="str">
        <f>E21</f>
        <v>Ing. Martina Hřebřinová, Děčín</v>
      </c>
      <c r="L120" s="31"/>
    </row>
    <row r="121" spans="2:65" s="1" customFormat="1" ht="25.65" customHeight="1">
      <c r="B121" s="31"/>
      <c r="C121" s="26" t="s">
        <v>30</v>
      </c>
      <c r="F121" s="24" t="str">
        <f>IF(E18="","",E18)</f>
        <v>Vyplň údaj</v>
      </c>
      <c r="I121" s="26" t="s">
        <v>36</v>
      </c>
      <c r="J121" s="29" t="str">
        <f>E24</f>
        <v>Josef Beran-STAVO, Žatec</v>
      </c>
      <c r="L121" s="31"/>
    </row>
    <row r="122" spans="2:65" s="1" customFormat="1" ht="10.35" customHeight="1">
      <c r="B122" s="31"/>
      <c r="L122" s="31"/>
    </row>
    <row r="123" spans="2:65" s="10" customFormat="1" ht="29.25" customHeight="1">
      <c r="B123" s="111"/>
      <c r="C123" s="112" t="s">
        <v>114</v>
      </c>
      <c r="D123" s="113" t="s">
        <v>65</v>
      </c>
      <c r="E123" s="113" t="s">
        <v>61</v>
      </c>
      <c r="F123" s="113" t="s">
        <v>62</v>
      </c>
      <c r="G123" s="113" t="s">
        <v>115</v>
      </c>
      <c r="H123" s="113" t="s">
        <v>116</v>
      </c>
      <c r="I123" s="113" t="s">
        <v>117</v>
      </c>
      <c r="J123" s="114" t="s">
        <v>102</v>
      </c>
      <c r="K123" s="115" t="s">
        <v>118</v>
      </c>
      <c r="L123" s="111"/>
      <c r="M123" s="56" t="s">
        <v>1</v>
      </c>
      <c r="N123" s="57" t="s">
        <v>44</v>
      </c>
      <c r="O123" s="57" t="s">
        <v>119</v>
      </c>
      <c r="P123" s="57" t="s">
        <v>120</v>
      </c>
      <c r="Q123" s="57" t="s">
        <v>121</v>
      </c>
      <c r="R123" s="57" t="s">
        <v>122</v>
      </c>
      <c r="S123" s="57" t="s">
        <v>123</v>
      </c>
      <c r="T123" s="58" t="s">
        <v>124</v>
      </c>
    </row>
    <row r="124" spans="2:65" s="1" customFormat="1" ht="22.95" customHeight="1">
      <c r="B124" s="31"/>
      <c r="C124" s="61" t="s">
        <v>125</v>
      </c>
      <c r="J124" s="116">
        <f>BK124</f>
        <v>0</v>
      </c>
      <c r="L124" s="31"/>
      <c r="M124" s="59"/>
      <c r="N124" s="51"/>
      <c r="O124" s="51"/>
      <c r="P124" s="117">
        <f>P125</f>
        <v>0</v>
      </c>
      <c r="Q124" s="51"/>
      <c r="R124" s="117">
        <f>R125</f>
        <v>284.69945738999996</v>
      </c>
      <c r="S124" s="51"/>
      <c r="T124" s="118">
        <f>T125</f>
        <v>3.8190000000000004</v>
      </c>
      <c r="AT124" s="16" t="s">
        <v>79</v>
      </c>
      <c r="AU124" s="16" t="s">
        <v>104</v>
      </c>
      <c r="BK124" s="119">
        <f>BK125</f>
        <v>0</v>
      </c>
    </row>
    <row r="125" spans="2:65" s="11" customFormat="1" ht="25.95" customHeight="1">
      <c r="B125" s="120"/>
      <c r="D125" s="121" t="s">
        <v>79</v>
      </c>
      <c r="E125" s="122" t="s">
        <v>126</v>
      </c>
      <c r="F125" s="122" t="s">
        <v>127</v>
      </c>
      <c r="I125" s="123"/>
      <c r="J125" s="124">
        <f>BK125</f>
        <v>0</v>
      </c>
      <c r="L125" s="120"/>
      <c r="M125" s="125"/>
      <c r="P125" s="126">
        <f>P126+P197+P206+P211+P305+P307+P356</f>
        <v>0</v>
      </c>
      <c r="R125" s="126">
        <f>R126+R197+R206+R211+R305+R307+R356</f>
        <v>284.69945738999996</v>
      </c>
      <c r="T125" s="127">
        <f>T126+T197+T206+T211+T305+T307+T356</f>
        <v>3.8190000000000004</v>
      </c>
      <c r="AR125" s="121" t="s">
        <v>88</v>
      </c>
      <c r="AT125" s="128" t="s">
        <v>79</v>
      </c>
      <c r="AU125" s="128" t="s">
        <v>80</v>
      </c>
      <c r="AY125" s="121" t="s">
        <v>128</v>
      </c>
      <c r="BK125" s="129">
        <f>BK126+BK197+BK206+BK211+BK305+BK307+BK356</f>
        <v>0</v>
      </c>
    </row>
    <row r="126" spans="2:65" s="11" customFormat="1" ht="22.95" customHeight="1">
      <c r="B126" s="120"/>
      <c r="D126" s="121" t="s">
        <v>79</v>
      </c>
      <c r="E126" s="130" t="s">
        <v>88</v>
      </c>
      <c r="F126" s="130" t="s">
        <v>129</v>
      </c>
      <c r="I126" s="123"/>
      <c r="J126" s="131">
        <f>BK126</f>
        <v>0</v>
      </c>
      <c r="L126" s="120"/>
      <c r="M126" s="125"/>
      <c r="P126" s="126">
        <f>SUM(P127:P196)</f>
        <v>0</v>
      </c>
      <c r="R126" s="126">
        <f>SUM(R127:R196)</f>
        <v>12</v>
      </c>
      <c r="T126" s="127">
        <f>SUM(T127:T196)</f>
        <v>3.7740000000000005</v>
      </c>
      <c r="AR126" s="121" t="s">
        <v>88</v>
      </c>
      <c r="AT126" s="128" t="s">
        <v>79</v>
      </c>
      <c r="AU126" s="128" t="s">
        <v>88</v>
      </c>
      <c r="AY126" s="121" t="s">
        <v>128</v>
      </c>
      <c r="BK126" s="129">
        <f>SUM(BK127:BK196)</f>
        <v>0</v>
      </c>
    </row>
    <row r="127" spans="2:65" s="1" customFormat="1" ht="21.75" customHeight="1">
      <c r="B127" s="31"/>
      <c r="C127" s="132" t="s">
        <v>88</v>
      </c>
      <c r="D127" s="132" t="s">
        <v>130</v>
      </c>
      <c r="E127" s="133" t="s">
        <v>131</v>
      </c>
      <c r="F127" s="134" t="s">
        <v>132</v>
      </c>
      <c r="G127" s="135" t="s">
        <v>133</v>
      </c>
      <c r="H127" s="136">
        <v>12.92</v>
      </c>
      <c r="I127" s="137"/>
      <c r="J127" s="138">
        <f>ROUND(I127*H127,2)</f>
        <v>0</v>
      </c>
      <c r="K127" s="139"/>
      <c r="L127" s="31"/>
      <c r="M127" s="140" t="s">
        <v>1</v>
      </c>
      <c r="N127" s="141" t="s">
        <v>45</v>
      </c>
      <c r="P127" s="142">
        <f>O127*H127</f>
        <v>0</v>
      </c>
      <c r="Q127" s="142">
        <v>0</v>
      </c>
      <c r="R127" s="142">
        <f>Q127*H127</f>
        <v>0</v>
      </c>
      <c r="S127" s="142">
        <v>0</v>
      </c>
      <c r="T127" s="143">
        <f>S127*H127</f>
        <v>0</v>
      </c>
      <c r="AR127" s="144" t="s">
        <v>134</v>
      </c>
      <c r="AT127" s="144" t="s">
        <v>130</v>
      </c>
      <c r="AU127" s="144" t="s">
        <v>90</v>
      </c>
      <c r="AY127" s="16" t="s">
        <v>128</v>
      </c>
      <c r="BE127" s="145">
        <f>IF(N127="základní",J127,0)</f>
        <v>0</v>
      </c>
      <c r="BF127" s="145">
        <f>IF(N127="snížená",J127,0)</f>
        <v>0</v>
      </c>
      <c r="BG127" s="145">
        <f>IF(N127="zákl. přenesená",J127,0)</f>
        <v>0</v>
      </c>
      <c r="BH127" s="145">
        <f>IF(N127="sníž. přenesená",J127,0)</f>
        <v>0</v>
      </c>
      <c r="BI127" s="145">
        <f>IF(N127="nulová",J127,0)</f>
        <v>0</v>
      </c>
      <c r="BJ127" s="16" t="s">
        <v>88</v>
      </c>
      <c r="BK127" s="145">
        <f>ROUND(I127*H127,2)</f>
        <v>0</v>
      </c>
      <c r="BL127" s="16" t="s">
        <v>134</v>
      </c>
      <c r="BM127" s="144" t="s">
        <v>135</v>
      </c>
    </row>
    <row r="128" spans="2:65" s="12" customFormat="1">
      <c r="B128" s="146"/>
      <c r="D128" s="147" t="s">
        <v>136</v>
      </c>
      <c r="E128" s="148" t="s">
        <v>1</v>
      </c>
      <c r="F128" s="149" t="s">
        <v>137</v>
      </c>
      <c r="H128" s="148" t="s">
        <v>1</v>
      </c>
      <c r="I128" s="150"/>
      <c r="L128" s="146"/>
      <c r="M128" s="151"/>
      <c r="T128" s="152"/>
      <c r="AT128" s="148" t="s">
        <v>136</v>
      </c>
      <c r="AU128" s="148" t="s">
        <v>90</v>
      </c>
      <c r="AV128" s="12" t="s">
        <v>88</v>
      </c>
      <c r="AW128" s="12" t="s">
        <v>35</v>
      </c>
      <c r="AX128" s="12" t="s">
        <v>80</v>
      </c>
      <c r="AY128" s="148" t="s">
        <v>128</v>
      </c>
    </row>
    <row r="129" spans="2:65" s="12" customFormat="1">
      <c r="B129" s="146"/>
      <c r="D129" s="147" t="s">
        <v>136</v>
      </c>
      <c r="E129" s="148" t="s">
        <v>1</v>
      </c>
      <c r="F129" s="149" t="s">
        <v>138</v>
      </c>
      <c r="H129" s="148" t="s">
        <v>1</v>
      </c>
      <c r="I129" s="150"/>
      <c r="L129" s="146"/>
      <c r="M129" s="151"/>
      <c r="T129" s="152"/>
      <c r="AT129" s="148" t="s">
        <v>136</v>
      </c>
      <c r="AU129" s="148" t="s">
        <v>90</v>
      </c>
      <c r="AV129" s="12" t="s">
        <v>88</v>
      </c>
      <c r="AW129" s="12" t="s">
        <v>35</v>
      </c>
      <c r="AX129" s="12" t="s">
        <v>80</v>
      </c>
      <c r="AY129" s="148" t="s">
        <v>128</v>
      </c>
    </row>
    <row r="130" spans="2:65" s="13" customFormat="1">
      <c r="B130" s="153"/>
      <c r="D130" s="147" t="s">
        <v>136</v>
      </c>
      <c r="E130" s="154" t="s">
        <v>1</v>
      </c>
      <c r="F130" s="155" t="s">
        <v>139</v>
      </c>
      <c r="H130" s="156">
        <v>7.04</v>
      </c>
      <c r="I130" s="157"/>
      <c r="L130" s="153"/>
      <c r="M130" s="158"/>
      <c r="T130" s="159"/>
      <c r="AT130" s="154" t="s">
        <v>136</v>
      </c>
      <c r="AU130" s="154" t="s">
        <v>90</v>
      </c>
      <c r="AV130" s="13" t="s">
        <v>90</v>
      </c>
      <c r="AW130" s="13" t="s">
        <v>35</v>
      </c>
      <c r="AX130" s="13" t="s">
        <v>80</v>
      </c>
      <c r="AY130" s="154" t="s">
        <v>128</v>
      </c>
    </row>
    <row r="131" spans="2:65" s="13" customFormat="1">
      <c r="B131" s="153"/>
      <c r="D131" s="147" t="s">
        <v>136</v>
      </c>
      <c r="E131" s="154" t="s">
        <v>1</v>
      </c>
      <c r="F131" s="155" t="s">
        <v>140</v>
      </c>
      <c r="H131" s="156">
        <v>5.88</v>
      </c>
      <c r="I131" s="157"/>
      <c r="L131" s="153"/>
      <c r="M131" s="158"/>
      <c r="T131" s="159"/>
      <c r="AT131" s="154" t="s">
        <v>136</v>
      </c>
      <c r="AU131" s="154" t="s">
        <v>90</v>
      </c>
      <c r="AV131" s="13" t="s">
        <v>90</v>
      </c>
      <c r="AW131" s="13" t="s">
        <v>35</v>
      </c>
      <c r="AX131" s="13" t="s">
        <v>80</v>
      </c>
      <c r="AY131" s="154" t="s">
        <v>128</v>
      </c>
    </row>
    <row r="132" spans="2:65" s="14" customFormat="1">
      <c r="B132" s="160"/>
      <c r="D132" s="147" t="s">
        <v>136</v>
      </c>
      <c r="E132" s="161" t="s">
        <v>1</v>
      </c>
      <c r="F132" s="162" t="s">
        <v>141</v>
      </c>
      <c r="H132" s="163">
        <v>12.92</v>
      </c>
      <c r="I132" s="164"/>
      <c r="L132" s="160"/>
      <c r="M132" s="165"/>
      <c r="T132" s="166"/>
      <c r="AT132" s="161" t="s">
        <v>136</v>
      </c>
      <c r="AU132" s="161" t="s">
        <v>90</v>
      </c>
      <c r="AV132" s="14" t="s">
        <v>134</v>
      </c>
      <c r="AW132" s="14" t="s">
        <v>35</v>
      </c>
      <c r="AX132" s="14" t="s">
        <v>88</v>
      </c>
      <c r="AY132" s="161" t="s">
        <v>128</v>
      </c>
    </row>
    <row r="133" spans="2:65" s="1" customFormat="1" ht="24.15" customHeight="1">
      <c r="B133" s="31"/>
      <c r="C133" s="132" t="s">
        <v>90</v>
      </c>
      <c r="D133" s="132" t="s">
        <v>130</v>
      </c>
      <c r="E133" s="133" t="s">
        <v>142</v>
      </c>
      <c r="F133" s="134" t="s">
        <v>143</v>
      </c>
      <c r="G133" s="135" t="s">
        <v>133</v>
      </c>
      <c r="H133" s="136">
        <v>14.8</v>
      </c>
      <c r="I133" s="137"/>
      <c r="J133" s="138">
        <f>ROUND(I133*H133,2)</f>
        <v>0</v>
      </c>
      <c r="K133" s="139"/>
      <c r="L133" s="31"/>
      <c r="M133" s="140" t="s">
        <v>1</v>
      </c>
      <c r="N133" s="141" t="s">
        <v>45</v>
      </c>
      <c r="P133" s="142">
        <f>O133*H133</f>
        <v>0</v>
      </c>
      <c r="Q133" s="142">
        <v>0</v>
      </c>
      <c r="R133" s="142">
        <f>Q133*H133</f>
        <v>0</v>
      </c>
      <c r="S133" s="142">
        <v>0.255</v>
      </c>
      <c r="T133" s="143">
        <f>S133*H133</f>
        <v>3.7740000000000005</v>
      </c>
      <c r="AR133" s="144" t="s">
        <v>134</v>
      </c>
      <c r="AT133" s="144" t="s">
        <v>130</v>
      </c>
      <c r="AU133" s="144" t="s">
        <v>90</v>
      </c>
      <c r="AY133" s="16" t="s">
        <v>128</v>
      </c>
      <c r="BE133" s="145">
        <f>IF(N133="základní",J133,0)</f>
        <v>0</v>
      </c>
      <c r="BF133" s="145">
        <f>IF(N133="snížená",J133,0)</f>
        <v>0</v>
      </c>
      <c r="BG133" s="145">
        <f>IF(N133="zákl. přenesená",J133,0)</f>
        <v>0</v>
      </c>
      <c r="BH133" s="145">
        <f>IF(N133="sníž. přenesená",J133,0)</f>
        <v>0</v>
      </c>
      <c r="BI133" s="145">
        <f>IF(N133="nulová",J133,0)</f>
        <v>0</v>
      </c>
      <c r="BJ133" s="16" t="s">
        <v>88</v>
      </c>
      <c r="BK133" s="145">
        <f>ROUND(I133*H133,2)</f>
        <v>0</v>
      </c>
      <c r="BL133" s="16" t="s">
        <v>134</v>
      </c>
      <c r="BM133" s="144" t="s">
        <v>144</v>
      </c>
    </row>
    <row r="134" spans="2:65" s="12" customFormat="1" ht="20.399999999999999">
      <c r="B134" s="146"/>
      <c r="D134" s="147" t="s">
        <v>136</v>
      </c>
      <c r="E134" s="148" t="s">
        <v>1</v>
      </c>
      <c r="F134" s="149" t="s">
        <v>145</v>
      </c>
      <c r="H134" s="148" t="s">
        <v>1</v>
      </c>
      <c r="I134" s="150"/>
      <c r="L134" s="146"/>
      <c r="M134" s="151"/>
      <c r="T134" s="152"/>
      <c r="AT134" s="148" t="s">
        <v>136</v>
      </c>
      <c r="AU134" s="148" t="s">
        <v>90</v>
      </c>
      <c r="AV134" s="12" t="s">
        <v>88</v>
      </c>
      <c r="AW134" s="12" t="s">
        <v>35</v>
      </c>
      <c r="AX134" s="12" t="s">
        <v>80</v>
      </c>
      <c r="AY134" s="148" t="s">
        <v>128</v>
      </c>
    </row>
    <row r="135" spans="2:65" s="12" customFormat="1">
      <c r="B135" s="146"/>
      <c r="D135" s="147" t="s">
        <v>136</v>
      </c>
      <c r="E135" s="148" t="s">
        <v>1</v>
      </c>
      <c r="F135" s="149" t="s">
        <v>146</v>
      </c>
      <c r="H135" s="148" t="s">
        <v>1</v>
      </c>
      <c r="I135" s="150"/>
      <c r="L135" s="146"/>
      <c r="M135" s="151"/>
      <c r="T135" s="152"/>
      <c r="AT135" s="148" t="s">
        <v>136</v>
      </c>
      <c r="AU135" s="148" t="s">
        <v>90</v>
      </c>
      <c r="AV135" s="12" t="s">
        <v>88</v>
      </c>
      <c r="AW135" s="12" t="s">
        <v>35</v>
      </c>
      <c r="AX135" s="12" t="s">
        <v>80</v>
      </c>
      <c r="AY135" s="148" t="s">
        <v>128</v>
      </c>
    </row>
    <row r="136" spans="2:65" s="13" customFormat="1">
      <c r="B136" s="153"/>
      <c r="D136" s="147" t="s">
        <v>136</v>
      </c>
      <c r="E136" s="154" t="s">
        <v>1</v>
      </c>
      <c r="F136" s="155" t="s">
        <v>147</v>
      </c>
      <c r="H136" s="156">
        <v>14.8</v>
      </c>
      <c r="I136" s="157"/>
      <c r="L136" s="153"/>
      <c r="M136" s="158"/>
      <c r="T136" s="159"/>
      <c r="AT136" s="154" t="s">
        <v>136</v>
      </c>
      <c r="AU136" s="154" t="s">
        <v>90</v>
      </c>
      <c r="AV136" s="13" t="s">
        <v>90</v>
      </c>
      <c r="AW136" s="13" t="s">
        <v>35</v>
      </c>
      <c r="AX136" s="13" t="s">
        <v>80</v>
      </c>
      <c r="AY136" s="154" t="s">
        <v>128</v>
      </c>
    </row>
    <row r="137" spans="2:65" s="14" customFormat="1">
      <c r="B137" s="160"/>
      <c r="D137" s="147" t="s">
        <v>136</v>
      </c>
      <c r="E137" s="161" t="s">
        <v>1</v>
      </c>
      <c r="F137" s="162" t="s">
        <v>141</v>
      </c>
      <c r="H137" s="163">
        <v>14.8</v>
      </c>
      <c r="I137" s="164"/>
      <c r="L137" s="160"/>
      <c r="M137" s="165"/>
      <c r="T137" s="166"/>
      <c r="AT137" s="161" t="s">
        <v>136</v>
      </c>
      <c r="AU137" s="161" t="s">
        <v>90</v>
      </c>
      <c r="AV137" s="14" t="s">
        <v>134</v>
      </c>
      <c r="AW137" s="14" t="s">
        <v>35</v>
      </c>
      <c r="AX137" s="14" t="s">
        <v>88</v>
      </c>
      <c r="AY137" s="161" t="s">
        <v>128</v>
      </c>
    </row>
    <row r="138" spans="2:65" s="1" customFormat="1" ht="33" customHeight="1">
      <c r="B138" s="31"/>
      <c r="C138" s="132" t="s">
        <v>148</v>
      </c>
      <c r="D138" s="132" t="s">
        <v>130</v>
      </c>
      <c r="E138" s="133" t="s">
        <v>149</v>
      </c>
      <c r="F138" s="134" t="s">
        <v>150</v>
      </c>
      <c r="G138" s="135" t="s">
        <v>151</v>
      </c>
      <c r="H138" s="136">
        <v>88.204999999999998</v>
      </c>
      <c r="I138" s="137"/>
      <c r="J138" s="138">
        <f>ROUND(I138*H138,2)</f>
        <v>0</v>
      </c>
      <c r="K138" s="139"/>
      <c r="L138" s="31"/>
      <c r="M138" s="140" t="s">
        <v>1</v>
      </c>
      <c r="N138" s="141" t="s">
        <v>45</v>
      </c>
      <c r="P138" s="142">
        <f>O138*H138</f>
        <v>0</v>
      </c>
      <c r="Q138" s="142">
        <v>0</v>
      </c>
      <c r="R138" s="142">
        <f>Q138*H138</f>
        <v>0</v>
      </c>
      <c r="S138" s="142">
        <v>0</v>
      </c>
      <c r="T138" s="143">
        <f>S138*H138</f>
        <v>0</v>
      </c>
      <c r="AR138" s="144" t="s">
        <v>134</v>
      </c>
      <c r="AT138" s="144" t="s">
        <v>130</v>
      </c>
      <c r="AU138" s="144" t="s">
        <v>90</v>
      </c>
      <c r="AY138" s="16" t="s">
        <v>128</v>
      </c>
      <c r="BE138" s="145">
        <f>IF(N138="základní",J138,0)</f>
        <v>0</v>
      </c>
      <c r="BF138" s="145">
        <f>IF(N138="snížená",J138,0)</f>
        <v>0</v>
      </c>
      <c r="BG138" s="145">
        <f>IF(N138="zákl. přenesená",J138,0)</f>
        <v>0</v>
      </c>
      <c r="BH138" s="145">
        <f>IF(N138="sníž. přenesená",J138,0)</f>
        <v>0</v>
      </c>
      <c r="BI138" s="145">
        <f>IF(N138="nulová",J138,0)</f>
        <v>0</v>
      </c>
      <c r="BJ138" s="16" t="s">
        <v>88</v>
      </c>
      <c r="BK138" s="145">
        <f>ROUND(I138*H138,2)</f>
        <v>0</v>
      </c>
      <c r="BL138" s="16" t="s">
        <v>134</v>
      </c>
      <c r="BM138" s="144" t="s">
        <v>152</v>
      </c>
    </row>
    <row r="139" spans="2:65" s="12" customFormat="1">
      <c r="B139" s="146"/>
      <c r="D139" s="147" t="s">
        <v>136</v>
      </c>
      <c r="E139" s="148" t="s">
        <v>1</v>
      </c>
      <c r="F139" s="149" t="s">
        <v>153</v>
      </c>
      <c r="H139" s="148" t="s">
        <v>1</v>
      </c>
      <c r="I139" s="150"/>
      <c r="L139" s="146"/>
      <c r="M139" s="151"/>
      <c r="T139" s="152"/>
      <c r="AT139" s="148" t="s">
        <v>136</v>
      </c>
      <c r="AU139" s="148" t="s">
        <v>90</v>
      </c>
      <c r="AV139" s="12" t="s">
        <v>88</v>
      </c>
      <c r="AW139" s="12" t="s">
        <v>35</v>
      </c>
      <c r="AX139" s="12" t="s">
        <v>80</v>
      </c>
      <c r="AY139" s="148" t="s">
        <v>128</v>
      </c>
    </row>
    <row r="140" spans="2:65" s="12" customFormat="1">
      <c r="B140" s="146"/>
      <c r="D140" s="147" t="s">
        <v>136</v>
      </c>
      <c r="E140" s="148" t="s">
        <v>1</v>
      </c>
      <c r="F140" s="149" t="s">
        <v>154</v>
      </c>
      <c r="H140" s="148" t="s">
        <v>1</v>
      </c>
      <c r="I140" s="150"/>
      <c r="L140" s="146"/>
      <c r="M140" s="151"/>
      <c r="T140" s="152"/>
      <c r="AT140" s="148" t="s">
        <v>136</v>
      </c>
      <c r="AU140" s="148" t="s">
        <v>90</v>
      </c>
      <c r="AV140" s="12" t="s">
        <v>88</v>
      </c>
      <c r="AW140" s="12" t="s">
        <v>35</v>
      </c>
      <c r="AX140" s="12" t="s">
        <v>80</v>
      </c>
      <c r="AY140" s="148" t="s">
        <v>128</v>
      </c>
    </row>
    <row r="141" spans="2:65" s="13" customFormat="1">
      <c r="B141" s="153"/>
      <c r="D141" s="147" t="s">
        <v>136</v>
      </c>
      <c r="E141" s="154" t="s">
        <v>1</v>
      </c>
      <c r="F141" s="155" t="s">
        <v>155</v>
      </c>
      <c r="H141" s="156">
        <v>22.553000000000001</v>
      </c>
      <c r="I141" s="157"/>
      <c r="L141" s="153"/>
      <c r="M141" s="158"/>
      <c r="T141" s="159"/>
      <c r="AT141" s="154" t="s">
        <v>136</v>
      </c>
      <c r="AU141" s="154" t="s">
        <v>90</v>
      </c>
      <c r="AV141" s="13" t="s">
        <v>90</v>
      </c>
      <c r="AW141" s="13" t="s">
        <v>35</v>
      </c>
      <c r="AX141" s="13" t="s">
        <v>80</v>
      </c>
      <c r="AY141" s="154" t="s">
        <v>128</v>
      </c>
    </row>
    <row r="142" spans="2:65" s="12" customFormat="1">
      <c r="B142" s="146"/>
      <c r="D142" s="147" t="s">
        <v>136</v>
      </c>
      <c r="E142" s="148" t="s">
        <v>1</v>
      </c>
      <c r="F142" s="149" t="s">
        <v>156</v>
      </c>
      <c r="H142" s="148" t="s">
        <v>1</v>
      </c>
      <c r="I142" s="150"/>
      <c r="L142" s="146"/>
      <c r="M142" s="151"/>
      <c r="T142" s="152"/>
      <c r="AT142" s="148" t="s">
        <v>136</v>
      </c>
      <c r="AU142" s="148" t="s">
        <v>90</v>
      </c>
      <c r="AV142" s="12" t="s">
        <v>88</v>
      </c>
      <c r="AW142" s="12" t="s">
        <v>35</v>
      </c>
      <c r="AX142" s="12" t="s">
        <v>80</v>
      </c>
      <c r="AY142" s="148" t="s">
        <v>128</v>
      </c>
    </row>
    <row r="143" spans="2:65" s="13" customFormat="1">
      <c r="B143" s="153"/>
      <c r="D143" s="147" t="s">
        <v>136</v>
      </c>
      <c r="E143" s="154" t="s">
        <v>1</v>
      </c>
      <c r="F143" s="155" t="s">
        <v>157</v>
      </c>
      <c r="H143" s="156">
        <v>24.074999999999999</v>
      </c>
      <c r="I143" s="157"/>
      <c r="L143" s="153"/>
      <c r="M143" s="158"/>
      <c r="T143" s="159"/>
      <c r="AT143" s="154" t="s">
        <v>136</v>
      </c>
      <c r="AU143" s="154" t="s">
        <v>90</v>
      </c>
      <c r="AV143" s="13" t="s">
        <v>90</v>
      </c>
      <c r="AW143" s="13" t="s">
        <v>35</v>
      </c>
      <c r="AX143" s="13" t="s">
        <v>80</v>
      </c>
      <c r="AY143" s="154" t="s">
        <v>128</v>
      </c>
    </row>
    <row r="144" spans="2:65" s="12" customFormat="1">
      <c r="B144" s="146"/>
      <c r="D144" s="147" t="s">
        <v>136</v>
      </c>
      <c r="E144" s="148" t="s">
        <v>1</v>
      </c>
      <c r="F144" s="149" t="s">
        <v>158</v>
      </c>
      <c r="H144" s="148" t="s">
        <v>1</v>
      </c>
      <c r="I144" s="150"/>
      <c r="L144" s="146"/>
      <c r="M144" s="151"/>
      <c r="T144" s="152"/>
      <c r="AT144" s="148" t="s">
        <v>136</v>
      </c>
      <c r="AU144" s="148" t="s">
        <v>90</v>
      </c>
      <c r="AV144" s="12" t="s">
        <v>88</v>
      </c>
      <c r="AW144" s="12" t="s">
        <v>35</v>
      </c>
      <c r="AX144" s="12" t="s">
        <v>80</v>
      </c>
      <c r="AY144" s="148" t="s">
        <v>128</v>
      </c>
    </row>
    <row r="145" spans="2:65" s="13" customFormat="1">
      <c r="B145" s="153"/>
      <c r="D145" s="147" t="s">
        <v>136</v>
      </c>
      <c r="E145" s="154" t="s">
        <v>1</v>
      </c>
      <c r="F145" s="155" t="s">
        <v>159</v>
      </c>
      <c r="H145" s="156">
        <v>33.024999999999999</v>
      </c>
      <c r="I145" s="157"/>
      <c r="L145" s="153"/>
      <c r="M145" s="158"/>
      <c r="T145" s="159"/>
      <c r="AT145" s="154" t="s">
        <v>136</v>
      </c>
      <c r="AU145" s="154" t="s">
        <v>90</v>
      </c>
      <c r="AV145" s="13" t="s">
        <v>90</v>
      </c>
      <c r="AW145" s="13" t="s">
        <v>35</v>
      </c>
      <c r="AX145" s="13" t="s">
        <v>80</v>
      </c>
      <c r="AY145" s="154" t="s">
        <v>128</v>
      </c>
    </row>
    <row r="146" spans="2:65" s="12" customFormat="1">
      <c r="B146" s="146"/>
      <c r="D146" s="147" t="s">
        <v>136</v>
      </c>
      <c r="E146" s="148" t="s">
        <v>1</v>
      </c>
      <c r="F146" s="149" t="s">
        <v>160</v>
      </c>
      <c r="H146" s="148" t="s">
        <v>1</v>
      </c>
      <c r="I146" s="150"/>
      <c r="L146" s="146"/>
      <c r="M146" s="151"/>
      <c r="T146" s="152"/>
      <c r="AT146" s="148" t="s">
        <v>136</v>
      </c>
      <c r="AU146" s="148" t="s">
        <v>90</v>
      </c>
      <c r="AV146" s="12" t="s">
        <v>88</v>
      </c>
      <c r="AW146" s="12" t="s">
        <v>35</v>
      </c>
      <c r="AX146" s="12" t="s">
        <v>80</v>
      </c>
      <c r="AY146" s="148" t="s">
        <v>128</v>
      </c>
    </row>
    <row r="147" spans="2:65" s="12" customFormat="1">
      <c r="B147" s="146"/>
      <c r="D147" s="147" t="s">
        <v>136</v>
      </c>
      <c r="E147" s="148" t="s">
        <v>1</v>
      </c>
      <c r="F147" s="149" t="s">
        <v>161</v>
      </c>
      <c r="H147" s="148" t="s">
        <v>1</v>
      </c>
      <c r="I147" s="150"/>
      <c r="L147" s="146"/>
      <c r="M147" s="151"/>
      <c r="T147" s="152"/>
      <c r="AT147" s="148" t="s">
        <v>136</v>
      </c>
      <c r="AU147" s="148" t="s">
        <v>90</v>
      </c>
      <c r="AV147" s="12" t="s">
        <v>88</v>
      </c>
      <c r="AW147" s="12" t="s">
        <v>35</v>
      </c>
      <c r="AX147" s="12" t="s">
        <v>80</v>
      </c>
      <c r="AY147" s="148" t="s">
        <v>128</v>
      </c>
    </row>
    <row r="148" spans="2:65" s="13" customFormat="1">
      <c r="B148" s="153"/>
      <c r="D148" s="147" t="s">
        <v>136</v>
      </c>
      <c r="E148" s="154" t="s">
        <v>1</v>
      </c>
      <c r="F148" s="155" t="s">
        <v>162</v>
      </c>
      <c r="H148" s="156">
        <v>2.9569999999999999</v>
      </c>
      <c r="I148" s="157"/>
      <c r="L148" s="153"/>
      <c r="M148" s="158"/>
      <c r="T148" s="159"/>
      <c r="AT148" s="154" t="s">
        <v>136</v>
      </c>
      <c r="AU148" s="154" t="s">
        <v>90</v>
      </c>
      <c r="AV148" s="13" t="s">
        <v>90</v>
      </c>
      <c r="AW148" s="13" t="s">
        <v>35</v>
      </c>
      <c r="AX148" s="13" t="s">
        <v>80</v>
      </c>
      <c r="AY148" s="154" t="s">
        <v>128</v>
      </c>
    </row>
    <row r="149" spans="2:65" s="12" customFormat="1">
      <c r="B149" s="146"/>
      <c r="D149" s="147" t="s">
        <v>136</v>
      </c>
      <c r="E149" s="148" t="s">
        <v>1</v>
      </c>
      <c r="F149" s="149" t="s">
        <v>163</v>
      </c>
      <c r="H149" s="148" t="s">
        <v>1</v>
      </c>
      <c r="I149" s="150"/>
      <c r="L149" s="146"/>
      <c r="M149" s="151"/>
      <c r="T149" s="152"/>
      <c r="AT149" s="148" t="s">
        <v>136</v>
      </c>
      <c r="AU149" s="148" t="s">
        <v>90</v>
      </c>
      <c r="AV149" s="12" t="s">
        <v>88</v>
      </c>
      <c r="AW149" s="12" t="s">
        <v>35</v>
      </c>
      <c r="AX149" s="12" t="s">
        <v>80</v>
      </c>
      <c r="AY149" s="148" t="s">
        <v>128</v>
      </c>
    </row>
    <row r="150" spans="2:65" s="13" customFormat="1">
      <c r="B150" s="153"/>
      <c r="D150" s="147" t="s">
        <v>136</v>
      </c>
      <c r="E150" s="154" t="s">
        <v>1</v>
      </c>
      <c r="F150" s="155" t="s">
        <v>164</v>
      </c>
      <c r="H150" s="156">
        <v>3.125</v>
      </c>
      <c r="I150" s="157"/>
      <c r="L150" s="153"/>
      <c r="M150" s="158"/>
      <c r="T150" s="159"/>
      <c r="AT150" s="154" t="s">
        <v>136</v>
      </c>
      <c r="AU150" s="154" t="s">
        <v>90</v>
      </c>
      <c r="AV150" s="13" t="s">
        <v>90</v>
      </c>
      <c r="AW150" s="13" t="s">
        <v>35</v>
      </c>
      <c r="AX150" s="13" t="s">
        <v>80</v>
      </c>
      <c r="AY150" s="154" t="s">
        <v>128</v>
      </c>
    </row>
    <row r="151" spans="2:65" s="12" customFormat="1">
      <c r="B151" s="146"/>
      <c r="D151" s="147" t="s">
        <v>136</v>
      </c>
      <c r="E151" s="148" t="s">
        <v>1</v>
      </c>
      <c r="F151" s="149" t="s">
        <v>165</v>
      </c>
      <c r="H151" s="148" t="s">
        <v>1</v>
      </c>
      <c r="I151" s="150"/>
      <c r="L151" s="146"/>
      <c r="M151" s="151"/>
      <c r="T151" s="152"/>
      <c r="AT151" s="148" t="s">
        <v>136</v>
      </c>
      <c r="AU151" s="148" t="s">
        <v>90</v>
      </c>
      <c r="AV151" s="12" t="s">
        <v>88</v>
      </c>
      <c r="AW151" s="12" t="s">
        <v>35</v>
      </c>
      <c r="AX151" s="12" t="s">
        <v>80</v>
      </c>
      <c r="AY151" s="148" t="s">
        <v>128</v>
      </c>
    </row>
    <row r="152" spans="2:65" s="13" customFormat="1">
      <c r="B152" s="153"/>
      <c r="D152" s="147" t="s">
        <v>136</v>
      </c>
      <c r="E152" s="154" t="s">
        <v>1</v>
      </c>
      <c r="F152" s="155" t="s">
        <v>166</v>
      </c>
      <c r="H152" s="156">
        <v>2.4700000000000002</v>
      </c>
      <c r="I152" s="157"/>
      <c r="L152" s="153"/>
      <c r="M152" s="158"/>
      <c r="T152" s="159"/>
      <c r="AT152" s="154" t="s">
        <v>136</v>
      </c>
      <c r="AU152" s="154" t="s">
        <v>90</v>
      </c>
      <c r="AV152" s="13" t="s">
        <v>90</v>
      </c>
      <c r="AW152" s="13" t="s">
        <v>35</v>
      </c>
      <c r="AX152" s="13" t="s">
        <v>80</v>
      </c>
      <c r="AY152" s="154" t="s">
        <v>128</v>
      </c>
    </row>
    <row r="153" spans="2:65" s="14" customFormat="1">
      <c r="B153" s="160"/>
      <c r="D153" s="147" t="s">
        <v>136</v>
      </c>
      <c r="E153" s="161" t="s">
        <v>1</v>
      </c>
      <c r="F153" s="162" t="s">
        <v>141</v>
      </c>
      <c r="H153" s="163">
        <v>88.204999999999984</v>
      </c>
      <c r="I153" s="164"/>
      <c r="L153" s="160"/>
      <c r="M153" s="165"/>
      <c r="T153" s="166"/>
      <c r="AT153" s="161" t="s">
        <v>136</v>
      </c>
      <c r="AU153" s="161" t="s">
        <v>90</v>
      </c>
      <c r="AV153" s="14" t="s">
        <v>134</v>
      </c>
      <c r="AW153" s="14" t="s">
        <v>35</v>
      </c>
      <c r="AX153" s="14" t="s">
        <v>88</v>
      </c>
      <c r="AY153" s="161" t="s">
        <v>128</v>
      </c>
    </row>
    <row r="154" spans="2:65" s="1" customFormat="1" ht="33" customHeight="1">
      <c r="B154" s="31"/>
      <c r="C154" s="132" t="s">
        <v>134</v>
      </c>
      <c r="D154" s="132" t="s">
        <v>130</v>
      </c>
      <c r="E154" s="133" t="s">
        <v>167</v>
      </c>
      <c r="F154" s="134" t="s">
        <v>168</v>
      </c>
      <c r="G154" s="135" t="s">
        <v>151</v>
      </c>
      <c r="H154" s="136">
        <v>6.12</v>
      </c>
      <c r="I154" s="137"/>
      <c r="J154" s="138">
        <f>ROUND(I154*H154,2)</f>
        <v>0</v>
      </c>
      <c r="K154" s="139"/>
      <c r="L154" s="31"/>
      <c r="M154" s="140" t="s">
        <v>1</v>
      </c>
      <c r="N154" s="141" t="s">
        <v>45</v>
      </c>
      <c r="P154" s="142">
        <f>O154*H154</f>
        <v>0</v>
      </c>
      <c r="Q154" s="142">
        <v>0</v>
      </c>
      <c r="R154" s="142">
        <f>Q154*H154</f>
        <v>0</v>
      </c>
      <c r="S154" s="142">
        <v>0</v>
      </c>
      <c r="T154" s="143">
        <f>S154*H154</f>
        <v>0</v>
      </c>
      <c r="AR154" s="144" t="s">
        <v>134</v>
      </c>
      <c r="AT154" s="144" t="s">
        <v>130</v>
      </c>
      <c r="AU154" s="144" t="s">
        <v>90</v>
      </c>
      <c r="AY154" s="16" t="s">
        <v>128</v>
      </c>
      <c r="BE154" s="145">
        <f>IF(N154="základní",J154,0)</f>
        <v>0</v>
      </c>
      <c r="BF154" s="145">
        <f>IF(N154="snížená",J154,0)</f>
        <v>0</v>
      </c>
      <c r="BG154" s="145">
        <f>IF(N154="zákl. přenesená",J154,0)</f>
        <v>0</v>
      </c>
      <c r="BH154" s="145">
        <f>IF(N154="sníž. přenesená",J154,0)</f>
        <v>0</v>
      </c>
      <c r="BI154" s="145">
        <f>IF(N154="nulová",J154,0)</f>
        <v>0</v>
      </c>
      <c r="BJ154" s="16" t="s">
        <v>88</v>
      </c>
      <c r="BK154" s="145">
        <f>ROUND(I154*H154,2)</f>
        <v>0</v>
      </c>
      <c r="BL154" s="16" t="s">
        <v>134</v>
      </c>
      <c r="BM154" s="144" t="s">
        <v>169</v>
      </c>
    </row>
    <row r="155" spans="2:65" s="12" customFormat="1">
      <c r="B155" s="146"/>
      <c r="D155" s="147" t="s">
        <v>136</v>
      </c>
      <c r="E155" s="148" t="s">
        <v>1</v>
      </c>
      <c r="F155" s="149" t="s">
        <v>170</v>
      </c>
      <c r="H155" s="148" t="s">
        <v>1</v>
      </c>
      <c r="I155" s="150"/>
      <c r="L155" s="146"/>
      <c r="M155" s="151"/>
      <c r="T155" s="152"/>
      <c r="AT155" s="148" t="s">
        <v>136</v>
      </c>
      <c r="AU155" s="148" t="s">
        <v>90</v>
      </c>
      <c r="AV155" s="12" t="s">
        <v>88</v>
      </c>
      <c r="AW155" s="12" t="s">
        <v>35</v>
      </c>
      <c r="AX155" s="12" t="s">
        <v>80</v>
      </c>
      <c r="AY155" s="148" t="s">
        <v>128</v>
      </c>
    </row>
    <row r="156" spans="2:65" s="13" customFormat="1">
      <c r="B156" s="153"/>
      <c r="D156" s="147" t="s">
        <v>136</v>
      </c>
      <c r="E156" s="154" t="s">
        <v>1</v>
      </c>
      <c r="F156" s="155" t="s">
        <v>171</v>
      </c>
      <c r="H156" s="156">
        <v>6.12</v>
      </c>
      <c r="I156" s="157"/>
      <c r="L156" s="153"/>
      <c r="M156" s="158"/>
      <c r="T156" s="159"/>
      <c r="AT156" s="154" t="s">
        <v>136</v>
      </c>
      <c r="AU156" s="154" t="s">
        <v>90</v>
      </c>
      <c r="AV156" s="13" t="s">
        <v>90</v>
      </c>
      <c r="AW156" s="13" t="s">
        <v>35</v>
      </c>
      <c r="AX156" s="13" t="s">
        <v>80</v>
      </c>
      <c r="AY156" s="154" t="s">
        <v>128</v>
      </c>
    </row>
    <row r="157" spans="2:65" s="14" customFormat="1">
      <c r="B157" s="160"/>
      <c r="D157" s="147" t="s">
        <v>136</v>
      </c>
      <c r="E157" s="161" t="s">
        <v>1</v>
      </c>
      <c r="F157" s="162" t="s">
        <v>141</v>
      </c>
      <c r="H157" s="163">
        <v>6.12</v>
      </c>
      <c r="I157" s="164"/>
      <c r="L157" s="160"/>
      <c r="M157" s="165"/>
      <c r="T157" s="166"/>
      <c r="AT157" s="161" t="s">
        <v>136</v>
      </c>
      <c r="AU157" s="161" t="s">
        <v>90</v>
      </c>
      <c r="AV157" s="14" t="s">
        <v>134</v>
      </c>
      <c r="AW157" s="14" t="s">
        <v>35</v>
      </c>
      <c r="AX157" s="14" t="s">
        <v>88</v>
      </c>
      <c r="AY157" s="161" t="s">
        <v>128</v>
      </c>
    </row>
    <row r="158" spans="2:65" s="1" customFormat="1" ht="33" customHeight="1">
      <c r="B158" s="31"/>
      <c r="C158" s="132" t="s">
        <v>172</v>
      </c>
      <c r="D158" s="132" t="s">
        <v>130</v>
      </c>
      <c r="E158" s="133" t="s">
        <v>173</v>
      </c>
      <c r="F158" s="134" t="s">
        <v>174</v>
      </c>
      <c r="G158" s="135" t="s">
        <v>151</v>
      </c>
      <c r="H158" s="136">
        <v>94.325000000000003</v>
      </c>
      <c r="I158" s="137"/>
      <c r="J158" s="138">
        <f>ROUND(I158*H158,2)</f>
        <v>0</v>
      </c>
      <c r="K158" s="139"/>
      <c r="L158" s="31"/>
      <c r="M158" s="140" t="s">
        <v>1</v>
      </c>
      <c r="N158" s="141" t="s">
        <v>45</v>
      </c>
      <c r="P158" s="142">
        <f>O158*H158</f>
        <v>0</v>
      </c>
      <c r="Q158" s="142">
        <v>0</v>
      </c>
      <c r="R158" s="142">
        <f>Q158*H158</f>
        <v>0</v>
      </c>
      <c r="S158" s="142">
        <v>0</v>
      </c>
      <c r="T158" s="143">
        <f>S158*H158</f>
        <v>0</v>
      </c>
      <c r="AR158" s="144" t="s">
        <v>134</v>
      </c>
      <c r="AT158" s="144" t="s">
        <v>130</v>
      </c>
      <c r="AU158" s="144" t="s">
        <v>90</v>
      </c>
      <c r="AY158" s="16" t="s">
        <v>128</v>
      </c>
      <c r="BE158" s="145">
        <f>IF(N158="základní",J158,0)</f>
        <v>0</v>
      </c>
      <c r="BF158" s="145">
        <f>IF(N158="snížená",J158,0)</f>
        <v>0</v>
      </c>
      <c r="BG158" s="145">
        <f>IF(N158="zákl. přenesená",J158,0)</f>
        <v>0</v>
      </c>
      <c r="BH158" s="145">
        <f>IF(N158="sníž. přenesená",J158,0)</f>
        <v>0</v>
      </c>
      <c r="BI158" s="145">
        <f>IF(N158="nulová",J158,0)</f>
        <v>0</v>
      </c>
      <c r="BJ158" s="16" t="s">
        <v>88</v>
      </c>
      <c r="BK158" s="145">
        <f>ROUND(I158*H158,2)</f>
        <v>0</v>
      </c>
      <c r="BL158" s="16" t="s">
        <v>134</v>
      </c>
      <c r="BM158" s="144" t="s">
        <v>175</v>
      </c>
    </row>
    <row r="159" spans="2:65" s="13" customFormat="1">
      <c r="B159" s="153"/>
      <c r="D159" s="147" t="s">
        <v>136</v>
      </c>
      <c r="E159" s="154" t="s">
        <v>1</v>
      </c>
      <c r="F159" s="155" t="s">
        <v>176</v>
      </c>
      <c r="H159" s="156">
        <v>94.325000000000003</v>
      </c>
      <c r="I159" s="157"/>
      <c r="L159" s="153"/>
      <c r="M159" s="158"/>
      <c r="T159" s="159"/>
      <c r="AT159" s="154" t="s">
        <v>136</v>
      </c>
      <c r="AU159" s="154" t="s">
        <v>90</v>
      </c>
      <c r="AV159" s="13" t="s">
        <v>90</v>
      </c>
      <c r="AW159" s="13" t="s">
        <v>35</v>
      </c>
      <c r="AX159" s="13" t="s">
        <v>80</v>
      </c>
      <c r="AY159" s="154" t="s">
        <v>128</v>
      </c>
    </row>
    <row r="160" spans="2:65" s="14" customFormat="1">
      <c r="B160" s="160"/>
      <c r="D160" s="147" t="s">
        <v>136</v>
      </c>
      <c r="E160" s="161" t="s">
        <v>1</v>
      </c>
      <c r="F160" s="162" t="s">
        <v>141</v>
      </c>
      <c r="H160" s="163">
        <v>94.325000000000003</v>
      </c>
      <c r="I160" s="164"/>
      <c r="L160" s="160"/>
      <c r="M160" s="165"/>
      <c r="T160" s="166"/>
      <c r="AT160" s="161" t="s">
        <v>136</v>
      </c>
      <c r="AU160" s="161" t="s">
        <v>90</v>
      </c>
      <c r="AV160" s="14" t="s">
        <v>134</v>
      </c>
      <c r="AW160" s="14" t="s">
        <v>35</v>
      </c>
      <c r="AX160" s="14" t="s">
        <v>88</v>
      </c>
      <c r="AY160" s="161" t="s">
        <v>128</v>
      </c>
    </row>
    <row r="161" spans="2:65" s="1" customFormat="1" ht="37.950000000000003" customHeight="1">
      <c r="B161" s="31"/>
      <c r="C161" s="132" t="s">
        <v>177</v>
      </c>
      <c r="D161" s="132" t="s">
        <v>130</v>
      </c>
      <c r="E161" s="133" t="s">
        <v>178</v>
      </c>
      <c r="F161" s="134" t="s">
        <v>179</v>
      </c>
      <c r="G161" s="135" t="s">
        <v>151</v>
      </c>
      <c r="H161" s="136">
        <v>282.97500000000002</v>
      </c>
      <c r="I161" s="137"/>
      <c r="J161" s="138">
        <f>ROUND(I161*H161,2)</f>
        <v>0</v>
      </c>
      <c r="K161" s="139"/>
      <c r="L161" s="31"/>
      <c r="M161" s="140" t="s">
        <v>1</v>
      </c>
      <c r="N161" s="141" t="s">
        <v>45</v>
      </c>
      <c r="P161" s="142">
        <f>O161*H161</f>
        <v>0</v>
      </c>
      <c r="Q161" s="142">
        <v>0</v>
      </c>
      <c r="R161" s="142">
        <f>Q161*H161</f>
        <v>0</v>
      </c>
      <c r="S161" s="142">
        <v>0</v>
      </c>
      <c r="T161" s="143">
        <f>S161*H161</f>
        <v>0</v>
      </c>
      <c r="AR161" s="144" t="s">
        <v>134</v>
      </c>
      <c r="AT161" s="144" t="s">
        <v>130</v>
      </c>
      <c r="AU161" s="144" t="s">
        <v>90</v>
      </c>
      <c r="AY161" s="16" t="s">
        <v>128</v>
      </c>
      <c r="BE161" s="145">
        <f>IF(N161="základní",J161,0)</f>
        <v>0</v>
      </c>
      <c r="BF161" s="145">
        <f>IF(N161="snížená",J161,0)</f>
        <v>0</v>
      </c>
      <c r="BG161" s="145">
        <f>IF(N161="zákl. přenesená",J161,0)</f>
        <v>0</v>
      </c>
      <c r="BH161" s="145">
        <f>IF(N161="sníž. přenesená",J161,0)</f>
        <v>0</v>
      </c>
      <c r="BI161" s="145">
        <f>IF(N161="nulová",J161,0)</f>
        <v>0</v>
      </c>
      <c r="BJ161" s="16" t="s">
        <v>88</v>
      </c>
      <c r="BK161" s="145">
        <f>ROUND(I161*H161,2)</f>
        <v>0</v>
      </c>
      <c r="BL161" s="16" t="s">
        <v>134</v>
      </c>
      <c r="BM161" s="144" t="s">
        <v>180</v>
      </c>
    </row>
    <row r="162" spans="2:65" s="13" customFormat="1">
      <c r="B162" s="153"/>
      <c r="D162" s="147" t="s">
        <v>136</v>
      </c>
      <c r="E162" s="154" t="s">
        <v>1</v>
      </c>
      <c r="F162" s="155" t="s">
        <v>181</v>
      </c>
      <c r="H162" s="156">
        <v>94.325000000000003</v>
      </c>
      <c r="I162" s="157"/>
      <c r="L162" s="153"/>
      <c r="M162" s="158"/>
      <c r="T162" s="159"/>
      <c r="AT162" s="154" t="s">
        <v>136</v>
      </c>
      <c r="AU162" s="154" t="s">
        <v>90</v>
      </c>
      <c r="AV162" s="13" t="s">
        <v>90</v>
      </c>
      <c r="AW162" s="13" t="s">
        <v>35</v>
      </c>
      <c r="AX162" s="13" t="s">
        <v>80</v>
      </c>
      <c r="AY162" s="154" t="s">
        <v>128</v>
      </c>
    </row>
    <row r="163" spans="2:65" s="14" customFormat="1">
      <c r="B163" s="160"/>
      <c r="D163" s="147" t="s">
        <v>136</v>
      </c>
      <c r="E163" s="161" t="s">
        <v>1</v>
      </c>
      <c r="F163" s="162" t="s">
        <v>141</v>
      </c>
      <c r="H163" s="163">
        <v>94.325000000000003</v>
      </c>
      <c r="I163" s="164"/>
      <c r="L163" s="160"/>
      <c r="M163" s="165"/>
      <c r="T163" s="166"/>
      <c r="AT163" s="161" t="s">
        <v>136</v>
      </c>
      <c r="AU163" s="161" t="s">
        <v>90</v>
      </c>
      <c r="AV163" s="14" t="s">
        <v>134</v>
      </c>
      <c r="AW163" s="14" t="s">
        <v>35</v>
      </c>
      <c r="AX163" s="14" t="s">
        <v>88</v>
      </c>
      <c r="AY163" s="161" t="s">
        <v>128</v>
      </c>
    </row>
    <row r="164" spans="2:65" s="13" customFormat="1">
      <c r="B164" s="153"/>
      <c r="D164" s="147" t="s">
        <v>136</v>
      </c>
      <c r="F164" s="155" t="s">
        <v>182</v>
      </c>
      <c r="H164" s="156">
        <v>282.97500000000002</v>
      </c>
      <c r="I164" s="157"/>
      <c r="L164" s="153"/>
      <c r="M164" s="158"/>
      <c r="T164" s="159"/>
      <c r="AT164" s="154" t="s">
        <v>136</v>
      </c>
      <c r="AU164" s="154" t="s">
        <v>90</v>
      </c>
      <c r="AV164" s="13" t="s">
        <v>90</v>
      </c>
      <c r="AW164" s="13" t="s">
        <v>4</v>
      </c>
      <c r="AX164" s="13" t="s">
        <v>88</v>
      </c>
      <c r="AY164" s="154" t="s">
        <v>128</v>
      </c>
    </row>
    <row r="165" spans="2:65" s="1" customFormat="1" ht="24.15" customHeight="1">
      <c r="B165" s="31"/>
      <c r="C165" s="132" t="s">
        <v>183</v>
      </c>
      <c r="D165" s="132" t="s">
        <v>130</v>
      </c>
      <c r="E165" s="133" t="s">
        <v>184</v>
      </c>
      <c r="F165" s="134" t="s">
        <v>185</v>
      </c>
      <c r="G165" s="135" t="s">
        <v>151</v>
      </c>
      <c r="H165" s="136">
        <v>94.325000000000003</v>
      </c>
      <c r="I165" s="137"/>
      <c r="J165" s="138">
        <f>ROUND(I165*H165,2)</f>
        <v>0</v>
      </c>
      <c r="K165" s="139"/>
      <c r="L165" s="31"/>
      <c r="M165" s="140" t="s">
        <v>1</v>
      </c>
      <c r="N165" s="141" t="s">
        <v>45</v>
      </c>
      <c r="P165" s="142">
        <f>O165*H165</f>
        <v>0</v>
      </c>
      <c r="Q165" s="142">
        <v>0</v>
      </c>
      <c r="R165" s="142">
        <f>Q165*H165</f>
        <v>0</v>
      </c>
      <c r="S165" s="142">
        <v>0</v>
      </c>
      <c r="T165" s="143">
        <f>S165*H165</f>
        <v>0</v>
      </c>
      <c r="AR165" s="144" t="s">
        <v>134</v>
      </c>
      <c r="AT165" s="144" t="s">
        <v>130</v>
      </c>
      <c r="AU165" s="144" t="s">
        <v>90</v>
      </c>
      <c r="AY165" s="16" t="s">
        <v>128</v>
      </c>
      <c r="BE165" s="145">
        <f>IF(N165="základní",J165,0)</f>
        <v>0</v>
      </c>
      <c r="BF165" s="145">
        <f>IF(N165="snížená",J165,0)</f>
        <v>0</v>
      </c>
      <c r="BG165" s="145">
        <f>IF(N165="zákl. přenesená",J165,0)</f>
        <v>0</v>
      </c>
      <c r="BH165" s="145">
        <f>IF(N165="sníž. přenesená",J165,0)</f>
        <v>0</v>
      </c>
      <c r="BI165" s="145">
        <f>IF(N165="nulová",J165,0)</f>
        <v>0</v>
      </c>
      <c r="BJ165" s="16" t="s">
        <v>88</v>
      </c>
      <c r="BK165" s="145">
        <f>ROUND(I165*H165,2)</f>
        <v>0</v>
      </c>
      <c r="BL165" s="16" t="s">
        <v>134</v>
      </c>
      <c r="BM165" s="144" t="s">
        <v>186</v>
      </c>
    </row>
    <row r="166" spans="2:65" s="1" customFormat="1" ht="33" customHeight="1">
      <c r="B166" s="31"/>
      <c r="C166" s="132" t="s">
        <v>187</v>
      </c>
      <c r="D166" s="132" t="s">
        <v>130</v>
      </c>
      <c r="E166" s="133" t="s">
        <v>188</v>
      </c>
      <c r="F166" s="134" t="s">
        <v>189</v>
      </c>
      <c r="G166" s="135" t="s">
        <v>190</v>
      </c>
      <c r="H166" s="136">
        <v>183.934</v>
      </c>
      <c r="I166" s="137"/>
      <c r="J166" s="138">
        <f>ROUND(I166*H166,2)</f>
        <v>0</v>
      </c>
      <c r="K166" s="139"/>
      <c r="L166" s="31"/>
      <c r="M166" s="140" t="s">
        <v>1</v>
      </c>
      <c r="N166" s="141" t="s">
        <v>45</v>
      </c>
      <c r="P166" s="142">
        <f>O166*H166</f>
        <v>0</v>
      </c>
      <c r="Q166" s="142">
        <v>0</v>
      </c>
      <c r="R166" s="142">
        <f>Q166*H166</f>
        <v>0</v>
      </c>
      <c r="S166" s="142">
        <v>0</v>
      </c>
      <c r="T166" s="143">
        <f>S166*H166</f>
        <v>0</v>
      </c>
      <c r="AR166" s="144" t="s">
        <v>134</v>
      </c>
      <c r="AT166" s="144" t="s">
        <v>130</v>
      </c>
      <c r="AU166" s="144" t="s">
        <v>90</v>
      </c>
      <c r="AY166" s="16" t="s">
        <v>128</v>
      </c>
      <c r="BE166" s="145">
        <f>IF(N166="základní",J166,0)</f>
        <v>0</v>
      </c>
      <c r="BF166" s="145">
        <f>IF(N166="snížená",J166,0)</f>
        <v>0</v>
      </c>
      <c r="BG166" s="145">
        <f>IF(N166="zákl. přenesená",J166,0)</f>
        <v>0</v>
      </c>
      <c r="BH166" s="145">
        <f>IF(N166="sníž. přenesená",J166,0)</f>
        <v>0</v>
      </c>
      <c r="BI166" s="145">
        <f>IF(N166="nulová",J166,0)</f>
        <v>0</v>
      </c>
      <c r="BJ166" s="16" t="s">
        <v>88</v>
      </c>
      <c r="BK166" s="145">
        <f>ROUND(I166*H166,2)</f>
        <v>0</v>
      </c>
      <c r="BL166" s="16" t="s">
        <v>134</v>
      </c>
      <c r="BM166" s="144" t="s">
        <v>191</v>
      </c>
    </row>
    <row r="167" spans="2:65" s="13" customFormat="1">
      <c r="B167" s="153"/>
      <c r="D167" s="147" t="s">
        <v>136</v>
      </c>
      <c r="E167" s="154" t="s">
        <v>1</v>
      </c>
      <c r="F167" s="155" t="s">
        <v>192</v>
      </c>
      <c r="H167" s="156">
        <v>183.934</v>
      </c>
      <c r="I167" s="157"/>
      <c r="L167" s="153"/>
      <c r="M167" s="158"/>
      <c r="T167" s="159"/>
      <c r="AT167" s="154" t="s">
        <v>136</v>
      </c>
      <c r="AU167" s="154" t="s">
        <v>90</v>
      </c>
      <c r="AV167" s="13" t="s">
        <v>90</v>
      </c>
      <c r="AW167" s="13" t="s">
        <v>35</v>
      </c>
      <c r="AX167" s="13" t="s">
        <v>80</v>
      </c>
      <c r="AY167" s="154" t="s">
        <v>128</v>
      </c>
    </row>
    <row r="168" spans="2:65" s="14" customFormat="1">
      <c r="B168" s="160"/>
      <c r="D168" s="147" t="s">
        <v>136</v>
      </c>
      <c r="E168" s="161" t="s">
        <v>1</v>
      </c>
      <c r="F168" s="162" t="s">
        <v>141</v>
      </c>
      <c r="H168" s="163">
        <v>183.934</v>
      </c>
      <c r="I168" s="164"/>
      <c r="L168" s="160"/>
      <c r="M168" s="165"/>
      <c r="T168" s="166"/>
      <c r="AT168" s="161" t="s">
        <v>136</v>
      </c>
      <c r="AU168" s="161" t="s">
        <v>90</v>
      </c>
      <c r="AV168" s="14" t="s">
        <v>134</v>
      </c>
      <c r="AW168" s="14" t="s">
        <v>35</v>
      </c>
      <c r="AX168" s="14" t="s">
        <v>88</v>
      </c>
      <c r="AY168" s="161" t="s">
        <v>128</v>
      </c>
    </row>
    <row r="169" spans="2:65" s="1" customFormat="1" ht="16.5" customHeight="1">
      <c r="B169" s="31"/>
      <c r="C169" s="132" t="s">
        <v>193</v>
      </c>
      <c r="D169" s="132" t="s">
        <v>130</v>
      </c>
      <c r="E169" s="133" t="s">
        <v>194</v>
      </c>
      <c r="F169" s="134" t="s">
        <v>195</v>
      </c>
      <c r="G169" s="135" t="s">
        <v>151</v>
      </c>
      <c r="H169" s="136">
        <v>94.325000000000003</v>
      </c>
      <c r="I169" s="137"/>
      <c r="J169" s="138">
        <f>ROUND(I169*H169,2)</f>
        <v>0</v>
      </c>
      <c r="K169" s="139"/>
      <c r="L169" s="31"/>
      <c r="M169" s="140" t="s">
        <v>1</v>
      </c>
      <c r="N169" s="141" t="s">
        <v>45</v>
      </c>
      <c r="P169" s="142">
        <f>O169*H169</f>
        <v>0</v>
      </c>
      <c r="Q169" s="142">
        <v>0</v>
      </c>
      <c r="R169" s="142">
        <f>Q169*H169</f>
        <v>0</v>
      </c>
      <c r="S169" s="142">
        <v>0</v>
      </c>
      <c r="T169" s="143">
        <f>S169*H169</f>
        <v>0</v>
      </c>
      <c r="AR169" s="144" t="s">
        <v>134</v>
      </c>
      <c r="AT169" s="144" t="s">
        <v>130</v>
      </c>
      <c r="AU169" s="144" t="s">
        <v>90</v>
      </c>
      <c r="AY169" s="16" t="s">
        <v>128</v>
      </c>
      <c r="BE169" s="145">
        <f>IF(N169="základní",J169,0)</f>
        <v>0</v>
      </c>
      <c r="BF169" s="145">
        <f>IF(N169="snížená",J169,0)</f>
        <v>0</v>
      </c>
      <c r="BG169" s="145">
        <f>IF(N169="zákl. přenesená",J169,0)</f>
        <v>0</v>
      </c>
      <c r="BH169" s="145">
        <f>IF(N169="sníž. přenesená",J169,0)</f>
        <v>0</v>
      </c>
      <c r="BI169" s="145">
        <f>IF(N169="nulová",J169,0)</f>
        <v>0</v>
      </c>
      <c r="BJ169" s="16" t="s">
        <v>88</v>
      </c>
      <c r="BK169" s="145">
        <f>ROUND(I169*H169,2)</f>
        <v>0</v>
      </c>
      <c r="BL169" s="16" t="s">
        <v>134</v>
      </c>
      <c r="BM169" s="144" t="s">
        <v>196</v>
      </c>
    </row>
    <row r="170" spans="2:65" s="13" customFormat="1">
      <c r="B170" s="153"/>
      <c r="D170" s="147" t="s">
        <v>136</v>
      </c>
      <c r="E170" s="154" t="s">
        <v>1</v>
      </c>
      <c r="F170" s="155" t="s">
        <v>181</v>
      </c>
      <c r="H170" s="156">
        <v>94.325000000000003</v>
      </c>
      <c r="I170" s="157"/>
      <c r="L170" s="153"/>
      <c r="M170" s="158"/>
      <c r="T170" s="159"/>
      <c r="AT170" s="154" t="s">
        <v>136</v>
      </c>
      <c r="AU170" s="154" t="s">
        <v>90</v>
      </c>
      <c r="AV170" s="13" t="s">
        <v>90</v>
      </c>
      <c r="AW170" s="13" t="s">
        <v>35</v>
      </c>
      <c r="AX170" s="13" t="s">
        <v>80</v>
      </c>
      <c r="AY170" s="154" t="s">
        <v>128</v>
      </c>
    </row>
    <row r="171" spans="2:65" s="14" customFormat="1">
      <c r="B171" s="160"/>
      <c r="D171" s="147" t="s">
        <v>136</v>
      </c>
      <c r="E171" s="161" t="s">
        <v>1</v>
      </c>
      <c r="F171" s="162" t="s">
        <v>141</v>
      </c>
      <c r="H171" s="163">
        <v>94.325000000000003</v>
      </c>
      <c r="I171" s="164"/>
      <c r="L171" s="160"/>
      <c r="M171" s="165"/>
      <c r="T171" s="166"/>
      <c r="AT171" s="161" t="s">
        <v>136</v>
      </c>
      <c r="AU171" s="161" t="s">
        <v>90</v>
      </c>
      <c r="AV171" s="14" t="s">
        <v>134</v>
      </c>
      <c r="AW171" s="14" t="s">
        <v>35</v>
      </c>
      <c r="AX171" s="14" t="s">
        <v>88</v>
      </c>
      <c r="AY171" s="161" t="s">
        <v>128</v>
      </c>
    </row>
    <row r="172" spans="2:65" s="1" customFormat="1" ht="16.5" customHeight="1">
      <c r="B172" s="31"/>
      <c r="C172" s="132" t="s">
        <v>197</v>
      </c>
      <c r="D172" s="132" t="s">
        <v>130</v>
      </c>
      <c r="E172" s="133" t="s">
        <v>198</v>
      </c>
      <c r="F172" s="134" t="s">
        <v>199</v>
      </c>
      <c r="G172" s="135" t="s">
        <v>200</v>
      </c>
      <c r="H172" s="136">
        <v>51</v>
      </c>
      <c r="I172" s="137"/>
      <c r="J172" s="138">
        <f>ROUND(I172*H172,2)</f>
        <v>0</v>
      </c>
      <c r="K172" s="139"/>
      <c r="L172" s="31"/>
      <c r="M172" s="140" t="s">
        <v>1</v>
      </c>
      <c r="N172" s="141" t="s">
        <v>45</v>
      </c>
      <c r="P172" s="142">
        <f>O172*H172</f>
        <v>0</v>
      </c>
      <c r="Q172" s="142">
        <v>0</v>
      </c>
      <c r="R172" s="142">
        <f>Q172*H172</f>
        <v>0</v>
      </c>
      <c r="S172" s="142">
        <v>0</v>
      </c>
      <c r="T172" s="143">
        <f>S172*H172</f>
        <v>0</v>
      </c>
      <c r="AR172" s="144" t="s">
        <v>134</v>
      </c>
      <c r="AT172" s="144" t="s">
        <v>130</v>
      </c>
      <c r="AU172" s="144" t="s">
        <v>90</v>
      </c>
      <c r="AY172" s="16" t="s">
        <v>128</v>
      </c>
      <c r="BE172" s="145">
        <f>IF(N172="základní",J172,0)</f>
        <v>0</v>
      </c>
      <c r="BF172" s="145">
        <f>IF(N172="snížená",J172,0)</f>
        <v>0</v>
      </c>
      <c r="BG172" s="145">
        <f>IF(N172="zákl. přenesená",J172,0)</f>
        <v>0</v>
      </c>
      <c r="BH172" s="145">
        <f>IF(N172="sníž. přenesená",J172,0)</f>
        <v>0</v>
      </c>
      <c r="BI172" s="145">
        <f>IF(N172="nulová",J172,0)</f>
        <v>0</v>
      </c>
      <c r="BJ172" s="16" t="s">
        <v>88</v>
      </c>
      <c r="BK172" s="145">
        <f>ROUND(I172*H172,2)</f>
        <v>0</v>
      </c>
      <c r="BL172" s="16" t="s">
        <v>134</v>
      </c>
      <c r="BM172" s="144" t="s">
        <v>201</v>
      </c>
    </row>
    <row r="173" spans="2:65" s="1" customFormat="1" ht="24.15" customHeight="1">
      <c r="B173" s="31"/>
      <c r="C173" s="132" t="s">
        <v>202</v>
      </c>
      <c r="D173" s="132" t="s">
        <v>130</v>
      </c>
      <c r="E173" s="133" t="s">
        <v>203</v>
      </c>
      <c r="F173" s="134" t="s">
        <v>204</v>
      </c>
      <c r="G173" s="135" t="s">
        <v>133</v>
      </c>
      <c r="H173" s="136">
        <v>50</v>
      </c>
      <c r="I173" s="137"/>
      <c r="J173" s="138">
        <f>ROUND(I173*H173,2)</f>
        <v>0</v>
      </c>
      <c r="K173" s="139"/>
      <c r="L173" s="31"/>
      <c r="M173" s="140" t="s">
        <v>1</v>
      </c>
      <c r="N173" s="141" t="s">
        <v>45</v>
      </c>
      <c r="P173" s="142">
        <f>O173*H173</f>
        <v>0</v>
      </c>
      <c r="Q173" s="142">
        <v>0</v>
      </c>
      <c r="R173" s="142">
        <f>Q173*H173</f>
        <v>0</v>
      </c>
      <c r="S173" s="142">
        <v>0</v>
      </c>
      <c r="T173" s="143">
        <f>S173*H173</f>
        <v>0</v>
      </c>
      <c r="AR173" s="144" t="s">
        <v>134</v>
      </c>
      <c r="AT173" s="144" t="s">
        <v>130</v>
      </c>
      <c r="AU173" s="144" t="s">
        <v>90</v>
      </c>
      <c r="AY173" s="16" t="s">
        <v>128</v>
      </c>
      <c r="BE173" s="145">
        <f>IF(N173="základní",J173,0)</f>
        <v>0</v>
      </c>
      <c r="BF173" s="145">
        <f>IF(N173="snížená",J173,0)</f>
        <v>0</v>
      </c>
      <c r="BG173" s="145">
        <f>IF(N173="zákl. přenesená",J173,0)</f>
        <v>0</v>
      </c>
      <c r="BH173" s="145">
        <f>IF(N173="sníž. přenesená",J173,0)</f>
        <v>0</v>
      </c>
      <c r="BI173" s="145">
        <f>IF(N173="nulová",J173,0)</f>
        <v>0</v>
      </c>
      <c r="BJ173" s="16" t="s">
        <v>88</v>
      </c>
      <c r="BK173" s="145">
        <f>ROUND(I173*H173,2)</f>
        <v>0</v>
      </c>
      <c r="BL173" s="16" t="s">
        <v>134</v>
      </c>
      <c r="BM173" s="144" t="s">
        <v>205</v>
      </c>
    </row>
    <row r="174" spans="2:65" s="12" customFormat="1">
      <c r="B174" s="146"/>
      <c r="D174" s="147" t="s">
        <v>136</v>
      </c>
      <c r="E174" s="148" t="s">
        <v>1</v>
      </c>
      <c r="F174" s="149" t="s">
        <v>206</v>
      </c>
      <c r="H174" s="148" t="s">
        <v>1</v>
      </c>
      <c r="I174" s="150"/>
      <c r="L174" s="146"/>
      <c r="M174" s="151"/>
      <c r="T174" s="152"/>
      <c r="AT174" s="148" t="s">
        <v>136</v>
      </c>
      <c r="AU174" s="148" t="s">
        <v>90</v>
      </c>
      <c r="AV174" s="12" t="s">
        <v>88</v>
      </c>
      <c r="AW174" s="12" t="s">
        <v>35</v>
      </c>
      <c r="AX174" s="12" t="s">
        <v>80</v>
      </c>
      <c r="AY174" s="148" t="s">
        <v>128</v>
      </c>
    </row>
    <row r="175" spans="2:65" s="12" customFormat="1">
      <c r="B175" s="146"/>
      <c r="D175" s="147" t="s">
        <v>136</v>
      </c>
      <c r="E175" s="148" t="s">
        <v>1</v>
      </c>
      <c r="F175" s="149" t="s">
        <v>207</v>
      </c>
      <c r="H175" s="148" t="s">
        <v>1</v>
      </c>
      <c r="I175" s="150"/>
      <c r="L175" s="146"/>
      <c r="M175" s="151"/>
      <c r="T175" s="152"/>
      <c r="AT175" s="148" t="s">
        <v>136</v>
      </c>
      <c r="AU175" s="148" t="s">
        <v>90</v>
      </c>
      <c r="AV175" s="12" t="s">
        <v>88</v>
      </c>
      <c r="AW175" s="12" t="s">
        <v>35</v>
      </c>
      <c r="AX175" s="12" t="s">
        <v>80</v>
      </c>
      <c r="AY175" s="148" t="s">
        <v>128</v>
      </c>
    </row>
    <row r="176" spans="2:65" s="13" customFormat="1">
      <c r="B176" s="153"/>
      <c r="D176" s="147" t="s">
        <v>136</v>
      </c>
      <c r="E176" s="154" t="s">
        <v>1</v>
      </c>
      <c r="F176" s="155" t="s">
        <v>208</v>
      </c>
      <c r="H176" s="156">
        <v>50</v>
      </c>
      <c r="I176" s="157"/>
      <c r="L176" s="153"/>
      <c r="M176" s="158"/>
      <c r="T176" s="159"/>
      <c r="AT176" s="154" t="s">
        <v>136</v>
      </c>
      <c r="AU176" s="154" t="s">
        <v>90</v>
      </c>
      <c r="AV176" s="13" t="s">
        <v>90</v>
      </c>
      <c r="AW176" s="13" t="s">
        <v>35</v>
      </c>
      <c r="AX176" s="13" t="s">
        <v>80</v>
      </c>
      <c r="AY176" s="154" t="s">
        <v>128</v>
      </c>
    </row>
    <row r="177" spans="2:65" s="14" customFormat="1">
      <c r="B177" s="160"/>
      <c r="D177" s="147" t="s">
        <v>136</v>
      </c>
      <c r="E177" s="161" t="s">
        <v>1</v>
      </c>
      <c r="F177" s="162" t="s">
        <v>141</v>
      </c>
      <c r="H177" s="163">
        <v>50</v>
      </c>
      <c r="I177" s="164"/>
      <c r="L177" s="160"/>
      <c r="M177" s="165"/>
      <c r="T177" s="166"/>
      <c r="AT177" s="161" t="s">
        <v>136</v>
      </c>
      <c r="AU177" s="161" t="s">
        <v>90</v>
      </c>
      <c r="AV177" s="14" t="s">
        <v>134</v>
      </c>
      <c r="AW177" s="14" t="s">
        <v>35</v>
      </c>
      <c r="AX177" s="14" t="s">
        <v>88</v>
      </c>
      <c r="AY177" s="161" t="s">
        <v>128</v>
      </c>
    </row>
    <row r="178" spans="2:65" s="1" customFormat="1" ht="16.5" customHeight="1">
      <c r="B178" s="31"/>
      <c r="C178" s="167" t="s">
        <v>209</v>
      </c>
      <c r="D178" s="167" t="s">
        <v>210</v>
      </c>
      <c r="E178" s="168" t="s">
        <v>211</v>
      </c>
      <c r="F178" s="169" t="s">
        <v>212</v>
      </c>
      <c r="G178" s="170" t="s">
        <v>190</v>
      </c>
      <c r="H178" s="171">
        <v>12</v>
      </c>
      <c r="I178" s="172"/>
      <c r="J178" s="173">
        <f>ROUND(I178*H178,2)</f>
        <v>0</v>
      </c>
      <c r="K178" s="174"/>
      <c r="L178" s="175"/>
      <c r="M178" s="176" t="s">
        <v>1</v>
      </c>
      <c r="N178" s="177" t="s">
        <v>45</v>
      </c>
      <c r="P178" s="142">
        <f>O178*H178</f>
        <v>0</v>
      </c>
      <c r="Q178" s="142">
        <v>1</v>
      </c>
      <c r="R178" s="142">
        <f>Q178*H178</f>
        <v>12</v>
      </c>
      <c r="S178" s="142">
        <v>0</v>
      </c>
      <c r="T178" s="143">
        <f>S178*H178</f>
        <v>0</v>
      </c>
      <c r="AR178" s="144" t="s">
        <v>187</v>
      </c>
      <c r="AT178" s="144" t="s">
        <v>210</v>
      </c>
      <c r="AU178" s="144" t="s">
        <v>90</v>
      </c>
      <c r="AY178" s="16" t="s">
        <v>128</v>
      </c>
      <c r="BE178" s="145">
        <f>IF(N178="základní",J178,0)</f>
        <v>0</v>
      </c>
      <c r="BF178" s="145">
        <f>IF(N178="snížená",J178,0)</f>
        <v>0</v>
      </c>
      <c r="BG178" s="145">
        <f>IF(N178="zákl. přenesená",J178,0)</f>
        <v>0</v>
      </c>
      <c r="BH178" s="145">
        <f>IF(N178="sníž. přenesená",J178,0)</f>
        <v>0</v>
      </c>
      <c r="BI178" s="145">
        <f>IF(N178="nulová",J178,0)</f>
        <v>0</v>
      </c>
      <c r="BJ178" s="16" t="s">
        <v>88</v>
      </c>
      <c r="BK178" s="145">
        <f>ROUND(I178*H178,2)</f>
        <v>0</v>
      </c>
      <c r="BL178" s="16" t="s">
        <v>134</v>
      </c>
      <c r="BM178" s="144" t="s">
        <v>213</v>
      </c>
    </row>
    <row r="179" spans="2:65" s="13" customFormat="1">
      <c r="B179" s="153"/>
      <c r="D179" s="147" t="s">
        <v>136</v>
      </c>
      <c r="E179" s="154" t="s">
        <v>1</v>
      </c>
      <c r="F179" s="155" t="s">
        <v>214</v>
      </c>
      <c r="H179" s="156">
        <v>12</v>
      </c>
      <c r="I179" s="157"/>
      <c r="L179" s="153"/>
      <c r="M179" s="158"/>
      <c r="T179" s="159"/>
      <c r="AT179" s="154" t="s">
        <v>136</v>
      </c>
      <c r="AU179" s="154" t="s">
        <v>90</v>
      </c>
      <c r="AV179" s="13" t="s">
        <v>90</v>
      </c>
      <c r="AW179" s="13" t="s">
        <v>35</v>
      </c>
      <c r="AX179" s="13" t="s">
        <v>80</v>
      </c>
      <c r="AY179" s="154" t="s">
        <v>128</v>
      </c>
    </row>
    <row r="180" spans="2:65" s="14" customFormat="1">
      <c r="B180" s="160"/>
      <c r="D180" s="147" t="s">
        <v>136</v>
      </c>
      <c r="E180" s="161" t="s">
        <v>1</v>
      </c>
      <c r="F180" s="162" t="s">
        <v>141</v>
      </c>
      <c r="H180" s="163">
        <v>12</v>
      </c>
      <c r="I180" s="164"/>
      <c r="L180" s="160"/>
      <c r="M180" s="165"/>
      <c r="T180" s="166"/>
      <c r="AT180" s="161" t="s">
        <v>136</v>
      </c>
      <c r="AU180" s="161" t="s">
        <v>90</v>
      </c>
      <c r="AV180" s="14" t="s">
        <v>134</v>
      </c>
      <c r="AW180" s="14" t="s">
        <v>35</v>
      </c>
      <c r="AX180" s="14" t="s">
        <v>88</v>
      </c>
      <c r="AY180" s="161" t="s">
        <v>128</v>
      </c>
    </row>
    <row r="181" spans="2:65" s="1" customFormat="1" ht="24.15" customHeight="1">
      <c r="B181" s="31"/>
      <c r="C181" s="132" t="s">
        <v>215</v>
      </c>
      <c r="D181" s="132" t="s">
        <v>130</v>
      </c>
      <c r="E181" s="133" t="s">
        <v>216</v>
      </c>
      <c r="F181" s="134" t="s">
        <v>217</v>
      </c>
      <c r="G181" s="135" t="s">
        <v>133</v>
      </c>
      <c r="H181" s="136">
        <v>210.00899999999999</v>
      </c>
      <c r="I181" s="137"/>
      <c r="J181" s="138">
        <f>ROUND(I181*H181,2)</f>
        <v>0</v>
      </c>
      <c r="K181" s="139"/>
      <c r="L181" s="31"/>
      <c r="M181" s="140" t="s">
        <v>1</v>
      </c>
      <c r="N181" s="141" t="s">
        <v>45</v>
      </c>
      <c r="P181" s="142">
        <f>O181*H181</f>
        <v>0</v>
      </c>
      <c r="Q181" s="142">
        <v>0</v>
      </c>
      <c r="R181" s="142">
        <f>Q181*H181</f>
        <v>0</v>
      </c>
      <c r="S181" s="142">
        <v>0</v>
      </c>
      <c r="T181" s="143">
        <f>S181*H181</f>
        <v>0</v>
      </c>
      <c r="AR181" s="144" t="s">
        <v>134</v>
      </c>
      <c r="AT181" s="144" t="s">
        <v>130</v>
      </c>
      <c r="AU181" s="144" t="s">
        <v>90</v>
      </c>
      <c r="AY181" s="16" t="s">
        <v>128</v>
      </c>
      <c r="BE181" s="145">
        <f>IF(N181="základní",J181,0)</f>
        <v>0</v>
      </c>
      <c r="BF181" s="145">
        <f>IF(N181="snížená",J181,0)</f>
        <v>0</v>
      </c>
      <c r="BG181" s="145">
        <f>IF(N181="zákl. přenesená",J181,0)</f>
        <v>0</v>
      </c>
      <c r="BH181" s="145">
        <f>IF(N181="sníž. přenesená",J181,0)</f>
        <v>0</v>
      </c>
      <c r="BI181" s="145">
        <f>IF(N181="nulová",J181,0)</f>
        <v>0</v>
      </c>
      <c r="BJ181" s="16" t="s">
        <v>88</v>
      </c>
      <c r="BK181" s="145">
        <f>ROUND(I181*H181,2)</f>
        <v>0</v>
      </c>
      <c r="BL181" s="16" t="s">
        <v>134</v>
      </c>
      <c r="BM181" s="144" t="s">
        <v>218</v>
      </c>
    </row>
    <row r="182" spans="2:65" s="12" customFormat="1">
      <c r="B182" s="146"/>
      <c r="D182" s="147" t="s">
        <v>136</v>
      </c>
      <c r="E182" s="148" t="s">
        <v>1</v>
      </c>
      <c r="F182" s="149" t="s">
        <v>219</v>
      </c>
      <c r="H182" s="148" t="s">
        <v>1</v>
      </c>
      <c r="I182" s="150"/>
      <c r="L182" s="146"/>
      <c r="M182" s="151"/>
      <c r="T182" s="152"/>
      <c r="AT182" s="148" t="s">
        <v>136</v>
      </c>
      <c r="AU182" s="148" t="s">
        <v>90</v>
      </c>
      <c r="AV182" s="12" t="s">
        <v>88</v>
      </c>
      <c r="AW182" s="12" t="s">
        <v>35</v>
      </c>
      <c r="AX182" s="12" t="s">
        <v>80</v>
      </c>
      <c r="AY182" s="148" t="s">
        <v>128</v>
      </c>
    </row>
    <row r="183" spans="2:65" s="12" customFormat="1">
      <c r="B183" s="146"/>
      <c r="D183" s="147" t="s">
        <v>136</v>
      </c>
      <c r="E183" s="148" t="s">
        <v>1</v>
      </c>
      <c r="F183" s="149" t="s">
        <v>154</v>
      </c>
      <c r="H183" s="148" t="s">
        <v>1</v>
      </c>
      <c r="I183" s="150"/>
      <c r="L183" s="146"/>
      <c r="M183" s="151"/>
      <c r="T183" s="152"/>
      <c r="AT183" s="148" t="s">
        <v>136</v>
      </c>
      <c r="AU183" s="148" t="s">
        <v>90</v>
      </c>
      <c r="AV183" s="12" t="s">
        <v>88</v>
      </c>
      <c r="AW183" s="12" t="s">
        <v>35</v>
      </c>
      <c r="AX183" s="12" t="s">
        <v>80</v>
      </c>
      <c r="AY183" s="148" t="s">
        <v>128</v>
      </c>
    </row>
    <row r="184" spans="2:65" s="13" customFormat="1">
      <c r="B184" s="153"/>
      <c r="D184" s="147" t="s">
        <v>136</v>
      </c>
      <c r="E184" s="154" t="s">
        <v>1</v>
      </c>
      <c r="F184" s="155" t="s">
        <v>220</v>
      </c>
      <c r="H184" s="156">
        <v>53.698</v>
      </c>
      <c r="I184" s="157"/>
      <c r="L184" s="153"/>
      <c r="M184" s="158"/>
      <c r="T184" s="159"/>
      <c r="AT184" s="154" t="s">
        <v>136</v>
      </c>
      <c r="AU184" s="154" t="s">
        <v>90</v>
      </c>
      <c r="AV184" s="13" t="s">
        <v>90</v>
      </c>
      <c r="AW184" s="13" t="s">
        <v>35</v>
      </c>
      <c r="AX184" s="13" t="s">
        <v>80</v>
      </c>
      <c r="AY184" s="154" t="s">
        <v>128</v>
      </c>
    </row>
    <row r="185" spans="2:65" s="12" customFormat="1">
      <c r="B185" s="146"/>
      <c r="D185" s="147" t="s">
        <v>136</v>
      </c>
      <c r="E185" s="148" t="s">
        <v>1</v>
      </c>
      <c r="F185" s="149" t="s">
        <v>156</v>
      </c>
      <c r="H185" s="148" t="s">
        <v>1</v>
      </c>
      <c r="I185" s="150"/>
      <c r="L185" s="146"/>
      <c r="M185" s="151"/>
      <c r="T185" s="152"/>
      <c r="AT185" s="148" t="s">
        <v>136</v>
      </c>
      <c r="AU185" s="148" t="s">
        <v>90</v>
      </c>
      <c r="AV185" s="12" t="s">
        <v>88</v>
      </c>
      <c r="AW185" s="12" t="s">
        <v>35</v>
      </c>
      <c r="AX185" s="12" t="s">
        <v>80</v>
      </c>
      <c r="AY185" s="148" t="s">
        <v>128</v>
      </c>
    </row>
    <row r="186" spans="2:65" s="13" customFormat="1">
      <c r="B186" s="153"/>
      <c r="D186" s="147" t="s">
        <v>136</v>
      </c>
      <c r="E186" s="154" t="s">
        <v>1</v>
      </c>
      <c r="F186" s="155" t="s">
        <v>221</v>
      </c>
      <c r="H186" s="156">
        <v>57.320999999999998</v>
      </c>
      <c r="I186" s="157"/>
      <c r="L186" s="153"/>
      <c r="M186" s="158"/>
      <c r="T186" s="159"/>
      <c r="AT186" s="154" t="s">
        <v>136</v>
      </c>
      <c r="AU186" s="154" t="s">
        <v>90</v>
      </c>
      <c r="AV186" s="13" t="s">
        <v>90</v>
      </c>
      <c r="AW186" s="13" t="s">
        <v>35</v>
      </c>
      <c r="AX186" s="13" t="s">
        <v>80</v>
      </c>
      <c r="AY186" s="154" t="s">
        <v>128</v>
      </c>
    </row>
    <row r="187" spans="2:65" s="12" customFormat="1">
      <c r="B187" s="146"/>
      <c r="D187" s="147" t="s">
        <v>136</v>
      </c>
      <c r="E187" s="148" t="s">
        <v>1</v>
      </c>
      <c r="F187" s="149" t="s">
        <v>158</v>
      </c>
      <c r="H187" s="148" t="s">
        <v>1</v>
      </c>
      <c r="I187" s="150"/>
      <c r="L187" s="146"/>
      <c r="M187" s="151"/>
      <c r="T187" s="152"/>
      <c r="AT187" s="148" t="s">
        <v>136</v>
      </c>
      <c r="AU187" s="148" t="s">
        <v>90</v>
      </c>
      <c r="AV187" s="12" t="s">
        <v>88</v>
      </c>
      <c r="AW187" s="12" t="s">
        <v>35</v>
      </c>
      <c r="AX187" s="12" t="s">
        <v>80</v>
      </c>
      <c r="AY187" s="148" t="s">
        <v>128</v>
      </c>
    </row>
    <row r="188" spans="2:65" s="13" customFormat="1">
      <c r="B188" s="153"/>
      <c r="D188" s="147" t="s">
        <v>136</v>
      </c>
      <c r="E188" s="154" t="s">
        <v>1</v>
      </c>
      <c r="F188" s="155" t="s">
        <v>222</v>
      </c>
      <c r="H188" s="156">
        <v>78.63</v>
      </c>
      <c r="I188" s="157"/>
      <c r="L188" s="153"/>
      <c r="M188" s="158"/>
      <c r="T188" s="159"/>
      <c r="AT188" s="154" t="s">
        <v>136</v>
      </c>
      <c r="AU188" s="154" t="s">
        <v>90</v>
      </c>
      <c r="AV188" s="13" t="s">
        <v>90</v>
      </c>
      <c r="AW188" s="13" t="s">
        <v>35</v>
      </c>
      <c r="AX188" s="13" t="s">
        <v>80</v>
      </c>
      <c r="AY188" s="154" t="s">
        <v>128</v>
      </c>
    </row>
    <row r="189" spans="2:65" s="12" customFormat="1">
      <c r="B189" s="146"/>
      <c r="D189" s="147" t="s">
        <v>136</v>
      </c>
      <c r="E189" s="148" t="s">
        <v>1</v>
      </c>
      <c r="F189" s="149" t="s">
        <v>160</v>
      </c>
      <c r="H189" s="148" t="s">
        <v>1</v>
      </c>
      <c r="I189" s="150"/>
      <c r="L189" s="146"/>
      <c r="M189" s="151"/>
      <c r="T189" s="152"/>
      <c r="AT189" s="148" t="s">
        <v>136</v>
      </c>
      <c r="AU189" s="148" t="s">
        <v>90</v>
      </c>
      <c r="AV189" s="12" t="s">
        <v>88</v>
      </c>
      <c r="AW189" s="12" t="s">
        <v>35</v>
      </c>
      <c r="AX189" s="12" t="s">
        <v>80</v>
      </c>
      <c r="AY189" s="148" t="s">
        <v>128</v>
      </c>
    </row>
    <row r="190" spans="2:65" s="12" customFormat="1">
      <c r="B190" s="146"/>
      <c r="D190" s="147" t="s">
        <v>136</v>
      </c>
      <c r="E190" s="148" t="s">
        <v>1</v>
      </c>
      <c r="F190" s="149" t="s">
        <v>161</v>
      </c>
      <c r="H190" s="148" t="s">
        <v>1</v>
      </c>
      <c r="I190" s="150"/>
      <c r="L190" s="146"/>
      <c r="M190" s="151"/>
      <c r="T190" s="152"/>
      <c r="AT190" s="148" t="s">
        <v>136</v>
      </c>
      <c r="AU190" s="148" t="s">
        <v>90</v>
      </c>
      <c r="AV190" s="12" t="s">
        <v>88</v>
      </c>
      <c r="AW190" s="12" t="s">
        <v>35</v>
      </c>
      <c r="AX190" s="12" t="s">
        <v>80</v>
      </c>
      <c r="AY190" s="148" t="s">
        <v>128</v>
      </c>
    </row>
    <row r="191" spans="2:65" s="13" customFormat="1">
      <c r="B191" s="153"/>
      <c r="D191" s="147" t="s">
        <v>136</v>
      </c>
      <c r="E191" s="154" t="s">
        <v>1</v>
      </c>
      <c r="F191" s="155" t="s">
        <v>223</v>
      </c>
      <c r="H191" s="156">
        <v>7.04</v>
      </c>
      <c r="I191" s="157"/>
      <c r="L191" s="153"/>
      <c r="M191" s="158"/>
      <c r="T191" s="159"/>
      <c r="AT191" s="154" t="s">
        <v>136</v>
      </c>
      <c r="AU191" s="154" t="s">
        <v>90</v>
      </c>
      <c r="AV191" s="13" t="s">
        <v>90</v>
      </c>
      <c r="AW191" s="13" t="s">
        <v>35</v>
      </c>
      <c r="AX191" s="13" t="s">
        <v>80</v>
      </c>
      <c r="AY191" s="154" t="s">
        <v>128</v>
      </c>
    </row>
    <row r="192" spans="2:65" s="12" customFormat="1">
      <c r="B192" s="146"/>
      <c r="D192" s="147" t="s">
        <v>136</v>
      </c>
      <c r="E192" s="148" t="s">
        <v>1</v>
      </c>
      <c r="F192" s="149" t="s">
        <v>163</v>
      </c>
      <c r="H192" s="148" t="s">
        <v>1</v>
      </c>
      <c r="I192" s="150"/>
      <c r="L192" s="146"/>
      <c r="M192" s="151"/>
      <c r="T192" s="152"/>
      <c r="AT192" s="148" t="s">
        <v>136</v>
      </c>
      <c r="AU192" s="148" t="s">
        <v>90</v>
      </c>
      <c r="AV192" s="12" t="s">
        <v>88</v>
      </c>
      <c r="AW192" s="12" t="s">
        <v>35</v>
      </c>
      <c r="AX192" s="12" t="s">
        <v>80</v>
      </c>
      <c r="AY192" s="148" t="s">
        <v>128</v>
      </c>
    </row>
    <row r="193" spans="2:65" s="13" customFormat="1">
      <c r="B193" s="153"/>
      <c r="D193" s="147" t="s">
        <v>136</v>
      </c>
      <c r="E193" s="154" t="s">
        <v>1</v>
      </c>
      <c r="F193" s="155" t="s">
        <v>224</v>
      </c>
      <c r="H193" s="156">
        <v>7.44</v>
      </c>
      <c r="I193" s="157"/>
      <c r="L193" s="153"/>
      <c r="M193" s="158"/>
      <c r="T193" s="159"/>
      <c r="AT193" s="154" t="s">
        <v>136</v>
      </c>
      <c r="AU193" s="154" t="s">
        <v>90</v>
      </c>
      <c r="AV193" s="13" t="s">
        <v>90</v>
      </c>
      <c r="AW193" s="13" t="s">
        <v>35</v>
      </c>
      <c r="AX193" s="13" t="s">
        <v>80</v>
      </c>
      <c r="AY193" s="154" t="s">
        <v>128</v>
      </c>
    </row>
    <row r="194" spans="2:65" s="12" customFormat="1">
      <c r="B194" s="146"/>
      <c r="D194" s="147" t="s">
        <v>136</v>
      </c>
      <c r="E194" s="148" t="s">
        <v>1</v>
      </c>
      <c r="F194" s="149" t="s">
        <v>165</v>
      </c>
      <c r="H194" s="148" t="s">
        <v>1</v>
      </c>
      <c r="I194" s="150"/>
      <c r="L194" s="146"/>
      <c r="M194" s="151"/>
      <c r="T194" s="152"/>
      <c r="AT194" s="148" t="s">
        <v>136</v>
      </c>
      <c r="AU194" s="148" t="s">
        <v>90</v>
      </c>
      <c r="AV194" s="12" t="s">
        <v>88</v>
      </c>
      <c r="AW194" s="12" t="s">
        <v>35</v>
      </c>
      <c r="AX194" s="12" t="s">
        <v>80</v>
      </c>
      <c r="AY194" s="148" t="s">
        <v>128</v>
      </c>
    </row>
    <row r="195" spans="2:65" s="13" customFormat="1">
      <c r="B195" s="153"/>
      <c r="D195" s="147" t="s">
        <v>136</v>
      </c>
      <c r="E195" s="154" t="s">
        <v>1</v>
      </c>
      <c r="F195" s="155" t="s">
        <v>225</v>
      </c>
      <c r="H195" s="156">
        <v>5.88</v>
      </c>
      <c r="I195" s="157"/>
      <c r="L195" s="153"/>
      <c r="M195" s="158"/>
      <c r="T195" s="159"/>
      <c r="AT195" s="154" t="s">
        <v>136</v>
      </c>
      <c r="AU195" s="154" t="s">
        <v>90</v>
      </c>
      <c r="AV195" s="13" t="s">
        <v>90</v>
      </c>
      <c r="AW195" s="13" t="s">
        <v>35</v>
      </c>
      <c r="AX195" s="13" t="s">
        <v>80</v>
      </c>
      <c r="AY195" s="154" t="s">
        <v>128</v>
      </c>
    </row>
    <row r="196" spans="2:65" s="14" customFormat="1">
      <c r="B196" s="160"/>
      <c r="D196" s="147" t="s">
        <v>136</v>
      </c>
      <c r="E196" s="161" t="s">
        <v>1</v>
      </c>
      <c r="F196" s="162" t="s">
        <v>141</v>
      </c>
      <c r="H196" s="163">
        <v>210.00899999999999</v>
      </c>
      <c r="I196" s="164"/>
      <c r="L196" s="160"/>
      <c r="M196" s="165"/>
      <c r="T196" s="166"/>
      <c r="AT196" s="161" t="s">
        <v>136</v>
      </c>
      <c r="AU196" s="161" t="s">
        <v>90</v>
      </c>
      <c r="AV196" s="14" t="s">
        <v>134</v>
      </c>
      <c r="AW196" s="14" t="s">
        <v>35</v>
      </c>
      <c r="AX196" s="14" t="s">
        <v>88</v>
      </c>
      <c r="AY196" s="161" t="s">
        <v>128</v>
      </c>
    </row>
    <row r="197" spans="2:65" s="11" customFormat="1" ht="22.95" customHeight="1">
      <c r="B197" s="120"/>
      <c r="D197" s="121" t="s">
        <v>79</v>
      </c>
      <c r="E197" s="130" t="s">
        <v>90</v>
      </c>
      <c r="F197" s="130" t="s">
        <v>226</v>
      </c>
      <c r="I197" s="123"/>
      <c r="J197" s="131">
        <f>BK197</f>
        <v>0</v>
      </c>
      <c r="L197" s="120"/>
      <c r="M197" s="125"/>
      <c r="P197" s="126">
        <f>SUM(P198:P205)</f>
        <v>0</v>
      </c>
      <c r="R197" s="126">
        <f>SUM(R198:R205)</f>
        <v>11.502915000000002</v>
      </c>
      <c r="T197" s="127">
        <f>SUM(T198:T205)</f>
        <v>0</v>
      </c>
      <c r="AR197" s="121" t="s">
        <v>88</v>
      </c>
      <c r="AT197" s="128" t="s">
        <v>79</v>
      </c>
      <c r="AU197" s="128" t="s">
        <v>88</v>
      </c>
      <c r="AY197" s="121" t="s">
        <v>128</v>
      </c>
      <c r="BK197" s="129">
        <f>SUM(BK198:BK205)</f>
        <v>0</v>
      </c>
    </row>
    <row r="198" spans="2:65" s="1" customFormat="1" ht="33" customHeight="1">
      <c r="B198" s="31"/>
      <c r="C198" s="132" t="s">
        <v>227</v>
      </c>
      <c r="D198" s="132" t="s">
        <v>130</v>
      </c>
      <c r="E198" s="133" t="s">
        <v>228</v>
      </c>
      <c r="F198" s="134" t="s">
        <v>229</v>
      </c>
      <c r="G198" s="135" t="s">
        <v>151</v>
      </c>
      <c r="H198" s="136">
        <v>0.64500000000000002</v>
      </c>
      <c r="I198" s="137"/>
      <c r="J198" s="138">
        <f>ROUND(I198*H198,2)</f>
        <v>0</v>
      </c>
      <c r="K198" s="139"/>
      <c r="L198" s="31"/>
      <c r="M198" s="140" t="s">
        <v>1</v>
      </c>
      <c r="N198" s="141" t="s">
        <v>45</v>
      </c>
      <c r="P198" s="142">
        <f>O198*H198</f>
        <v>0</v>
      </c>
      <c r="Q198" s="142">
        <v>1.665</v>
      </c>
      <c r="R198" s="142">
        <f>Q198*H198</f>
        <v>1.073925</v>
      </c>
      <c r="S198" s="142">
        <v>0</v>
      </c>
      <c r="T198" s="143">
        <f>S198*H198</f>
        <v>0</v>
      </c>
      <c r="AR198" s="144" t="s">
        <v>134</v>
      </c>
      <c r="AT198" s="144" t="s">
        <v>130</v>
      </c>
      <c r="AU198" s="144" t="s">
        <v>90</v>
      </c>
      <c r="AY198" s="16" t="s">
        <v>128</v>
      </c>
      <c r="BE198" s="145">
        <f>IF(N198="základní",J198,0)</f>
        <v>0</v>
      </c>
      <c r="BF198" s="145">
        <f>IF(N198="snížená",J198,0)</f>
        <v>0</v>
      </c>
      <c r="BG198" s="145">
        <f>IF(N198="zákl. přenesená",J198,0)</f>
        <v>0</v>
      </c>
      <c r="BH198" s="145">
        <f>IF(N198="sníž. přenesená",J198,0)</f>
        <v>0</v>
      </c>
      <c r="BI198" s="145">
        <f>IF(N198="nulová",J198,0)</f>
        <v>0</v>
      </c>
      <c r="BJ198" s="16" t="s">
        <v>88</v>
      </c>
      <c r="BK198" s="145">
        <f>ROUND(I198*H198,2)</f>
        <v>0</v>
      </c>
      <c r="BL198" s="16" t="s">
        <v>134</v>
      </c>
      <c r="BM198" s="144" t="s">
        <v>230</v>
      </c>
    </row>
    <row r="199" spans="2:65" s="12" customFormat="1">
      <c r="B199" s="146"/>
      <c r="D199" s="147" t="s">
        <v>136</v>
      </c>
      <c r="E199" s="148" t="s">
        <v>1</v>
      </c>
      <c r="F199" s="149" t="s">
        <v>160</v>
      </c>
      <c r="H199" s="148" t="s">
        <v>1</v>
      </c>
      <c r="I199" s="150"/>
      <c r="L199" s="146"/>
      <c r="M199" s="151"/>
      <c r="T199" s="152"/>
      <c r="AT199" s="148" t="s">
        <v>136</v>
      </c>
      <c r="AU199" s="148" t="s">
        <v>90</v>
      </c>
      <c r="AV199" s="12" t="s">
        <v>88</v>
      </c>
      <c r="AW199" s="12" t="s">
        <v>35</v>
      </c>
      <c r="AX199" s="12" t="s">
        <v>80</v>
      </c>
      <c r="AY199" s="148" t="s">
        <v>128</v>
      </c>
    </row>
    <row r="200" spans="2:65" s="12" customFormat="1">
      <c r="B200" s="146"/>
      <c r="D200" s="147" t="s">
        <v>136</v>
      </c>
      <c r="E200" s="148" t="s">
        <v>1</v>
      </c>
      <c r="F200" s="149" t="s">
        <v>161</v>
      </c>
      <c r="H200" s="148" t="s">
        <v>1</v>
      </c>
      <c r="I200" s="150"/>
      <c r="L200" s="146"/>
      <c r="M200" s="151"/>
      <c r="T200" s="152"/>
      <c r="AT200" s="148" t="s">
        <v>136</v>
      </c>
      <c r="AU200" s="148" t="s">
        <v>90</v>
      </c>
      <c r="AV200" s="12" t="s">
        <v>88</v>
      </c>
      <c r="AW200" s="12" t="s">
        <v>35</v>
      </c>
      <c r="AX200" s="12" t="s">
        <v>80</v>
      </c>
      <c r="AY200" s="148" t="s">
        <v>128</v>
      </c>
    </row>
    <row r="201" spans="2:65" s="13" customFormat="1">
      <c r="B201" s="153"/>
      <c r="D201" s="147" t="s">
        <v>136</v>
      </c>
      <c r="E201" s="154" t="s">
        <v>1</v>
      </c>
      <c r="F201" s="155" t="s">
        <v>231</v>
      </c>
      <c r="H201" s="156">
        <v>0.33</v>
      </c>
      <c r="I201" s="157"/>
      <c r="L201" s="153"/>
      <c r="M201" s="158"/>
      <c r="T201" s="159"/>
      <c r="AT201" s="154" t="s">
        <v>136</v>
      </c>
      <c r="AU201" s="154" t="s">
        <v>90</v>
      </c>
      <c r="AV201" s="13" t="s">
        <v>90</v>
      </c>
      <c r="AW201" s="13" t="s">
        <v>35</v>
      </c>
      <c r="AX201" s="13" t="s">
        <v>80</v>
      </c>
      <c r="AY201" s="154" t="s">
        <v>128</v>
      </c>
    </row>
    <row r="202" spans="2:65" s="12" customFormat="1">
      <c r="B202" s="146"/>
      <c r="D202" s="147" t="s">
        <v>136</v>
      </c>
      <c r="E202" s="148" t="s">
        <v>1</v>
      </c>
      <c r="F202" s="149" t="s">
        <v>165</v>
      </c>
      <c r="H202" s="148" t="s">
        <v>1</v>
      </c>
      <c r="I202" s="150"/>
      <c r="L202" s="146"/>
      <c r="M202" s="151"/>
      <c r="T202" s="152"/>
      <c r="AT202" s="148" t="s">
        <v>136</v>
      </c>
      <c r="AU202" s="148" t="s">
        <v>90</v>
      </c>
      <c r="AV202" s="12" t="s">
        <v>88</v>
      </c>
      <c r="AW202" s="12" t="s">
        <v>35</v>
      </c>
      <c r="AX202" s="12" t="s">
        <v>80</v>
      </c>
      <c r="AY202" s="148" t="s">
        <v>128</v>
      </c>
    </row>
    <row r="203" spans="2:65" s="13" customFormat="1">
      <c r="B203" s="153"/>
      <c r="D203" s="147" t="s">
        <v>136</v>
      </c>
      <c r="E203" s="154" t="s">
        <v>1</v>
      </c>
      <c r="F203" s="155" t="s">
        <v>232</v>
      </c>
      <c r="H203" s="156">
        <v>0.315</v>
      </c>
      <c r="I203" s="157"/>
      <c r="L203" s="153"/>
      <c r="M203" s="158"/>
      <c r="T203" s="159"/>
      <c r="AT203" s="154" t="s">
        <v>136</v>
      </c>
      <c r="AU203" s="154" t="s">
        <v>90</v>
      </c>
      <c r="AV203" s="13" t="s">
        <v>90</v>
      </c>
      <c r="AW203" s="13" t="s">
        <v>35</v>
      </c>
      <c r="AX203" s="13" t="s">
        <v>80</v>
      </c>
      <c r="AY203" s="154" t="s">
        <v>128</v>
      </c>
    </row>
    <row r="204" spans="2:65" s="14" customFormat="1">
      <c r="B204" s="160"/>
      <c r="D204" s="147" t="s">
        <v>136</v>
      </c>
      <c r="E204" s="161" t="s">
        <v>1</v>
      </c>
      <c r="F204" s="162" t="s">
        <v>141</v>
      </c>
      <c r="H204" s="163">
        <v>0.64500000000000002</v>
      </c>
      <c r="I204" s="164"/>
      <c r="L204" s="160"/>
      <c r="M204" s="165"/>
      <c r="T204" s="166"/>
      <c r="AT204" s="161" t="s">
        <v>136</v>
      </c>
      <c r="AU204" s="161" t="s">
        <v>90</v>
      </c>
      <c r="AV204" s="14" t="s">
        <v>134</v>
      </c>
      <c r="AW204" s="14" t="s">
        <v>35</v>
      </c>
      <c r="AX204" s="14" t="s">
        <v>88</v>
      </c>
      <c r="AY204" s="161" t="s">
        <v>128</v>
      </c>
    </row>
    <row r="205" spans="2:65" s="1" customFormat="1" ht="37.950000000000003" customHeight="1">
      <c r="B205" s="31"/>
      <c r="C205" s="132" t="s">
        <v>8</v>
      </c>
      <c r="D205" s="132" t="s">
        <v>130</v>
      </c>
      <c r="E205" s="133" t="s">
        <v>233</v>
      </c>
      <c r="F205" s="134" t="s">
        <v>234</v>
      </c>
      <c r="G205" s="135" t="s">
        <v>200</v>
      </c>
      <c r="H205" s="136">
        <v>51</v>
      </c>
      <c r="I205" s="137"/>
      <c r="J205" s="138">
        <f>ROUND(I205*H205,2)</f>
        <v>0</v>
      </c>
      <c r="K205" s="139"/>
      <c r="L205" s="31"/>
      <c r="M205" s="140" t="s">
        <v>1</v>
      </c>
      <c r="N205" s="141" t="s">
        <v>45</v>
      </c>
      <c r="P205" s="142">
        <f>O205*H205</f>
        <v>0</v>
      </c>
      <c r="Q205" s="142">
        <v>0.20449000000000001</v>
      </c>
      <c r="R205" s="142">
        <f>Q205*H205</f>
        <v>10.428990000000001</v>
      </c>
      <c r="S205" s="142">
        <v>0</v>
      </c>
      <c r="T205" s="143">
        <f>S205*H205</f>
        <v>0</v>
      </c>
      <c r="AR205" s="144" t="s">
        <v>134</v>
      </c>
      <c r="AT205" s="144" t="s">
        <v>130</v>
      </c>
      <c r="AU205" s="144" t="s">
        <v>90</v>
      </c>
      <c r="AY205" s="16" t="s">
        <v>128</v>
      </c>
      <c r="BE205" s="145">
        <f>IF(N205="základní",J205,0)</f>
        <v>0</v>
      </c>
      <c r="BF205" s="145">
        <f>IF(N205="snížená",J205,0)</f>
        <v>0</v>
      </c>
      <c r="BG205" s="145">
        <f>IF(N205="zákl. přenesená",J205,0)</f>
        <v>0</v>
      </c>
      <c r="BH205" s="145">
        <f>IF(N205="sníž. přenesená",J205,0)</f>
        <v>0</v>
      </c>
      <c r="BI205" s="145">
        <f>IF(N205="nulová",J205,0)</f>
        <v>0</v>
      </c>
      <c r="BJ205" s="16" t="s">
        <v>88</v>
      </c>
      <c r="BK205" s="145">
        <f>ROUND(I205*H205,2)</f>
        <v>0</v>
      </c>
      <c r="BL205" s="16" t="s">
        <v>134</v>
      </c>
      <c r="BM205" s="144" t="s">
        <v>235</v>
      </c>
    </row>
    <row r="206" spans="2:65" s="11" customFormat="1" ht="22.95" customHeight="1">
      <c r="B206" s="120"/>
      <c r="D206" s="121" t="s">
        <v>79</v>
      </c>
      <c r="E206" s="130" t="s">
        <v>134</v>
      </c>
      <c r="F206" s="130" t="s">
        <v>236</v>
      </c>
      <c r="I206" s="123"/>
      <c r="J206" s="131">
        <f>BK206</f>
        <v>0</v>
      </c>
      <c r="L206" s="120"/>
      <c r="M206" s="125"/>
      <c r="P206" s="126">
        <f>SUM(P207:P210)</f>
        <v>0</v>
      </c>
      <c r="R206" s="126">
        <f>SUM(R207:R210)</f>
        <v>2.8928781000000003</v>
      </c>
      <c r="T206" s="127">
        <f>SUM(T207:T210)</f>
        <v>0</v>
      </c>
      <c r="AR206" s="121" t="s">
        <v>88</v>
      </c>
      <c r="AT206" s="128" t="s">
        <v>79</v>
      </c>
      <c r="AU206" s="128" t="s">
        <v>88</v>
      </c>
      <c r="AY206" s="121" t="s">
        <v>128</v>
      </c>
      <c r="BK206" s="129">
        <f>SUM(BK207:BK210)</f>
        <v>0</v>
      </c>
    </row>
    <row r="207" spans="2:65" s="1" customFormat="1" ht="24.15" customHeight="1">
      <c r="B207" s="31"/>
      <c r="C207" s="132" t="s">
        <v>237</v>
      </c>
      <c r="D207" s="132" t="s">
        <v>130</v>
      </c>
      <c r="E207" s="133" t="s">
        <v>238</v>
      </c>
      <c r="F207" s="134" t="s">
        <v>239</v>
      </c>
      <c r="G207" s="135" t="s">
        <v>151</v>
      </c>
      <c r="H207" s="136">
        <v>1.53</v>
      </c>
      <c r="I207" s="137"/>
      <c r="J207" s="138">
        <f>ROUND(I207*H207,2)</f>
        <v>0</v>
      </c>
      <c r="K207" s="139"/>
      <c r="L207" s="31"/>
      <c r="M207" s="140" t="s">
        <v>1</v>
      </c>
      <c r="N207" s="141" t="s">
        <v>45</v>
      </c>
      <c r="P207" s="142">
        <f>O207*H207</f>
        <v>0</v>
      </c>
      <c r="Q207" s="142">
        <v>1.8907700000000001</v>
      </c>
      <c r="R207" s="142">
        <f>Q207*H207</f>
        <v>2.8928781000000003</v>
      </c>
      <c r="S207" s="142">
        <v>0</v>
      </c>
      <c r="T207" s="143">
        <f>S207*H207</f>
        <v>0</v>
      </c>
      <c r="AR207" s="144" t="s">
        <v>134</v>
      </c>
      <c r="AT207" s="144" t="s">
        <v>130</v>
      </c>
      <c r="AU207" s="144" t="s">
        <v>90</v>
      </c>
      <c r="AY207" s="16" t="s">
        <v>128</v>
      </c>
      <c r="BE207" s="145">
        <f>IF(N207="základní",J207,0)</f>
        <v>0</v>
      </c>
      <c r="BF207" s="145">
        <f>IF(N207="snížená",J207,0)</f>
        <v>0</v>
      </c>
      <c r="BG207" s="145">
        <f>IF(N207="zákl. přenesená",J207,0)</f>
        <v>0</v>
      </c>
      <c r="BH207" s="145">
        <f>IF(N207="sníž. přenesená",J207,0)</f>
        <v>0</v>
      </c>
      <c r="BI207" s="145">
        <f>IF(N207="nulová",J207,0)</f>
        <v>0</v>
      </c>
      <c r="BJ207" s="16" t="s">
        <v>88</v>
      </c>
      <c r="BK207" s="145">
        <f>ROUND(I207*H207,2)</f>
        <v>0</v>
      </c>
      <c r="BL207" s="16" t="s">
        <v>134</v>
      </c>
      <c r="BM207" s="144" t="s">
        <v>240</v>
      </c>
    </row>
    <row r="208" spans="2:65" s="12" customFormat="1">
      <c r="B208" s="146"/>
      <c r="D208" s="147" t="s">
        <v>136</v>
      </c>
      <c r="E208" s="148" t="s">
        <v>1</v>
      </c>
      <c r="F208" s="149" t="s">
        <v>241</v>
      </c>
      <c r="H208" s="148" t="s">
        <v>1</v>
      </c>
      <c r="I208" s="150"/>
      <c r="L208" s="146"/>
      <c r="M208" s="151"/>
      <c r="T208" s="152"/>
      <c r="AT208" s="148" t="s">
        <v>136</v>
      </c>
      <c r="AU208" s="148" t="s">
        <v>90</v>
      </c>
      <c r="AV208" s="12" t="s">
        <v>88</v>
      </c>
      <c r="AW208" s="12" t="s">
        <v>35</v>
      </c>
      <c r="AX208" s="12" t="s">
        <v>80</v>
      </c>
      <c r="AY208" s="148" t="s">
        <v>128</v>
      </c>
    </row>
    <row r="209" spans="2:65" s="13" customFormat="1">
      <c r="B209" s="153"/>
      <c r="D209" s="147" t="s">
        <v>136</v>
      </c>
      <c r="E209" s="154" t="s">
        <v>1</v>
      </c>
      <c r="F209" s="155" t="s">
        <v>242</v>
      </c>
      <c r="H209" s="156">
        <v>1.53</v>
      </c>
      <c r="I209" s="157"/>
      <c r="L209" s="153"/>
      <c r="M209" s="158"/>
      <c r="T209" s="159"/>
      <c r="AT209" s="154" t="s">
        <v>136</v>
      </c>
      <c r="AU209" s="154" t="s">
        <v>90</v>
      </c>
      <c r="AV209" s="13" t="s">
        <v>90</v>
      </c>
      <c r="AW209" s="13" t="s">
        <v>35</v>
      </c>
      <c r="AX209" s="13" t="s">
        <v>80</v>
      </c>
      <c r="AY209" s="154" t="s">
        <v>128</v>
      </c>
    </row>
    <row r="210" spans="2:65" s="14" customFormat="1">
      <c r="B210" s="160"/>
      <c r="D210" s="147" t="s">
        <v>136</v>
      </c>
      <c r="E210" s="161" t="s">
        <v>1</v>
      </c>
      <c r="F210" s="162" t="s">
        <v>141</v>
      </c>
      <c r="H210" s="163">
        <v>1.53</v>
      </c>
      <c r="I210" s="164"/>
      <c r="L210" s="160"/>
      <c r="M210" s="165"/>
      <c r="T210" s="166"/>
      <c r="AT210" s="161" t="s">
        <v>136</v>
      </c>
      <c r="AU210" s="161" t="s">
        <v>90</v>
      </c>
      <c r="AV210" s="14" t="s">
        <v>134</v>
      </c>
      <c r="AW210" s="14" t="s">
        <v>35</v>
      </c>
      <c r="AX210" s="14" t="s">
        <v>88</v>
      </c>
      <c r="AY210" s="161" t="s">
        <v>128</v>
      </c>
    </row>
    <row r="211" spans="2:65" s="11" customFormat="1" ht="22.95" customHeight="1">
      <c r="B211" s="120"/>
      <c r="D211" s="121" t="s">
        <v>79</v>
      </c>
      <c r="E211" s="130" t="s">
        <v>172</v>
      </c>
      <c r="F211" s="130" t="s">
        <v>243</v>
      </c>
      <c r="I211" s="123"/>
      <c r="J211" s="131">
        <f>BK211</f>
        <v>0</v>
      </c>
      <c r="L211" s="120"/>
      <c r="M211" s="125"/>
      <c r="P211" s="126">
        <f>SUM(P212:P304)</f>
        <v>0</v>
      </c>
      <c r="R211" s="126">
        <f>SUM(R212:R304)</f>
        <v>238.62937055999998</v>
      </c>
      <c r="T211" s="127">
        <f>SUM(T212:T304)</f>
        <v>0</v>
      </c>
      <c r="AR211" s="121" t="s">
        <v>88</v>
      </c>
      <c r="AT211" s="128" t="s">
        <v>79</v>
      </c>
      <c r="AU211" s="128" t="s">
        <v>88</v>
      </c>
      <c r="AY211" s="121" t="s">
        <v>128</v>
      </c>
      <c r="BK211" s="129">
        <f>SUM(BK212:BK304)</f>
        <v>0</v>
      </c>
    </row>
    <row r="212" spans="2:65" s="1" customFormat="1" ht="21.75" customHeight="1">
      <c r="B212" s="31"/>
      <c r="C212" s="132" t="s">
        <v>244</v>
      </c>
      <c r="D212" s="132" t="s">
        <v>130</v>
      </c>
      <c r="E212" s="133" t="s">
        <v>245</v>
      </c>
      <c r="F212" s="134" t="s">
        <v>246</v>
      </c>
      <c r="G212" s="135" t="s">
        <v>133</v>
      </c>
      <c r="H212" s="136">
        <v>2.4</v>
      </c>
      <c r="I212" s="137"/>
      <c r="J212" s="138">
        <f>ROUND(I212*H212,2)</f>
        <v>0</v>
      </c>
      <c r="K212" s="139"/>
      <c r="L212" s="31"/>
      <c r="M212" s="140" t="s">
        <v>1</v>
      </c>
      <c r="N212" s="141" t="s">
        <v>45</v>
      </c>
      <c r="P212" s="142">
        <f>O212*H212</f>
        <v>0</v>
      </c>
      <c r="Q212" s="142">
        <v>0</v>
      </c>
      <c r="R212" s="142">
        <f>Q212*H212</f>
        <v>0</v>
      </c>
      <c r="S212" s="142">
        <v>0</v>
      </c>
      <c r="T212" s="143">
        <f>S212*H212</f>
        <v>0</v>
      </c>
      <c r="AR212" s="144" t="s">
        <v>134</v>
      </c>
      <c r="AT212" s="144" t="s">
        <v>130</v>
      </c>
      <c r="AU212" s="144" t="s">
        <v>90</v>
      </c>
      <c r="AY212" s="16" t="s">
        <v>128</v>
      </c>
      <c r="BE212" s="145">
        <f>IF(N212="základní",J212,0)</f>
        <v>0</v>
      </c>
      <c r="BF212" s="145">
        <f>IF(N212="snížená",J212,0)</f>
        <v>0</v>
      </c>
      <c r="BG212" s="145">
        <f>IF(N212="zákl. přenesená",J212,0)</f>
        <v>0</v>
      </c>
      <c r="BH212" s="145">
        <f>IF(N212="sníž. přenesená",J212,0)</f>
        <v>0</v>
      </c>
      <c r="BI212" s="145">
        <f>IF(N212="nulová",J212,0)</f>
        <v>0</v>
      </c>
      <c r="BJ212" s="16" t="s">
        <v>88</v>
      </c>
      <c r="BK212" s="145">
        <f>ROUND(I212*H212,2)</f>
        <v>0</v>
      </c>
      <c r="BL212" s="16" t="s">
        <v>134</v>
      </c>
      <c r="BM212" s="144" t="s">
        <v>247</v>
      </c>
    </row>
    <row r="213" spans="2:65" s="12" customFormat="1">
      <c r="B213" s="146"/>
      <c r="D213" s="147" t="s">
        <v>136</v>
      </c>
      <c r="E213" s="148" t="s">
        <v>1</v>
      </c>
      <c r="F213" s="149" t="s">
        <v>248</v>
      </c>
      <c r="H213" s="148" t="s">
        <v>1</v>
      </c>
      <c r="I213" s="150"/>
      <c r="L213" s="146"/>
      <c r="M213" s="151"/>
      <c r="T213" s="152"/>
      <c r="AT213" s="148" t="s">
        <v>136</v>
      </c>
      <c r="AU213" s="148" t="s">
        <v>90</v>
      </c>
      <c r="AV213" s="12" t="s">
        <v>88</v>
      </c>
      <c r="AW213" s="12" t="s">
        <v>35</v>
      </c>
      <c r="AX213" s="12" t="s">
        <v>80</v>
      </c>
      <c r="AY213" s="148" t="s">
        <v>128</v>
      </c>
    </row>
    <row r="214" spans="2:65" s="13" customFormat="1">
      <c r="B214" s="153"/>
      <c r="D214" s="147" t="s">
        <v>136</v>
      </c>
      <c r="E214" s="154" t="s">
        <v>1</v>
      </c>
      <c r="F214" s="155" t="s">
        <v>249</v>
      </c>
      <c r="H214" s="156">
        <v>2.4</v>
      </c>
      <c r="I214" s="157"/>
      <c r="L214" s="153"/>
      <c r="M214" s="158"/>
      <c r="T214" s="159"/>
      <c r="AT214" s="154" t="s">
        <v>136</v>
      </c>
      <c r="AU214" s="154" t="s">
        <v>90</v>
      </c>
      <c r="AV214" s="13" t="s">
        <v>90</v>
      </c>
      <c r="AW214" s="13" t="s">
        <v>35</v>
      </c>
      <c r="AX214" s="13" t="s">
        <v>80</v>
      </c>
      <c r="AY214" s="154" t="s">
        <v>128</v>
      </c>
    </row>
    <row r="215" spans="2:65" s="14" customFormat="1">
      <c r="B215" s="160"/>
      <c r="D215" s="147" t="s">
        <v>136</v>
      </c>
      <c r="E215" s="161" t="s">
        <v>1</v>
      </c>
      <c r="F215" s="162" t="s">
        <v>141</v>
      </c>
      <c r="H215" s="163">
        <v>2.4</v>
      </c>
      <c r="I215" s="164"/>
      <c r="L215" s="160"/>
      <c r="M215" s="165"/>
      <c r="T215" s="166"/>
      <c r="AT215" s="161" t="s">
        <v>136</v>
      </c>
      <c r="AU215" s="161" t="s">
        <v>90</v>
      </c>
      <c r="AV215" s="14" t="s">
        <v>134</v>
      </c>
      <c r="AW215" s="14" t="s">
        <v>35</v>
      </c>
      <c r="AX215" s="14" t="s">
        <v>88</v>
      </c>
      <c r="AY215" s="161" t="s">
        <v>128</v>
      </c>
    </row>
    <row r="216" spans="2:65" s="1" customFormat="1" ht="16.5" customHeight="1">
      <c r="B216" s="31"/>
      <c r="C216" s="132" t="s">
        <v>250</v>
      </c>
      <c r="D216" s="132" t="s">
        <v>130</v>
      </c>
      <c r="E216" s="133" t="s">
        <v>251</v>
      </c>
      <c r="F216" s="134" t="s">
        <v>252</v>
      </c>
      <c r="G216" s="135" t="s">
        <v>133</v>
      </c>
      <c r="H216" s="136">
        <v>12.92</v>
      </c>
      <c r="I216" s="137"/>
      <c r="J216" s="138">
        <f>ROUND(I216*H216,2)</f>
        <v>0</v>
      </c>
      <c r="K216" s="139"/>
      <c r="L216" s="31"/>
      <c r="M216" s="140" t="s">
        <v>1</v>
      </c>
      <c r="N216" s="141" t="s">
        <v>45</v>
      </c>
      <c r="P216" s="142">
        <f>O216*H216</f>
        <v>0</v>
      </c>
      <c r="Q216" s="142">
        <v>9.1999999999999998E-2</v>
      </c>
      <c r="R216" s="142">
        <f>Q216*H216</f>
        <v>1.1886399999999999</v>
      </c>
      <c r="S216" s="142">
        <v>0</v>
      </c>
      <c r="T216" s="143">
        <f>S216*H216</f>
        <v>0</v>
      </c>
      <c r="AR216" s="144" t="s">
        <v>134</v>
      </c>
      <c r="AT216" s="144" t="s">
        <v>130</v>
      </c>
      <c r="AU216" s="144" t="s">
        <v>90</v>
      </c>
      <c r="AY216" s="16" t="s">
        <v>128</v>
      </c>
      <c r="BE216" s="145">
        <f>IF(N216="základní",J216,0)</f>
        <v>0</v>
      </c>
      <c r="BF216" s="145">
        <f>IF(N216="snížená",J216,0)</f>
        <v>0</v>
      </c>
      <c r="BG216" s="145">
        <f>IF(N216="zákl. přenesená",J216,0)</f>
        <v>0</v>
      </c>
      <c r="BH216" s="145">
        <f>IF(N216="sníž. přenesená",J216,0)</f>
        <v>0</v>
      </c>
      <c r="BI216" s="145">
        <f>IF(N216="nulová",J216,0)</f>
        <v>0</v>
      </c>
      <c r="BJ216" s="16" t="s">
        <v>88</v>
      </c>
      <c r="BK216" s="145">
        <f>ROUND(I216*H216,2)</f>
        <v>0</v>
      </c>
      <c r="BL216" s="16" t="s">
        <v>134</v>
      </c>
      <c r="BM216" s="144" t="s">
        <v>253</v>
      </c>
    </row>
    <row r="217" spans="2:65" s="12" customFormat="1">
      <c r="B217" s="146"/>
      <c r="D217" s="147" t="s">
        <v>136</v>
      </c>
      <c r="E217" s="148" t="s">
        <v>1</v>
      </c>
      <c r="F217" s="149" t="s">
        <v>160</v>
      </c>
      <c r="H217" s="148" t="s">
        <v>1</v>
      </c>
      <c r="I217" s="150"/>
      <c r="L217" s="146"/>
      <c r="M217" s="151"/>
      <c r="T217" s="152"/>
      <c r="AT217" s="148" t="s">
        <v>136</v>
      </c>
      <c r="AU217" s="148" t="s">
        <v>90</v>
      </c>
      <c r="AV217" s="12" t="s">
        <v>88</v>
      </c>
      <c r="AW217" s="12" t="s">
        <v>35</v>
      </c>
      <c r="AX217" s="12" t="s">
        <v>80</v>
      </c>
      <c r="AY217" s="148" t="s">
        <v>128</v>
      </c>
    </row>
    <row r="218" spans="2:65" s="12" customFormat="1">
      <c r="B218" s="146"/>
      <c r="D218" s="147" t="s">
        <v>136</v>
      </c>
      <c r="E218" s="148" t="s">
        <v>1</v>
      </c>
      <c r="F218" s="149" t="s">
        <v>161</v>
      </c>
      <c r="H218" s="148" t="s">
        <v>1</v>
      </c>
      <c r="I218" s="150"/>
      <c r="L218" s="146"/>
      <c r="M218" s="151"/>
      <c r="T218" s="152"/>
      <c r="AT218" s="148" t="s">
        <v>136</v>
      </c>
      <c r="AU218" s="148" t="s">
        <v>90</v>
      </c>
      <c r="AV218" s="12" t="s">
        <v>88</v>
      </c>
      <c r="AW218" s="12" t="s">
        <v>35</v>
      </c>
      <c r="AX218" s="12" t="s">
        <v>80</v>
      </c>
      <c r="AY218" s="148" t="s">
        <v>128</v>
      </c>
    </row>
    <row r="219" spans="2:65" s="13" customFormat="1">
      <c r="B219" s="153"/>
      <c r="D219" s="147" t="s">
        <v>136</v>
      </c>
      <c r="E219" s="154" t="s">
        <v>1</v>
      </c>
      <c r="F219" s="155" t="s">
        <v>223</v>
      </c>
      <c r="H219" s="156">
        <v>7.04</v>
      </c>
      <c r="I219" s="157"/>
      <c r="L219" s="153"/>
      <c r="M219" s="158"/>
      <c r="T219" s="159"/>
      <c r="AT219" s="154" t="s">
        <v>136</v>
      </c>
      <c r="AU219" s="154" t="s">
        <v>90</v>
      </c>
      <c r="AV219" s="13" t="s">
        <v>90</v>
      </c>
      <c r="AW219" s="13" t="s">
        <v>35</v>
      </c>
      <c r="AX219" s="13" t="s">
        <v>80</v>
      </c>
      <c r="AY219" s="154" t="s">
        <v>128</v>
      </c>
    </row>
    <row r="220" spans="2:65" s="12" customFormat="1">
      <c r="B220" s="146"/>
      <c r="D220" s="147" t="s">
        <v>136</v>
      </c>
      <c r="E220" s="148" t="s">
        <v>1</v>
      </c>
      <c r="F220" s="149" t="s">
        <v>165</v>
      </c>
      <c r="H220" s="148" t="s">
        <v>1</v>
      </c>
      <c r="I220" s="150"/>
      <c r="L220" s="146"/>
      <c r="M220" s="151"/>
      <c r="T220" s="152"/>
      <c r="AT220" s="148" t="s">
        <v>136</v>
      </c>
      <c r="AU220" s="148" t="s">
        <v>90</v>
      </c>
      <c r="AV220" s="12" t="s">
        <v>88</v>
      </c>
      <c r="AW220" s="12" t="s">
        <v>35</v>
      </c>
      <c r="AX220" s="12" t="s">
        <v>80</v>
      </c>
      <c r="AY220" s="148" t="s">
        <v>128</v>
      </c>
    </row>
    <row r="221" spans="2:65" s="13" customFormat="1">
      <c r="B221" s="153"/>
      <c r="D221" s="147" t="s">
        <v>136</v>
      </c>
      <c r="E221" s="154" t="s">
        <v>1</v>
      </c>
      <c r="F221" s="155" t="s">
        <v>225</v>
      </c>
      <c r="H221" s="156">
        <v>5.88</v>
      </c>
      <c r="I221" s="157"/>
      <c r="L221" s="153"/>
      <c r="M221" s="158"/>
      <c r="T221" s="159"/>
      <c r="AT221" s="154" t="s">
        <v>136</v>
      </c>
      <c r="AU221" s="154" t="s">
        <v>90</v>
      </c>
      <c r="AV221" s="13" t="s">
        <v>90</v>
      </c>
      <c r="AW221" s="13" t="s">
        <v>35</v>
      </c>
      <c r="AX221" s="13" t="s">
        <v>80</v>
      </c>
      <c r="AY221" s="154" t="s">
        <v>128</v>
      </c>
    </row>
    <row r="222" spans="2:65" s="14" customFormat="1">
      <c r="B222" s="160"/>
      <c r="D222" s="147" t="s">
        <v>136</v>
      </c>
      <c r="E222" s="161" t="s">
        <v>1</v>
      </c>
      <c r="F222" s="162" t="s">
        <v>141</v>
      </c>
      <c r="H222" s="163">
        <v>12.92</v>
      </c>
      <c r="I222" s="164"/>
      <c r="L222" s="160"/>
      <c r="M222" s="165"/>
      <c r="T222" s="166"/>
      <c r="AT222" s="161" t="s">
        <v>136</v>
      </c>
      <c r="AU222" s="161" t="s">
        <v>90</v>
      </c>
      <c r="AV222" s="14" t="s">
        <v>134</v>
      </c>
      <c r="AW222" s="14" t="s">
        <v>35</v>
      </c>
      <c r="AX222" s="14" t="s">
        <v>88</v>
      </c>
      <c r="AY222" s="161" t="s">
        <v>128</v>
      </c>
    </row>
    <row r="223" spans="2:65" s="1" customFormat="1" ht="33" customHeight="1">
      <c r="B223" s="31"/>
      <c r="C223" s="132" t="s">
        <v>254</v>
      </c>
      <c r="D223" s="132" t="s">
        <v>130</v>
      </c>
      <c r="E223" s="133" t="s">
        <v>255</v>
      </c>
      <c r="F223" s="134" t="s">
        <v>256</v>
      </c>
      <c r="G223" s="135" t="s">
        <v>133</v>
      </c>
      <c r="H223" s="136">
        <v>210.00899999999999</v>
      </c>
      <c r="I223" s="137"/>
      <c r="J223" s="138">
        <f>ROUND(I223*H223,2)</f>
        <v>0</v>
      </c>
      <c r="K223" s="139"/>
      <c r="L223" s="31"/>
      <c r="M223" s="140" t="s">
        <v>1</v>
      </c>
      <c r="N223" s="141" t="s">
        <v>45</v>
      </c>
      <c r="P223" s="142">
        <f>O223*H223</f>
        <v>0</v>
      </c>
      <c r="Q223" s="142">
        <v>0.46</v>
      </c>
      <c r="R223" s="142">
        <f>Q223*H223</f>
        <v>96.604140000000001</v>
      </c>
      <c r="S223" s="142">
        <v>0</v>
      </c>
      <c r="T223" s="143">
        <f>S223*H223</f>
        <v>0</v>
      </c>
      <c r="AR223" s="144" t="s">
        <v>134</v>
      </c>
      <c r="AT223" s="144" t="s">
        <v>130</v>
      </c>
      <c r="AU223" s="144" t="s">
        <v>90</v>
      </c>
      <c r="AY223" s="16" t="s">
        <v>128</v>
      </c>
      <c r="BE223" s="145">
        <f>IF(N223="základní",J223,0)</f>
        <v>0</v>
      </c>
      <c r="BF223" s="145">
        <f>IF(N223="snížená",J223,0)</f>
        <v>0</v>
      </c>
      <c r="BG223" s="145">
        <f>IF(N223="zákl. přenesená",J223,0)</f>
        <v>0</v>
      </c>
      <c r="BH223" s="145">
        <f>IF(N223="sníž. přenesená",J223,0)</f>
        <v>0</v>
      </c>
      <c r="BI223" s="145">
        <f>IF(N223="nulová",J223,0)</f>
        <v>0</v>
      </c>
      <c r="BJ223" s="16" t="s">
        <v>88</v>
      </c>
      <c r="BK223" s="145">
        <f>ROUND(I223*H223,2)</f>
        <v>0</v>
      </c>
      <c r="BL223" s="16" t="s">
        <v>134</v>
      </c>
      <c r="BM223" s="144" t="s">
        <v>257</v>
      </c>
    </row>
    <row r="224" spans="2:65" s="12" customFormat="1">
      <c r="B224" s="146"/>
      <c r="D224" s="147" t="s">
        <v>136</v>
      </c>
      <c r="E224" s="148" t="s">
        <v>1</v>
      </c>
      <c r="F224" s="149" t="s">
        <v>153</v>
      </c>
      <c r="H224" s="148" t="s">
        <v>1</v>
      </c>
      <c r="I224" s="150"/>
      <c r="L224" s="146"/>
      <c r="M224" s="151"/>
      <c r="T224" s="152"/>
      <c r="AT224" s="148" t="s">
        <v>136</v>
      </c>
      <c r="AU224" s="148" t="s">
        <v>90</v>
      </c>
      <c r="AV224" s="12" t="s">
        <v>88</v>
      </c>
      <c r="AW224" s="12" t="s">
        <v>35</v>
      </c>
      <c r="AX224" s="12" t="s">
        <v>80</v>
      </c>
      <c r="AY224" s="148" t="s">
        <v>128</v>
      </c>
    </row>
    <row r="225" spans="2:65" s="12" customFormat="1">
      <c r="B225" s="146"/>
      <c r="D225" s="147" t="s">
        <v>136</v>
      </c>
      <c r="E225" s="148" t="s">
        <v>1</v>
      </c>
      <c r="F225" s="149" t="s">
        <v>154</v>
      </c>
      <c r="H225" s="148" t="s">
        <v>1</v>
      </c>
      <c r="I225" s="150"/>
      <c r="L225" s="146"/>
      <c r="M225" s="151"/>
      <c r="T225" s="152"/>
      <c r="AT225" s="148" t="s">
        <v>136</v>
      </c>
      <c r="AU225" s="148" t="s">
        <v>90</v>
      </c>
      <c r="AV225" s="12" t="s">
        <v>88</v>
      </c>
      <c r="AW225" s="12" t="s">
        <v>35</v>
      </c>
      <c r="AX225" s="12" t="s">
        <v>80</v>
      </c>
      <c r="AY225" s="148" t="s">
        <v>128</v>
      </c>
    </row>
    <row r="226" spans="2:65" s="13" customFormat="1">
      <c r="B226" s="153"/>
      <c r="D226" s="147" t="s">
        <v>136</v>
      </c>
      <c r="E226" s="154" t="s">
        <v>1</v>
      </c>
      <c r="F226" s="155" t="s">
        <v>220</v>
      </c>
      <c r="H226" s="156">
        <v>53.698</v>
      </c>
      <c r="I226" s="157"/>
      <c r="L226" s="153"/>
      <c r="M226" s="158"/>
      <c r="T226" s="159"/>
      <c r="AT226" s="154" t="s">
        <v>136</v>
      </c>
      <c r="AU226" s="154" t="s">
        <v>90</v>
      </c>
      <c r="AV226" s="13" t="s">
        <v>90</v>
      </c>
      <c r="AW226" s="13" t="s">
        <v>35</v>
      </c>
      <c r="AX226" s="13" t="s">
        <v>80</v>
      </c>
      <c r="AY226" s="154" t="s">
        <v>128</v>
      </c>
    </row>
    <row r="227" spans="2:65" s="12" customFormat="1">
      <c r="B227" s="146"/>
      <c r="D227" s="147" t="s">
        <v>136</v>
      </c>
      <c r="E227" s="148" t="s">
        <v>1</v>
      </c>
      <c r="F227" s="149" t="s">
        <v>156</v>
      </c>
      <c r="H227" s="148" t="s">
        <v>1</v>
      </c>
      <c r="I227" s="150"/>
      <c r="L227" s="146"/>
      <c r="M227" s="151"/>
      <c r="T227" s="152"/>
      <c r="AT227" s="148" t="s">
        <v>136</v>
      </c>
      <c r="AU227" s="148" t="s">
        <v>90</v>
      </c>
      <c r="AV227" s="12" t="s">
        <v>88</v>
      </c>
      <c r="AW227" s="12" t="s">
        <v>35</v>
      </c>
      <c r="AX227" s="12" t="s">
        <v>80</v>
      </c>
      <c r="AY227" s="148" t="s">
        <v>128</v>
      </c>
    </row>
    <row r="228" spans="2:65" s="13" customFormat="1">
      <c r="B228" s="153"/>
      <c r="D228" s="147" t="s">
        <v>136</v>
      </c>
      <c r="E228" s="154" t="s">
        <v>1</v>
      </c>
      <c r="F228" s="155" t="s">
        <v>221</v>
      </c>
      <c r="H228" s="156">
        <v>57.320999999999998</v>
      </c>
      <c r="I228" s="157"/>
      <c r="L228" s="153"/>
      <c r="M228" s="158"/>
      <c r="T228" s="159"/>
      <c r="AT228" s="154" t="s">
        <v>136</v>
      </c>
      <c r="AU228" s="154" t="s">
        <v>90</v>
      </c>
      <c r="AV228" s="13" t="s">
        <v>90</v>
      </c>
      <c r="AW228" s="13" t="s">
        <v>35</v>
      </c>
      <c r="AX228" s="13" t="s">
        <v>80</v>
      </c>
      <c r="AY228" s="154" t="s">
        <v>128</v>
      </c>
    </row>
    <row r="229" spans="2:65" s="12" customFormat="1">
      <c r="B229" s="146"/>
      <c r="D229" s="147" t="s">
        <v>136</v>
      </c>
      <c r="E229" s="148" t="s">
        <v>1</v>
      </c>
      <c r="F229" s="149" t="s">
        <v>158</v>
      </c>
      <c r="H229" s="148" t="s">
        <v>1</v>
      </c>
      <c r="I229" s="150"/>
      <c r="L229" s="146"/>
      <c r="M229" s="151"/>
      <c r="T229" s="152"/>
      <c r="AT229" s="148" t="s">
        <v>136</v>
      </c>
      <c r="AU229" s="148" t="s">
        <v>90</v>
      </c>
      <c r="AV229" s="12" t="s">
        <v>88</v>
      </c>
      <c r="AW229" s="12" t="s">
        <v>35</v>
      </c>
      <c r="AX229" s="12" t="s">
        <v>80</v>
      </c>
      <c r="AY229" s="148" t="s">
        <v>128</v>
      </c>
    </row>
    <row r="230" spans="2:65" s="13" customFormat="1">
      <c r="B230" s="153"/>
      <c r="D230" s="147" t="s">
        <v>136</v>
      </c>
      <c r="E230" s="154" t="s">
        <v>1</v>
      </c>
      <c r="F230" s="155" t="s">
        <v>222</v>
      </c>
      <c r="H230" s="156">
        <v>78.63</v>
      </c>
      <c r="I230" s="157"/>
      <c r="L230" s="153"/>
      <c r="M230" s="158"/>
      <c r="T230" s="159"/>
      <c r="AT230" s="154" t="s">
        <v>136</v>
      </c>
      <c r="AU230" s="154" t="s">
        <v>90</v>
      </c>
      <c r="AV230" s="13" t="s">
        <v>90</v>
      </c>
      <c r="AW230" s="13" t="s">
        <v>35</v>
      </c>
      <c r="AX230" s="13" t="s">
        <v>80</v>
      </c>
      <c r="AY230" s="154" t="s">
        <v>128</v>
      </c>
    </row>
    <row r="231" spans="2:65" s="12" customFormat="1">
      <c r="B231" s="146"/>
      <c r="D231" s="147" t="s">
        <v>136</v>
      </c>
      <c r="E231" s="148" t="s">
        <v>1</v>
      </c>
      <c r="F231" s="149" t="s">
        <v>160</v>
      </c>
      <c r="H231" s="148" t="s">
        <v>1</v>
      </c>
      <c r="I231" s="150"/>
      <c r="L231" s="146"/>
      <c r="M231" s="151"/>
      <c r="T231" s="152"/>
      <c r="AT231" s="148" t="s">
        <v>136</v>
      </c>
      <c r="AU231" s="148" t="s">
        <v>90</v>
      </c>
      <c r="AV231" s="12" t="s">
        <v>88</v>
      </c>
      <c r="AW231" s="12" t="s">
        <v>35</v>
      </c>
      <c r="AX231" s="12" t="s">
        <v>80</v>
      </c>
      <c r="AY231" s="148" t="s">
        <v>128</v>
      </c>
    </row>
    <row r="232" spans="2:65" s="12" customFormat="1">
      <c r="B232" s="146"/>
      <c r="D232" s="147" t="s">
        <v>136</v>
      </c>
      <c r="E232" s="148" t="s">
        <v>1</v>
      </c>
      <c r="F232" s="149" t="s">
        <v>161</v>
      </c>
      <c r="H232" s="148" t="s">
        <v>1</v>
      </c>
      <c r="I232" s="150"/>
      <c r="L232" s="146"/>
      <c r="M232" s="151"/>
      <c r="T232" s="152"/>
      <c r="AT232" s="148" t="s">
        <v>136</v>
      </c>
      <c r="AU232" s="148" t="s">
        <v>90</v>
      </c>
      <c r="AV232" s="12" t="s">
        <v>88</v>
      </c>
      <c r="AW232" s="12" t="s">
        <v>35</v>
      </c>
      <c r="AX232" s="12" t="s">
        <v>80</v>
      </c>
      <c r="AY232" s="148" t="s">
        <v>128</v>
      </c>
    </row>
    <row r="233" spans="2:65" s="13" customFormat="1">
      <c r="B233" s="153"/>
      <c r="D233" s="147" t="s">
        <v>136</v>
      </c>
      <c r="E233" s="154" t="s">
        <v>1</v>
      </c>
      <c r="F233" s="155" t="s">
        <v>223</v>
      </c>
      <c r="H233" s="156">
        <v>7.04</v>
      </c>
      <c r="I233" s="157"/>
      <c r="L233" s="153"/>
      <c r="M233" s="158"/>
      <c r="T233" s="159"/>
      <c r="AT233" s="154" t="s">
        <v>136</v>
      </c>
      <c r="AU233" s="154" t="s">
        <v>90</v>
      </c>
      <c r="AV233" s="13" t="s">
        <v>90</v>
      </c>
      <c r="AW233" s="13" t="s">
        <v>35</v>
      </c>
      <c r="AX233" s="13" t="s">
        <v>80</v>
      </c>
      <c r="AY233" s="154" t="s">
        <v>128</v>
      </c>
    </row>
    <row r="234" spans="2:65" s="12" customFormat="1">
      <c r="B234" s="146"/>
      <c r="D234" s="147" t="s">
        <v>136</v>
      </c>
      <c r="E234" s="148" t="s">
        <v>1</v>
      </c>
      <c r="F234" s="149" t="s">
        <v>163</v>
      </c>
      <c r="H234" s="148" t="s">
        <v>1</v>
      </c>
      <c r="I234" s="150"/>
      <c r="L234" s="146"/>
      <c r="M234" s="151"/>
      <c r="T234" s="152"/>
      <c r="AT234" s="148" t="s">
        <v>136</v>
      </c>
      <c r="AU234" s="148" t="s">
        <v>90</v>
      </c>
      <c r="AV234" s="12" t="s">
        <v>88</v>
      </c>
      <c r="AW234" s="12" t="s">
        <v>35</v>
      </c>
      <c r="AX234" s="12" t="s">
        <v>80</v>
      </c>
      <c r="AY234" s="148" t="s">
        <v>128</v>
      </c>
    </row>
    <row r="235" spans="2:65" s="13" customFormat="1">
      <c r="B235" s="153"/>
      <c r="D235" s="147" t="s">
        <v>136</v>
      </c>
      <c r="E235" s="154" t="s">
        <v>1</v>
      </c>
      <c r="F235" s="155" t="s">
        <v>224</v>
      </c>
      <c r="H235" s="156">
        <v>7.44</v>
      </c>
      <c r="I235" s="157"/>
      <c r="L235" s="153"/>
      <c r="M235" s="158"/>
      <c r="T235" s="159"/>
      <c r="AT235" s="154" t="s">
        <v>136</v>
      </c>
      <c r="AU235" s="154" t="s">
        <v>90</v>
      </c>
      <c r="AV235" s="13" t="s">
        <v>90</v>
      </c>
      <c r="AW235" s="13" t="s">
        <v>35</v>
      </c>
      <c r="AX235" s="13" t="s">
        <v>80</v>
      </c>
      <c r="AY235" s="154" t="s">
        <v>128</v>
      </c>
    </row>
    <row r="236" spans="2:65" s="12" customFormat="1">
      <c r="B236" s="146"/>
      <c r="D236" s="147" t="s">
        <v>136</v>
      </c>
      <c r="E236" s="148" t="s">
        <v>1</v>
      </c>
      <c r="F236" s="149" t="s">
        <v>165</v>
      </c>
      <c r="H236" s="148" t="s">
        <v>1</v>
      </c>
      <c r="I236" s="150"/>
      <c r="L236" s="146"/>
      <c r="M236" s="151"/>
      <c r="T236" s="152"/>
      <c r="AT236" s="148" t="s">
        <v>136</v>
      </c>
      <c r="AU236" s="148" t="s">
        <v>90</v>
      </c>
      <c r="AV236" s="12" t="s">
        <v>88</v>
      </c>
      <c r="AW236" s="12" t="s">
        <v>35</v>
      </c>
      <c r="AX236" s="12" t="s">
        <v>80</v>
      </c>
      <c r="AY236" s="148" t="s">
        <v>128</v>
      </c>
    </row>
    <row r="237" spans="2:65" s="13" customFormat="1">
      <c r="B237" s="153"/>
      <c r="D237" s="147" t="s">
        <v>136</v>
      </c>
      <c r="E237" s="154" t="s">
        <v>1</v>
      </c>
      <c r="F237" s="155" t="s">
        <v>225</v>
      </c>
      <c r="H237" s="156">
        <v>5.88</v>
      </c>
      <c r="I237" s="157"/>
      <c r="L237" s="153"/>
      <c r="M237" s="158"/>
      <c r="T237" s="159"/>
      <c r="AT237" s="154" t="s">
        <v>136</v>
      </c>
      <c r="AU237" s="154" t="s">
        <v>90</v>
      </c>
      <c r="AV237" s="13" t="s">
        <v>90</v>
      </c>
      <c r="AW237" s="13" t="s">
        <v>35</v>
      </c>
      <c r="AX237" s="13" t="s">
        <v>80</v>
      </c>
      <c r="AY237" s="154" t="s">
        <v>128</v>
      </c>
    </row>
    <row r="238" spans="2:65" s="14" customFormat="1">
      <c r="B238" s="160"/>
      <c r="D238" s="147" t="s">
        <v>136</v>
      </c>
      <c r="E238" s="161" t="s">
        <v>1</v>
      </c>
      <c r="F238" s="162" t="s">
        <v>141</v>
      </c>
      <c r="H238" s="163">
        <v>210.00899999999999</v>
      </c>
      <c r="I238" s="164"/>
      <c r="L238" s="160"/>
      <c r="M238" s="165"/>
      <c r="T238" s="166"/>
      <c r="AT238" s="161" t="s">
        <v>136</v>
      </c>
      <c r="AU238" s="161" t="s">
        <v>90</v>
      </c>
      <c r="AV238" s="14" t="s">
        <v>134</v>
      </c>
      <c r="AW238" s="14" t="s">
        <v>35</v>
      </c>
      <c r="AX238" s="14" t="s">
        <v>88</v>
      </c>
      <c r="AY238" s="161" t="s">
        <v>128</v>
      </c>
    </row>
    <row r="239" spans="2:65" s="1" customFormat="1" ht="33" customHeight="1">
      <c r="B239" s="31"/>
      <c r="C239" s="132" t="s">
        <v>258</v>
      </c>
      <c r="D239" s="132" t="s">
        <v>130</v>
      </c>
      <c r="E239" s="133" t="s">
        <v>259</v>
      </c>
      <c r="F239" s="134" t="s">
        <v>260</v>
      </c>
      <c r="G239" s="135" t="s">
        <v>133</v>
      </c>
      <c r="H239" s="136">
        <v>189.649</v>
      </c>
      <c r="I239" s="137"/>
      <c r="J239" s="138">
        <f>ROUND(I239*H239,2)</f>
        <v>0</v>
      </c>
      <c r="K239" s="139"/>
      <c r="L239" s="31"/>
      <c r="M239" s="140" t="s">
        <v>1</v>
      </c>
      <c r="N239" s="141" t="s">
        <v>45</v>
      </c>
      <c r="P239" s="142">
        <f>O239*H239</f>
        <v>0</v>
      </c>
      <c r="Q239" s="142">
        <v>0.15826000000000001</v>
      </c>
      <c r="R239" s="142">
        <f>Q239*H239</f>
        <v>30.013850740000002</v>
      </c>
      <c r="S239" s="142">
        <v>0</v>
      </c>
      <c r="T239" s="143">
        <f>S239*H239</f>
        <v>0</v>
      </c>
      <c r="AR239" s="144" t="s">
        <v>134</v>
      </c>
      <c r="AT239" s="144" t="s">
        <v>130</v>
      </c>
      <c r="AU239" s="144" t="s">
        <v>90</v>
      </c>
      <c r="AY239" s="16" t="s">
        <v>128</v>
      </c>
      <c r="BE239" s="145">
        <f>IF(N239="základní",J239,0)</f>
        <v>0</v>
      </c>
      <c r="BF239" s="145">
        <f>IF(N239="snížená",J239,0)</f>
        <v>0</v>
      </c>
      <c r="BG239" s="145">
        <f>IF(N239="zákl. přenesená",J239,0)</f>
        <v>0</v>
      </c>
      <c r="BH239" s="145">
        <f>IF(N239="sníž. přenesená",J239,0)</f>
        <v>0</v>
      </c>
      <c r="BI239" s="145">
        <f>IF(N239="nulová",J239,0)</f>
        <v>0</v>
      </c>
      <c r="BJ239" s="16" t="s">
        <v>88</v>
      </c>
      <c r="BK239" s="145">
        <f>ROUND(I239*H239,2)</f>
        <v>0</v>
      </c>
      <c r="BL239" s="16" t="s">
        <v>134</v>
      </c>
      <c r="BM239" s="144" t="s">
        <v>261</v>
      </c>
    </row>
    <row r="240" spans="2:65" s="12" customFormat="1">
      <c r="B240" s="146"/>
      <c r="D240" s="147" t="s">
        <v>136</v>
      </c>
      <c r="E240" s="148" t="s">
        <v>1</v>
      </c>
      <c r="F240" s="149" t="s">
        <v>154</v>
      </c>
      <c r="H240" s="148" t="s">
        <v>1</v>
      </c>
      <c r="I240" s="150"/>
      <c r="L240" s="146"/>
      <c r="M240" s="151"/>
      <c r="T240" s="152"/>
      <c r="AT240" s="148" t="s">
        <v>136</v>
      </c>
      <c r="AU240" s="148" t="s">
        <v>90</v>
      </c>
      <c r="AV240" s="12" t="s">
        <v>88</v>
      </c>
      <c r="AW240" s="12" t="s">
        <v>35</v>
      </c>
      <c r="AX240" s="12" t="s">
        <v>80</v>
      </c>
      <c r="AY240" s="148" t="s">
        <v>128</v>
      </c>
    </row>
    <row r="241" spans="2:65" s="13" customFormat="1">
      <c r="B241" s="153"/>
      <c r="D241" s="147" t="s">
        <v>136</v>
      </c>
      <c r="E241" s="154" t="s">
        <v>1</v>
      </c>
      <c r="F241" s="155" t="s">
        <v>220</v>
      </c>
      <c r="H241" s="156">
        <v>53.698</v>
      </c>
      <c r="I241" s="157"/>
      <c r="L241" s="153"/>
      <c r="M241" s="158"/>
      <c r="T241" s="159"/>
      <c r="AT241" s="154" t="s">
        <v>136</v>
      </c>
      <c r="AU241" s="154" t="s">
        <v>90</v>
      </c>
      <c r="AV241" s="13" t="s">
        <v>90</v>
      </c>
      <c r="AW241" s="13" t="s">
        <v>35</v>
      </c>
      <c r="AX241" s="13" t="s">
        <v>80</v>
      </c>
      <c r="AY241" s="154" t="s">
        <v>128</v>
      </c>
    </row>
    <row r="242" spans="2:65" s="12" customFormat="1">
      <c r="B242" s="146"/>
      <c r="D242" s="147" t="s">
        <v>136</v>
      </c>
      <c r="E242" s="148" t="s">
        <v>1</v>
      </c>
      <c r="F242" s="149" t="s">
        <v>156</v>
      </c>
      <c r="H242" s="148" t="s">
        <v>1</v>
      </c>
      <c r="I242" s="150"/>
      <c r="L242" s="146"/>
      <c r="M242" s="151"/>
      <c r="T242" s="152"/>
      <c r="AT242" s="148" t="s">
        <v>136</v>
      </c>
      <c r="AU242" s="148" t="s">
        <v>90</v>
      </c>
      <c r="AV242" s="12" t="s">
        <v>88</v>
      </c>
      <c r="AW242" s="12" t="s">
        <v>35</v>
      </c>
      <c r="AX242" s="12" t="s">
        <v>80</v>
      </c>
      <c r="AY242" s="148" t="s">
        <v>128</v>
      </c>
    </row>
    <row r="243" spans="2:65" s="13" customFormat="1">
      <c r="B243" s="153"/>
      <c r="D243" s="147" t="s">
        <v>136</v>
      </c>
      <c r="E243" s="154" t="s">
        <v>1</v>
      </c>
      <c r="F243" s="155" t="s">
        <v>221</v>
      </c>
      <c r="H243" s="156">
        <v>57.320999999999998</v>
      </c>
      <c r="I243" s="157"/>
      <c r="L243" s="153"/>
      <c r="M243" s="158"/>
      <c r="T243" s="159"/>
      <c r="AT243" s="154" t="s">
        <v>136</v>
      </c>
      <c r="AU243" s="154" t="s">
        <v>90</v>
      </c>
      <c r="AV243" s="13" t="s">
        <v>90</v>
      </c>
      <c r="AW243" s="13" t="s">
        <v>35</v>
      </c>
      <c r="AX243" s="13" t="s">
        <v>80</v>
      </c>
      <c r="AY243" s="154" t="s">
        <v>128</v>
      </c>
    </row>
    <row r="244" spans="2:65" s="12" customFormat="1">
      <c r="B244" s="146"/>
      <c r="D244" s="147" t="s">
        <v>136</v>
      </c>
      <c r="E244" s="148" t="s">
        <v>1</v>
      </c>
      <c r="F244" s="149" t="s">
        <v>158</v>
      </c>
      <c r="H244" s="148" t="s">
        <v>1</v>
      </c>
      <c r="I244" s="150"/>
      <c r="L244" s="146"/>
      <c r="M244" s="151"/>
      <c r="T244" s="152"/>
      <c r="AT244" s="148" t="s">
        <v>136</v>
      </c>
      <c r="AU244" s="148" t="s">
        <v>90</v>
      </c>
      <c r="AV244" s="12" t="s">
        <v>88</v>
      </c>
      <c r="AW244" s="12" t="s">
        <v>35</v>
      </c>
      <c r="AX244" s="12" t="s">
        <v>80</v>
      </c>
      <c r="AY244" s="148" t="s">
        <v>128</v>
      </c>
    </row>
    <row r="245" spans="2:65" s="13" customFormat="1">
      <c r="B245" s="153"/>
      <c r="D245" s="147" t="s">
        <v>136</v>
      </c>
      <c r="E245" s="154" t="s">
        <v>1</v>
      </c>
      <c r="F245" s="155" t="s">
        <v>222</v>
      </c>
      <c r="H245" s="156">
        <v>78.63</v>
      </c>
      <c r="I245" s="157"/>
      <c r="L245" s="153"/>
      <c r="M245" s="158"/>
      <c r="T245" s="159"/>
      <c r="AT245" s="154" t="s">
        <v>136</v>
      </c>
      <c r="AU245" s="154" t="s">
        <v>90</v>
      </c>
      <c r="AV245" s="13" t="s">
        <v>90</v>
      </c>
      <c r="AW245" s="13" t="s">
        <v>35</v>
      </c>
      <c r="AX245" s="13" t="s">
        <v>80</v>
      </c>
      <c r="AY245" s="154" t="s">
        <v>128</v>
      </c>
    </row>
    <row r="246" spans="2:65" s="14" customFormat="1">
      <c r="B246" s="160"/>
      <c r="D246" s="147" t="s">
        <v>136</v>
      </c>
      <c r="E246" s="161" t="s">
        <v>1</v>
      </c>
      <c r="F246" s="162" t="s">
        <v>141</v>
      </c>
      <c r="H246" s="163">
        <v>189.649</v>
      </c>
      <c r="I246" s="164"/>
      <c r="L246" s="160"/>
      <c r="M246" s="165"/>
      <c r="T246" s="166"/>
      <c r="AT246" s="161" t="s">
        <v>136</v>
      </c>
      <c r="AU246" s="161" t="s">
        <v>90</v>
      </c>
      <c r="AV246" s="14" t="s">
        <v>134</v>
      </c>
      <c r="AW246" s="14" t="s">
        <v>35</v>
      </c>
      <c r="AX246" s="14" t="s">
        <v>88</v>
      </c>
      <c r="AY246" s="161" t="s">
        <v>128</v>
      </c>
    </row>
    <row r="247" spans="2:65" s="1" customFormat="1" ht="24.15" customHeight="1">
      <c r="B247" s="31"/>
      <c r="C247" s="132" t="s">
        <v>7</v>
      </c>
      <c r="D247" s="132" t="s">
        <v>130</v>
      </c>
      <c r="E247" s="133" t="s">
        <v>262</v>
      </c>
      <c r="F247" s="134" t="s">
        <v>263</v>
      </c>
      <c r="G247" s="135" t="s">
        <v>133</v>
      </c>
      <c r="H247" s="136">
        <v>20.36</v>
      </c>
      <c r="I247" s="137"/>
      <c r="J247" s="138">
        <f>ROUND(I247*H247,2)</f>
        <v>0</v>
      </c>
      <c r="K247" s="139"/>
      <c r="L247" s="31"/>
      <c r="M247" s="140" t="s">
        <v>1</v>
      </c>
      <c r="N247" s="141" t="s">
        <v>45</v>
      </c>
      <c r="P247" s="142">
        <f>O247*H247</f>
        <v>0</v>
      </c>
      <c r="Q247" s="142">
        <v>0.32754</v>
      </c>
      <c r="R247" s="142">
        <f>Q247*H247</f>
        <v>6.6687143999999998</v>
      </c>
      <c r="S247" s="142">
        <v>0</v>
      </c>
      <c r="T247" s="143">
        <f>S247*H247</f>
        <v>0</v>
      </c>
      <c r="AR247" s="144" t="s">
        <v>134</v>
      </c>
      <c r="AT247" s="144" t="s">
        <v>130</v>
      </c>
      <c r="AU247" s="144" t="s">
        <v>90</v>
      </c>
      <c r="AY247" s="16" t="s">
        <v>128</v>
      </c>
      <c r="BE247" s="145">
        <f>IF(N247="základní",J247,0)</f>
        <v>0</v>
      </c>
      <c r="BF247" s="145">
        <f>IF(N247="snížená",J247,0)</f>
        <v>0</v>
      </c>
      <c r="BG247" s="145">
        <f>IF(N247="zákl. přenesená",J247,0)</f>
        <v>0</v>
      </c>
      <c r="BH247" s="145">
        <f>IF(N247="sníž. přenesená",J247,0)</f>
        <v>0</v>
      </c>
      <c r="BI247" s="145">
        <f>IF(N247="nulová",J247,0)</f>
        <v>0</v>
      </c>
      <c r="BJ247" s="16" t="s">
        <v>88</v>
      </c>
      <c r="BK247" s="145">
        <f>ROUND(I247*H247,2)</f>
        <v>0</v>
      </c>
      <c r="BL247" s="16" t="s">
        <v>134</v>
      </c>
      <c r="BM247" s="144" t="s">
        <v>264</v>
      </c>
    </row>
    <row r="248" spans="2:65" s="12" customFormat="1">
      <c r="B248" s="146"/>
      <c r="D248" s="147" t="s">
        <v>136</v>
      </c>
      <c r="E248" s="148" t="s">
        <v>1</v>
      </c>
      <c r="F248" s="149" t="s">
        <v>160</v>
      </c>
      <c r="H248" s="148" t="s">
        <v>1</v>
      </c>
      <c r="I248" s="150"/>
      <c r="L248" s="146"/>
      <c r="M248" s="151"/>
      <c r="T248" s="152"/>
      <c r="AT248" s="148" t="s">
        <v>136</v>
      </c>
      <c r="AU248" s="148" t="s">
        <v>90</v>
      </c>
      <c r="AV248" s="12" t="s">
        <v>88</v>
      </c>
      <c r="AW248" s="12" t="s">
        <v>35</v>
      </c>
      <c r="AX248" s="12" t="s">
        <v>80</v>
      </c>
      <c r="AY248" s="148" t="s">
        <v>128</v>
      </c>
    </row>
    <row r="249" spans="2:65" s="12" customFormat="1">
      <c r="B249" s="146"/>
      <c r="D249" s="147" t="s">
        <v>136</v>
      </c>
      <c r="E249" s="148" t="s">
        <v>1</v>
      </c>
      <c r="F249" s="149" t="s">
        <v>161</v>
      </c>
      <c r="H249" s="148" t="s">
        <v>1</v>
      </c>
      <c r="I249" s="150"/>
      <c r="L249" s="146"/>
      <c r="M249" s="151"/>
      <c r="T249" s="152"/>
      <c r="AT249" s="148" t="s">
        <v>136</v>
      </c>
      <c r="AU249" s="148" t="s">
        <v>90</v>
      </c>
      <c r="AV249" s="12" t="s">
        <v>88</v>
      </c>
      <c r="AW249" s="12" t="s">
        <v>35</v>
      </c>
      <c r="AX249" s="12" t="s">
        <v>80</v>
      </c>
      <c r="AY249" s="148" t="s">
        <v>128</v>
      </c>
    </row>
    <row r="250" spans="2:65" s="13" customFormat="1">
      <c r="B250" s="153"/>
      <c r="D250" s="147" t="s">
        <v>136</v>
      </c>
      <c r="E250" s="154" t="s">
        <v>1</v>
      </c>
      <c r="F250" s="155" t="s">
        <v>223</v>
      </c>
      <c r="H250" s="156">
        <v>7.04</v>
      </c>
      <c r="I250" s="157"/>
      <c r="L250" s="153"/>
      <c r="M250" s="158"/>
      <c r="T250" s="159"/>
      <c r="AT250" s="154" t="s">
        <v>136</v>
      </c>
      <c r="AU250" s="154" t="s">
        <v>90</v>
      </c>
      <c r="AV250" s="13" t="s">
        <v>90</v>
      </c>
      <c r="AW250" s="13" t="s">
        <v>35</v>
      </c>
      <c r="AX250" s="13" t="s">
        <v>80</v>
      </c>
      <c r="AY250" s="154" t="s">
        <v>128</v>
      </c>
    </row>
    <row r="251" spans="2:65" s="12" customFormat="1">
      <c r="B251" s="146"/>
      <c r="D251" s="147" t="s">
        <v>136</v>
      </c>
      <c r="E251" s="148" t="s">
        <v>1</v>
      </c>
      <c r="F251" s="149" t="s">
        <v>163</v>
      </c>
      <c r="H251" s="148" t="s">
        <v>1</v>
      </c>
      <c r="I251" s="150"/>
      <c r="L251" s="146"/>
      <c r="M251" s="151"/>
      <c r="T251" s="152"/>
      <c r="AT251" s="148" t="s">
        <v>136</v>
      </c>
      <c r="AU251" s="148" t="s">
        <v>90</v>
      </c>
      <c r="AV251" s="12" t="s">
        <v>88</v>
      </c>
      <c r="AW251" s="12" t="s">
        <v>35</v>
      </c>
      <c r="AX251" s="12" t="s">
        <v>80</v>
      </c>
      <c r="AY251" s="148" t="s">
        <v>128</v>
      </c>
    </row>
    <row r="252" spans="2:65" s="13" customFormat="1">
      <c r="B252" s="153"/>
      <c r="D252" s="147" t="s">
        <v>136</v>
      </c>
      <c r="E252" s="154" t="s">
        <v>1</v>
      </c>
      <c r="F252" s="155" t="s">
        <v>224</v>
      </c>
      <c r="H252" s="156">
        <v>7.44</v>
      </c>
      <c r="I252" s="157"/>
      <c r="L252" s="153"/>
      <c r="M252" s="158"/>
      <c r="T252" s="159"/>
      <c r="AT252" s="154" t="s">
        <v>136</v>
      </c>
      <c r="AU252" s="154" t="s">
        <v>90</v>
      </c>
      <c r="AV252" s="13" t="s">
        <v>90</v>
      </c>
      <c r="AW252" s="13" t="s">
        <v>35</v>
      </c>
      <c r="AX252" s="13" t="s">
        <v>80</v>
      </c>
      <c r="AY252" s="154" t="s">
        <v>128</v>
      </c>
    </row>
    <row r="253" spans="2:65" s="12" customFormat="1">
      <c r="B253" s="146"/>
      <c r="D253" s="147" t="s">
        <v>136</v>
      </c>
      <c r="E253" s="148" t="s">
        <v>1</v>
      </c>
      <c r="F253" s="149" t="s">
        <v>165</v>
      </c>
      <c r="H253" s="148" t="s">
        <v>1</v>
      </c>
      <c r="I253" s="150"/>
      <c r="L253" s="146"/>
      <c r="M253" s="151"/>
      <c r="T253" s="152"/>
      <c r="AT253" s="148" t="s">
        <v>136</v>
      </c>
      <c r="AU253" s="148" t="s">
        <v>90</v>
      </c>
      <c r="AV253" s="12" t="s">
        <v>88</v>
      </c>
      <c r="AW253" s="12" t="s">
        <v>35</v>
      </c>
      <c r="AX253" s="12" t="s">
        <v>80</v>
      </c>
      <c r="AY253" s="148" t="s">
        <v>128</v>
      </c>
    </row>
    <row r="254" spans="2:65" s="13" customFormat="1">
      <c r="B254" s="153"/>
      <c r="D254" s="147" t="s">
        <v>136</v>
      </c>
      <c r="E254" s="154" t="s">
        <v>1</v>
      </c>
      <c r="F254" s="155" t="s">
        <v>225</v>
      </c>
      <c r="H254" s="156">
        <v>5.88</v>
      </c>
      <c r="I254" s="157"/>
      <c r="L254" s="153"/>
      <c r="M254" s="158"/>
      <c r="T254" s="159"/>
      <c r="AT254" s="154" t="s">
        <v>136</v>
      </c>
      <c r="AU254" s="154" t="s">
        <v>90</v>
      </c>
      <c r="AV254" s="13" t="s">
        <v>90</v>
      </c>
      <c r="AW254" s="13" t="s">
        <v>35</v>
      </c>
      <c r="AX254" s="13" t="s">
        <v>80</v>
      </c>
      <c r="AY254" s="154" t="s">
        <v>128</v>
      </c>
    </row>
    <row r="255" spans="2:65" s="14" customFormat="1">
      <c r="B255" s="160"/>
      <c r="D255" s="147" t="s">
        <v>136</v>
      </c>
      <c r="E255" s="161" t="s">
        <v>1</v>
      </c>
      <c r="F255" s="162" t="s">
        <v>141</v>
      </c>
      <c r="H255" s="163">
        <v>20.36</v>
      </c>
      <c r="I255" s="164"/>
      <c r="L255" s="160"/>
      <c r="M255" s="165"/>
      <c r="T255" s="166"/>
      <c r="AT255" s="161" t="s">
        <v>136</v>
      </c>
      <c r="AU255" s="161" t="s">
        <v>90</v>
      </c>
      <c r="AV255" s="14" t="s">
        <v>134</v>
      </c>
      <c r="AW255" s="14" t="s">
        <v>35</v>
      </c>
      <c r="AX255" s="14" t="s">
        <v>88</v>
      </c>
      <c r="AY255" s="161" t="s">
        <v>128</v>
      </c>
    </row>
    <row r="256" spans="2:65" s="1" customFormat="1" ht="24.15" customHeight="1">
      <c r="B256" s="31"/>
      <c r="C256" s="132" t="s">
        <v>265</v>
      </c>
      <c r="D256" s="132" t="s">
        <v>130</v>
      </c>
      <c r="E256" s="133" t="s">
        <v>266</v>
      </c>
      <c r="F256" s="134" t="s">
        <v>267</v>
      </c>
      <c r="G256" s="135" t="s">
        <v>133</v>
      </c>
      <c r="H256" s="136">
        <v>189.649</v>
      </c>
      <c r="I256" s="137"/>
      <c r="J256" s="138">
        <f>ROUND(I256*H256,2)</f>
        <v>0</v>
      </c>
      <c r="K256" s="139"/>
      <c r="L256" s="31"/>
      <c r="M256" s="140" t="s">
        <v>1</v>
      </c>
      <c r="N256" s="141" t="s">
        <v>45</v>
      </c>
      <c r="P256" s="142">
        <f>O256*H256</f>
        <v>0</v>
      </c>
      <c r="Q256" s="142">
        <v>0.32754</v>
      </c>
      <c r="R256" s="142">
        <f>Q256*H256</f>
        <v>62.11763346</v>
      </c>
      <c r="S256" s="142">
        <v>0</v>
      </c>
      <c r="T256" s="143">
        <f>S256*H256</f>
        <v>0</v>
      </c>
      <c r="AR256" s="144" t="s">
        <v>134</v>
      </c>
      <c r="AT256" s="144" t="s">
        <v>130</v>
      </c>
      <c r="AU256" s="144" t="s">
        <v>90</v>
      </c>
      <c r="AY256" s="16" t="s">
        <v>128</v>
      </c>
      <c r="BE256" s="145">
        <f>IF(N256="základní",J256,0)</f>
        <v>0</v>
      </c>
      <c r="BF256" s="145">
        <f>IF(N256="snížená",J256,0)</f>
        <v>0</v>
      </c>
      <c r="BG256" s="145">
        <f>IF(N256="zákl. přenesená",J256,0)</f>
        <v>0</v>
      </c>
      <c r="BH256" s="145">
        <f>IF(N256="sníž. přenesená",J256,0)</f>
        <v>0</v>
      </c>
      <c r="BI256" s="145">
        <f>IF(N256="nulová",J256,0)</f>
        <v>0</v>
      </c>
      <c r="BJ256" s="16" t="s">
        <v>88</v>
      </c>
      <c r="BK256" s="145">
        <f>ROUND(I256*H256,2)</f>
        <v>0</v>
      </c>
      <c r="BL256" s="16" t="s">
        <v>134</v>
      </c>
      <c r="BM256" s="144" t="s">
        <v>268</v>
      </c>
    </row>
    <row r="257" spans="2:65" s="12" customFormat="1">
      <c r="B257" s="146"/>
      <c r="D257" s="147" t="s">
        <v>136</v>
      </c>
      <c r="E257" s="148" t="s">
        <v>1</v>
      </c>
      <c r="F257" s="149" t="s">
        <v>154</v>
      </c>
      <c r="H257" s="148" t="s">
        <v>1</v>
      </c>
      <c r="I257" s="150"/>
      <c r="L257" s="146"/>
      <c r="M257" s="151"/>
      <c r="T257" s="152"/>
      <c r="AT257" s="148" t="s">
        <v>136</v>
      </c>
      <c r="AU257" s="148" t="s">
        <v>90</v>
      </c>
      <c r="AV257" s="12" t="s">
        <v>88</v>
      </c>
      <c r="AW257" s="12" t="s">
        <v>35</v>
      </c>
      <c r="AX257" s="12" t="s">
        <v>80</v>
      </c>
      <c r="AY257" s="148" t="s">
        <v>128</v>
      </c>
    </row>
    <row r="258" spans="2:65" s="13" customFormat="1">
      <c r="B258" s="153"/>
      <c r="D258" s="147" t="s">
        <v>136</v>
      </c>
      <c r="E258" s="154" t="s">
        <v>1</v>
      </c>
      <c r="F258" s="155" t="s">
        <v>220</v>
      </c>
      <c r="H258" s="156">
        <v>53.698</v>
      </c>
      <c r="I258" s="157"/>
      <c r="L258" s="153"/>
      <c r="M258" s="158"/>
      <c r="T258" s="159"/>
      <c r="AT258" s="154" t="s">
        <v>136</v>
      </c>
      <c r="AU258" s="154" t="s">
        <v>90</v>
      </c>
      <c r="AV258" s="13" t="s">
        <v>90</v>
      </c>
      <c r="AW258" s="13" t="s">
        <v>35</v>
      </c>
      <c r="AX258" s="13" t="s">
        <v>80</v>
      </c>
      <c r="AY258" s="154" t="s">
        <v>128</v>
      </c>
    </row>
    <row r="259" spans="2:65" s="12" customFormat="1">
      <c r="B259" s="146"/>
      <c r="D259" s="147" t="s">
        <v>136</v>
      </c>
      <c r="E259" s="148" t="s">
        <v>1</v>
      </c>
      <c r="F259" s="149" t="s">
        <v>156</v>
      </c>
      <c r="H259" s="148" t="s">
        <v>1</v>
      </c>
      <c r="I259" s="150"/>
      <c r="L259" s="146"/>
      <c r="M259" s="151"/>
      <c r="T259" s="152"/>
      <c r="AT259" s="148" t="s">
        <v>136</v>
      </c>
      <c r="AU259" s="148" t="s">
        <v>90</v>
      </c>
      <c r="AV259" s="12" t="s">
        <v>88</v>
      </c>
      <c r="AW259" s="12" t="s">
        <v>35</v>
      </c>
      <c r="AX259" s="12" t="s">
        <v>80</v>
      </c>
      <c r="AY259" s="148" t="s">
        <v>128</v>
      </c>
    </row>
    <row r="260" spans="2:65" s="13" customFormat="1">
      <c r="B260" s="153"/>
      <c r="D260" s="147" t="s">
        <v>136</v>
      </c>
      <c r="E260" s="154" t="s">
        <v>1</v>
      </c>
      <c r="F260" s="155" t="s">
        <v>221</v>
      </c>
      <c r="H260" s="156">
        <v>57.320999999999998</v>
      </c>
      <c r="I260" s="157"/>
      <c r="L260" s="153"/>
      <c r="M260" s="158"/>
      <c r="T260" s="159"/>
      <c r="AT260" s="154" t="s">
        <v>136</v>
      </c>
      <c r="AU260" s="154" t="s">
        <v>90</v>
      </c>
      <c r="AV260" s="13" t="s">
        <v>90</v>
      </c>
      <c r="AW260" s="13" t="s">
        <v>35</v>
      </c>
      <c r="AX260" s="13" t="s">
        <v>80</v>
      </c>
      <c r="AY260" s="154" t="s">
        <v>128</v>
      </c>
    </row>
    <row r="261" spans="2:65" s="12" customFormat="1">
      <c r="B261" s="146"/>
      <c r="D261" s="147" t="s">
        <v>136</v>
      </c>
      <c r="E261" s="148" t="s">
        <v>1</v>
      </c>
      <c r="F261" s="149" t="s">
        <v>158</v>
      </c>
      <c r="H261" s="148" t="s">
        <v>1</v>
      </c>
      <c r="I261" s="150"/>
      <c r="L261" s="146"/>
      <c r="M261" s="151"/>
      <c r="T261" s="152"/>
      <c r="AT261" s="148" t="s">
        <v>136</v>
      </c>
      <c r="AU261" s="148" t="s">
        <v>90</v>
      </c>
      <c r="AV261" s="12" t="s">
        <v>88</v>
      </c>
      <c r="AW261" s="12" t="s">
        <v>35</v>
      </c>
      <c r="AX261" s="12" t="s">
        <v>80</v>
      </c>
      <c r="AY261" s="148" t="s">
        <v>128</v>
      </c>
    </row>
    <row r="262" spans="2:65" s="13" customFormat="1">
      <c r="B262" s="153"/>
      <c r="D262" s="147" t="s">
        <v>136</v>
      </c>
      <c r="E262" s="154" t="s">
        <v>1</v>
      </c>
      <c r="F262" s="155" t="s">
        <v>222</v>
      </c>
      <c r="H262" s="156">
        <v>78.63</v>
      </c>
      <c r="I262" s="157"/>
      <c r="L262" s="153"/>
      <c r="M262" s="158"/>
      <c r="T262" s="159"/>
      <c r="AT262" s="154" t="s">
        <v>136</v>
      </c>
      <c r="AU262" s="154" t="s">
        <v>90</v>
      </c>
      <c r="AV262" s="13" t="s">
        <v>90</v>
      </c>
      <c r="AW262" s="13" t="s">
        <v>35</v>
      </c>
      <c r="AX262" s="13" t="s">
        <v>80</v>
      </c>
      <c r="AY262" s="154" t="s">
        <v>128</v>
      </c>
    </row>
    <row r="263" spans="2:65" s="14" customFormat="1">
      <c r="B263" s="160"/>
      <c r="D263" s="147" t="s">
        <v>136</v>
      </c>
      <c r="E263" s="161" t="s">
        <v>1</v>
      </c>
      <c r="F263" s="162" t="s">
        <v>141</v>
      </c>
      <c r="H263" s="163">
        <v>189.649</v>
      </c>
      <c r="I263" s="164"/>
      <c r="L263" s="160"/>
      <c r="M263" s="165"/>
      <c r="T263" s="166"/>
      <c r="AT263" s="161" t="s">
        <v>136</v>
      </c>
      <c r="AU263" s="161" t="s">
        <v>90</v>
      </c>
      <c r="AV263" s="14" t="s">
        <v>134</v>
      </c>
      <c r="AW263" s="14" t="s">
        <v>35</v>
      </c>
      <c r="AX263" s="14" t="s">
        <v>88</v>
      </c>
      <c r="AY263" s="161" t="s">
        <v>128</v>
      </c>
    </row>
    <row r="264" spans="2:65" s="1" customFormat="1" ht="21.75" customHeight="1">
      <c r="B264" s="31"/>
      <c r="C264" s="132" t="s">
        <v>269</v>
      </c>
      <c r="D264" s="132" t="s">
        <v>130</v>
      </c>
      <c r="E264" s="133" t="s">
        <v>270</v>
      </c>
      <c r="F264" s="134" t="s">
        <v>271</v>
      </c>
      <c r="G264" s="135" t="s">
        <v>133</v>
      </c>
      <c r="H264" s="136">
        <v>34.32</v>
      </c>
      <c r="I264" s="137"/>
      <c r="J264" s="138">
        <f>ROUND(I264*H264,2)</f>
        <v>0</v>
      </c>
      <c r="K264" s="139"/>
      <c r="L264" s="31"/>
      <c r="M264" s="140" t="s">
        <v>1</v>
      </c>
      <c r="N264" s="141" t="s">
        <v>45</v>
      </c>
      <c r="P264" s="142">
        <f>O264*H264</f>
        <v>0</v>
      </c>
      <c r="Q264" s="142">
        <v>0</v>
      </c>
      <c r="R264" s="142">
        <f>Q264*H264</f>
        <v>0</v>
      </c>
      <c r="S264" s="142">
        <v>0</v>
      </c>
      <c r="T264" s="143">
        <f>S264*H264</f>
        <v>0</v>
      </c>
      <c r="AR264" s="144" t="s">
        <v>134</v>
      </c>
      <c r="AT264" s="144" t="s">
        <v>130</v>
      </c>
      <c r="AU264" s="144" t="s">
        <v>90</v>
      </c>
      <c r="AY264" s="16" t="s">
        <v>128</v>
      </c>
      <c r="BE264" s="145">
        <f>IF(N264="základní",J264,0)</f>
        <v>0</v>
      </c>
      <c r="BF264" s="145">
        <f>IF(N264="snížená",J264,0)</f>
        <v>0</v>
      </c>
      <c r="BG264" s="145">
        <f>IF(N264="zákl. přenesená",J264,0)</f>
        <v>0</v>
      </c>
      <c r="BH264" s="145">
        <f>IF(N264="sníž. přenesená",J264,0)</f>
        <v>0</v>
      </c>
      <c r="BI264" s="145">
        <f>IF(N264="nulová",J264,0)</f>
        <v>0</v>
      </c>
      <c r="BJ264" s="16" t="s">
        <v>88</v>
      </c>
      <c r="BK264" s="145">
        <f>ROUND(I264*H264,2)</f>
        <v>0</v>
      </c>
      <c r="BL264" s="16" t="s">
        <v>134</v>
      </c>
      <c r="BM264" s="144" t="s">
        <v>272</v>
      </c>
    </row>
    <row r="265" spans="2:65" s="12" customFormat="1">
      <c r="B265" s="146"/>
      <c r="D265" s="147" t="s">
        <v>136</v>
      </c>
      <c r="E265" s="148" t="s">
        <v>1</v>
      </c>
      <c r="F265" s="149" t="s">
        <v>273</v>
      </c>
      <c r="H265" s="148" t="s">
        <v>1</v>
      </c>
      <c r="I265" s="150"/>
      <c r="L265" s="146"/>
      <c r="M265" s="151"/>
      <c r="T265" s="152"/>
      <c r="AT265" s="148" t="s">
        <v>136</v>
      </c>
      <c r="AU265" s="148" t="s">
        <v>90</v>
      </c>
      <c r="AV265" s="12" t="s">
        <v>88</v>
      </c>
      <c r="AW265" s="12" t="s">
        <v>35</v>
      </c>
      <c r="AX265" s="12" t="s">
        <v>80</v>
      </c>
      <c r="AY265" s="148" t="s">
        <v>128</v>
      </c>
    </row>
    <row r="266" spans="2:65" s="13" customFormat="1">
      <c r="B266" s="153"/>
      <c r="D266" s="147" t="s">
        <v>136</v>
      </c>
      <c r="E266" s="154" t="s">
        <v>1</v>
      </c>
      <c r="F266" s="155" t="s">
        <v>274</v>
      </c>
      <c r="H266" s="156">
        <v>29.76</v>
      </c>
      <c r="I266" s="157"/>
      <c r="L266" s="153"/>
      <c r="M266" s="158"/>
      <c r="T266" s="159"/>
      <c r="AT266" s="154" t="s">
        <v>136</v>
      </c>
      <c r="AU266" s="154" t="s">
        <v>90</v>
      </c>
      <c r="AV266" s="13" t="s">
        <v>90</v>
      </c>
      <c r="AW266" s="13" t="s">
        <v>35</v>
      </c>
      <c r="AX266" s="13" t="s">
        <v>80</v>
      </c>
      <c r="AY266" s="154" t="s">
        <v>128</v>
      </c>
    </row>
    <row r="267" spans="2:65" s="12" customFormat="1">
      <c r="B267" s="146"/>
      <c r="D267" s="147" t="s">
        <v>136</v>
      </c>
      <c r="E267" s="148" t="s">
        <v>1</v>
      </c>
      <c r="F267" s="149" t="s">
        <v>275</v>
      </c>
      <c r="H267" s="148" t="s">
        <v>1</v>
      </c>
      <c r="I267" s="150"/>
      <c r="L267" s="146"/>
      <c r="M267" s="151"/>
      <c r="T267" s="152"/>
      <c r="AT267" s="148" t="s">
        <v>136</v>
      </c>
      <c r="AU267" s="148" t="s">
        <v>90</v>
      </c>
      <c r="AV267" s="12" t="s">
        <v>88</v>
      </c>
      <c r="AW267" s="12" t="s">
        <v>35</v>
      </c>
      <c r="AX267" s="12" t="s">
        <v>80</v>
      </c>
      <c r="AY267" s="148" t="s">
        <v>128</v>
      </c>
    </row>
    <row r="268" spans="2:65" s="13" customFormat="1">
      <c r="B268" s="153"/>
      <c r="D268" s="147" t="s">
        <v>136</v>
      </c>
      <c r="E268" s="154" t="s">
        <v>1</v>
      </c>
      <c r="F268" s="155" t="s">
        <v>276</v>
      </c>
      <c r="H268" s="156">
        <v>9</v>
      </c>
      <c r="I268" s="157"/>
      <c r="L268" s="153"/>
      <c r="M268" s="158"/>
      <c r="T268" s="159"/>
      <c r="AT268" s="154" t="s">
        <v>136</v>
      </c>
      <c r="AU268" s="154" t="s">
        <v>90</v>
      </c>
      <c r="AV268" s="13" t="s">
        <v>90</v>
      </c>
      <c r="AW268" s="13" t="s">
        <v>35</v>
      </c>
      <c r="AX268" s="13" t="s">
        <v>80</v>
      </c>
      <c r="AY268" s="154" t="s">
        <v>128</v>
      </c>
    </row>
    <row r="269" spans="2:65" s="12" customFormat="1">
      <c r="B269" s="146"/>
      <c r="D269" s="147" t="s">
        <v>136</v>
      </c>
      <c r="E269" s="148" t="s">
        <v>1</v>
      </c>
      <c r="F269" s="149" t="s">
        <v>277</v>
      </c>
      <c r="H269" s="148" t="s">
        <v>1</v>
      </c>
      <c r="I269" s="150"/>
      <c r="L269" s="146"/>
      <c r="M269" s="151"/>
      <c r="T269" s="152"/>
      <c r="AT269" s="148" t="s">
        <v>136</v>
      </c>
      <c r="AU269" s="148" t="s">
        <v>90</v>
      </c>
      <c r="AV269" s="12" t="s">
        <v>88</v>
      </c>
      <c r="AW269" s="12" t="s">
        <v>35</v>
      </c>
      <c r="AX269" s="12" t="s">
        <v>80</v>
      </c>
      <c r="AY269" s="148" t="s">
        <v>128</v>
      </c>
    </row>
    <row r="270" spans="2:65" s="13" customFormat="1">
      <c r="B270" s="153"/>
      <c r="D270" s="147" t="s">
        <v>136</v>
      </c>
      <c r="E270" s="154" t="s">
        <v>1</v>
      </c>
      <c r="F270" s="155" t="s">
        <v>278</v>
      </c>
      <c r="H270" s="156">
        <v>-4.4400000000000004</v>
      </c>
      <c r="I270" s="157"/>
      <c r="L270" s="153"/>
      <c r="M270" s="158"/>
      <c r="T270" s="159"/>
      <c r="AT270" s="154" t="s">
        <v>136</v>
      </c>
      <c r="AU270" s="154" t="s">
        <v>90</v>
      </c>
      <c r="AV270" s="13" t="s">
        <v>90</v>
      </c>
      <c r="AW270" s="13" t="s">
        <v>35</v>
      </c>
      <c r="AX270" s="13" t="s">
        <v>80</v>
      </c>
      <c r="AY270" s="154" t="s">
        <v>128</v>
      </c>
    </row>
    <row r="271" spans="2:65" s="14" customFormat="1">
      <c r="B271" s="160"/>
      <c r="D271" s="147" t="s">
        <v>136</v>
      </c>
      <c r="E271" s="161" t="s">
        <v>1</v>
      </c>
      <c r="F271" s="162" t="s">
        <v>141</v>
      </c>
      <c r="H271" s="163">
        <v>34.320000000000007</v>
      </c>
      <c r="I271" s="164"/>
      <c r="L271" s="160"/>
      <c r="M271" s="165"/>
      <c r="T271" s="166"/>
      <c r="AT271" s="161" t="s">
        <v>136</v>
      </c>
      <c r="AU271" s="161" t="s">
        <v>90</v>
      </c>
      <c r="AV271" s="14" t="s">
        <v>134</v>
      </c>
      <c r="AW271" s="14" t="s">
        <v>35</v>
      </c>
      <c r="AX271" s="14" t="s">
        <v>88</v>
      </c>
      <c r="AY271" s="161" t="s">
        <v>128</v>
      </c>
    </row>
    <row r="272" spans="2:65" s="1" customFormat="1" ht="16.5" customHeight="1">
      <c r="B272" s="31"/>
      <c r="C272" s="132" t="s">
        <v>279</v>
      </c>
      <c r="D272" s="132" t="s">
        <v>130</v>
      </c>
      <c r="E272" s="133" t="s">
        <v>280</v>
      </c>
      <c r="F272" s="134" t="s">
        <v>281</v>
      </c>
      <c r="G272" s="135" t="s">
        <v>133</v>
      </c>
      <c r="H272" s="136">
        <v>57.2</v>
      </c>
      <c r="I272" s="137"/>
      <c r="J272" s="138">
        <f>ROUND(I272*H272,2)</f>
        <v>0</v>
      </c>
      <c r="K272" s="139"/>
      <c r="L272" s="31"/>
      <c r="M272" s="140" t="s">
        <v>1</v>
      </c>
      <c r="N272" s="141" t="s">
        <v>45</v>
      </c>
      <c r="P272" s="142">
        <f>O272*H272</f>
        <v>0</v>
      </c>
      <c r="Q272" s="142">
        <v>0.27600000000000002</v>
      </c>
      <c r="R272" s="142">
        <f>Q272*H272</f>
        <v>15.787200000000002</v>
      </c>
      <c r="S272" s="142">
        <v>0</v>
      </c>
      <c r="T272" s="143">
        <f>S272*H272</f>
        <v>0</v>
      </c>
      <c r="AR272" s="144" t="s">
        <v>134</v>
      </c>
      <c r="AT272" s="144" t="s">
        <v>130</v>
      </c>
      <c r="AU272" s="144" t="s">
        <v>90</v>
      </c>
      <c r="AY272" s="16" t="s">
        <v>128</v>
      </c>
      <c r="BE272" s="145">
        <f>IF(N272="základní",J272,0)</f>
        <v>0</v>
      </c>
      <c r="BF272" s="145">
        <f>IF(N272="snížená",J272,0)</f>
        <v>0</v>
      </c>
      <c r="BG272" s="145">
        <f>IF(N272="zákl. přenesená",J272,0)</f>
        <v>0</v>
      </c>
      <c r="BH272" s="145">
        <f>IF(N272="sníž. přenesená",J272,0)</f>
        <v>0</v>
      </c>
      <c r="BI272" s="145">
        <f>IF(N272="nulová",J272,0)</f>
        <v>0</v>
      </c>
      <c r="BJ272" s="16" t="s">
        <v>88</v>
      </c>
      <c r="BK272" s="145">
        <f>ROUND(I272*H272,2)</f>
        <v>0</v>
      </c>
      <c r="BL272" s="16" t="s">
        <v>134</v>
      </c>
      <c r="BM272" s="144" t="s">
        <v>282</v>
      </c>
    </row>
    <row r="273" spans="2:65" s="12" customFormat="1">
      <c r="B273" s="146"/>
      <c r="D273" s="147" t="s">
        <v>136</v>
      </c>
      <c r="E273" s="148" t="s">
        <v>1</v>
      </c>
      <c r="F273" s="149" t="s">
        <v>283</v>
      </c>
      <c r="H273" s="148" t="s">
        <v>1</v>
      </c>
      <c r="I273" s="150"/>
      <c r="L273" s="146"/>
      <c r="M273" s="151"/>
      <c r="T273" s="152"/>
      <c r="AT273" s="148" t="s">
        <v>136</v>
      </c>
      <c r="AU273" s="148" t="s">
        <v>90</v>
      </c>
      <c r="AV273" s="12" t="s">
        <v>88</v>
      </c>
      <c r="AW273" s="12" t="s">
        <v>35</v>
      </c>
      <c r="AX273" s="12" t="s">
        <v>80</v>
      </c>
      <c r="AY273" s="148" t="s">
        <v>128</v>
      </c>
    </row>
    <row r="274" spans="2:65" s="13" customFormat="1">
      <c r="B274" s="153"/>
      <c r="D274" s="147" t="s">
        <v>136</v>
      </c>
      <c r="E274" s="154" t="s">
        <v>1</v>
      </c>
      <c r="F274" s="155" t="s">
        <v>284</v>
      </c>
      <c r="H274" s="156">
        <v>49.6</v>
      </c>
      <c r="I274" s="157"/>
      <c r="L274" s="153"/>
      <c r="M274" s="158"/>
      <c r="T274" s="159"/>
      <c r="AT274" s="154" t="s">
        <v>136</v>
      </c>
      <c r="AU274" s="154" t="s">
        <v>90</v>
      </c>
      <c r="AV274" s="13" t="s">
        <v>90</v>
      </c>
      <c r="AW274" s="13" t="s">
        <v>35</v>
      </c>
      <c r="AX274" s="13" t="s">
        <v>80</v>
      </c>
      <c r="AY274" s="154" t="s">
        <v>128</v>
      </c>
    </row>
    <row r="275" spans="2:65" s="12" customFormat="1">
      <c r="B275" s="146"/>
      <c r="D275" s="147" t="s">
        <v>136</v>
      </c>
      <c r="E275" s="148" t="s">
        <v>1</v>
      </c>
      <c r="F275" s="149" t="s">
        <v>275</v>
      </c>
      <c r="H275" s="148" t="s">
        <v>1</v>
      </c>
      <c r="I275" s="150"/>
      <c r="L275" s="146"/>
      <c r="M275" s="151"/>
      <c r="T275" s="152"/>
      <c r="AT275" s="148" t="s">
        <v>136</v>
      </c>
      <c r="AU275" s="148" t="s">
        <v>90</v>
      </c>
      <c r="AV275" s="12" t="s">
        <v>88</v>
      </c>
      <c r="AW275" s="12" t="s">
        <v>35</v>
      </c>
      <c r="AX275" s="12" t="s">
        <v>80</v>
      </c>
      <c r="AY275" s="148" t="s">
        <v>128</v>
      </c>
    </row>
    <row r="276" spans="2:65" s="13" customFormat="1">
      <c r="B276" s="153"/>
      <c r="D276" s="147" t="s">
        <v>136</v>
      </c>
      <c r="E276" s="154" t="s">
        <v>1</v>
      </c>
      <c r="F276" s="155" t="s">
        <v>285</v>
      </c>
      <c r="H276" s="156">
        <v>15</v>
      </c>
      <c r="I276" s="157"/>
      <c r="L276" s="153"/>
      <c r="M276" s="158"/>
      <c r="T276" s="159"/>
      <c r="AT276" s="154" t="s">
        <v>136</v>
      </c>
      <c r="AU276" s="154" t="s">
        <v>90</v>
      </c>
      <c r="AV276" s="13" t="s">
        <v>90</v>
      </c>
      <c r="AW276" s="13" t="s">
        <v>35</v>
      </c>
      <c r="AX276" s="13" t="s">
        <v>80</v>
      </c>
      <c r="AY276" s="154" t="s">
        <v>128</v>
      </c>
    </row>
    <row r="277" spans="2:65" s="12" customFormat="1">
      <c r="B277" s="146"/>
      <c r="D277" s="147" t="s">
        <v>136</v>
      </c>
      <c r="E277" s="148" t="s">
        <v>1</v>
      </c>
      <c r="F277" s="149" t="s">
        <v>277</v>
      </c>
      <c r="H277" s="148" t="s">
        <v>1</v>
      </c>
      <c r="I277" s="150"/>
      <c r="L277" s="146"/>
      <c r="M277" s="151"/>
      <c r="T277" s="152"/>
      <c r="AT277" s="148" t="s">
        <v>136</v>
      </c>
      <c r="AU277" s="148" t="s">
        <v>90</v>
      </c>
      <c r="AV277" s="12" t="s">
        <v>88</v>
      </c>
      <c r="AW277" s="12" t="s">
        <v>35</v>
      </c>
      <c r="AX277" s="12" t="s">
        <v>80</v>
      </c>
      <c r="AY277" s="148" t="s">
        <v>128</v>
      </c>
    </row>
    <row r="278" spans="2:65" s="13" customFormat="1">
      <c r="B278" s="153"/>
      <c r="D278" s="147" t="s">
        <v>136</v>
      </c>
      <c r="E278" s="154" t="s">
        <v>1</v>
      </c>
      <c r="F278" s="155" t="s">
        <v>286</v>
      </c>
      <c r="H278" s="156">
        <v>-7.4</v>
      </c>
      <c r="I278" s="157"/>
      <c r="L278" s="153"/>
      <c r="M278" s="158"/>
      <c r="T278" s="159"/>
      <c r="AT278" s="154" t="s">
        <v>136</v>
      </c>
      <c r="AU278" s="154" t="s">
        <v>90</v>
      </c>
      <c r="AV278" s="13" t="s">
        <v>90</v>
      </c>
      <c r="AW278" s="13" t="s">
        <v>35</v>
      </c>
      <c r="AX278" s="13" t="s">
        <v>80</v>
      </c>
      <c r="AY278" s="154" t="s">
        <v>128</v>
      </c>
    </row>
    <row r="279" spans="2:65" s="14" customFormat="1">
      <c r="B279" s="160"/>
      <c r="D279" s="147" t="s">
        <v>136</v>
      </c>
      <c r="E279" s="161" t="s">
        <v>1</v>
      </c>
      <c r="F279" s="162" t="s">
        <v>141</v>
      </c>
      <c r="H279" s="163">
        <v>57.199999999999996</v>
      </c>
      <c r="I279" s="164"/>
      <c r="L279" s="160"/>
      <c r="M279" s="165"/>
      <c r="T279" s="166"/>
      <c r="AT279" s="161" t="s">
        <v>136</v>
      </c>
      <c r="AU279" s="161" t="s">
        <v>90</v>
      </c>
      <c r="AV279" s="14" t="s">
        <v>134</v>
      </c>
      <c r="AW279" s="14" t="s">
        <v>35</v>
      </c>
      <c r="AX279" s="14" t="s">
        <v>88</v>
      </c>
      <c r="AY279" s="161" t="s">
        <v>128</v>
      </c>
    </row>
    <row r="280" spans="2:65" s="1" customFormat="1" ht="24.15" customHeight="1">
      <c r="B280" s="31"/>
      <c r="C280" s="132" t="s">
        <v>287</v>
      </c>
      <c r="D280" s="132" t="s">
        <v>130</v>
      </c>
      <c r="E280" s="133" t="s">
        <v>288</v>
      </c>
      <c r="F280" s="134" t="s">
        <v>289</v>
      </c>
      <c r="G280" s="135" t="s">
        <v>133</v>
      </c>
      <c r="H280" s="136">
        <v>189.649</v>
      </c>
      <c r="I280" s="137"/>
      <c r="J280" s="138">
        <f>ROUND(I280*H280,2)</f>
        <v>0</v>
      </c>
      <c r="K280" s="139"/>
      <c r="L280" s="31"/>
      <c r="M280" s="140" t="s">
        <v>1</v>
      </c>
      <c r="N280" s="141" t="s">
        <v>45</v>
      </c>
      <c r="P280" s="142">
        <f>O280*H280</f>
        <v>0</v>
      </c>
      <c r="Q280" s="142">
        <v>3.1E-4</v>
      </c>
      <c r="R280" s="142">
        <f>Q280*H280</f>
        <v>5.879119E-2</v>
      </c>
      <c r="S280" s="142">
        <v>0</v>
      </c>
      <c r="T280" s="143">
        <f>S280*H280</f>
        <v>0</v>
      </c>
      <c r="AR280" s="144" t="s">
        <v>134</v>
      </c>
      <c r="AT280" s="144" t="s">
        <v>130</v>
      </c>
      <c r="AU280" s="144" t="s">
        <v>90</v>
      </c>
      <c r="AY280" s="16" t="s">
        <v>128</v>
      </c>
      <c r="BE280" s="145">
        <f>IF(N280="základní",J280,0)</f>
        <v>0</v>
      </c>
      <c r="BF280" s="145">
        <f>IF(N280="snížená",J280,0)</f>
        <v>0</v>
      </c>
      <c r="BG280" s="145">
        <f>IF(N280="zákl. přenesená",J280,0)</f>
        <v>0</v>
      </c>
      <c r="BH280" s="145">
        <f>IF(N280="sníž. přenesená",J280,0)</f>
        <v>0</v>
      </c>
      <c r="BI280" s="145">
        <f>IF(N280="nulová",J280,0)</f>
        <v>0</v>
      </c>
      <c r="BJ280" s="16" t="s">
        <v>88</v>
      </c>
      <c r="BK280" s="145">
        <f>ROUND(I280*H280,2)</f>
        <v>0</v>
      </c>
      <c r="BL280" s="16" t="s">
        <v>134</v>
      </c>
      <c r="BM280" s="144" t="s">
        <v>290</v>
      </c>
    </row>
    <row r="281" spans="2:65" s="1" customFormat="1" ht="33" customHeight="1">
      <c r="B281" s="31"/>
      <c r="C281" s="132" t="s">
        <v>291</v>
      </c>
      <c r="D281" s="132" t="s">
        <v>130</v>
      </c>
      <c r="E281" s="133" t="s">
        <v>292</v>
      </c>
      <c r="F281" s="134" t="s">
        <v>293</v>
      </c>
      <c r="G281" s="135" t="s">
        <v>133</v>
      </c>
      <c r="H281" s="136">
        <v>189.649</v>
      </c>
      <c r="I281" s="137"/>
      <c r="J281" s="138">
        <f>ROUND(I281*H281,2)</f>
        <v>0</v>
      </c>
      <c r="K281" s="139"/>
      <c r="L281" s="31"/>
      <c r="M281" s="140" t="s">
        <v>1</v>
      </c>
      <c r="N281" s="141" t="s">
        <v>45</v>
      </c>
      <c r="P281" s="142">
        <f>O281*H281</f>
        <v>0</v>
      </c>
      <c r="Q281" s="142">
        <v>0.10373</v>
      </c>
      <c r="R281" s="142">
        <f>Q281*H281</f>
        <v>19.67229077</v>
      </c>
      <c r="S281" s="142">
        <v>0</v>
      </c>
      <c r="T281" s="143">
        <f>S281*H281</f>
        <v>0</v>
      </c>
      <c r="AR281" s="144" t="s">
        <v>134</v>
      </c>
      <c r="AT281" s="144" t="s">
        <v>130</v>
      </c>
      <c r="AU281" s="144" t="s">
        <v>90</v>
      </c>
      <c r="AY281" s="16" t="s">
        <v>128</v>
      </c>
      <c r="BE281" s="145">
        <f>IF(N281="základní",J281,0)</f>
        <v>0</v>
      </c>
      <c r="BF281" s="145">
        <f>IF(N281="snížená",J281,0)</f>
        <v>0</v>
      </c>
      <c r="BG281" s="145">
        <f>IF(N281="zákl. přenesená",J281,0)</f>
        <v>0</v>
      </c>
      <c r="BH281" s="145">
        <f>IF(N281="sníž. přenesená",J281,0)</f>
        <v>0</v>
      </c>
      <c r="BI281" s="145">
        <f>IF(N281="nulová",J281,0)</f>
        <v>0</v>
      </c>
      <c r="BJ281" s="16" t="s">
        <v>88</v>
      </c>
      <c r="BK281" s="145">
        <f>ROUND(I281*H281,2)</f>
        <v>0</v>
      </c>
      <c r="BL281" s="16" t="s">
        <v>134</v>
      </c>
      <c r="BM281" s="144" t="s">
        <v>294</v>
      </c>
    </row>
    <row r="282" spans="2:65" s="1" customFormat="1" ht="16.5" customHeight="1">
      <c r="B282" s="31"/>
      <c r="C282" s="132" t="s">
        <v>295</v>
      </c>
      <c r="D282" s="132" t="s">
        <v>130</v>
      </c>
      <c r="E282" s="133" t="s">
        <v>296</v>
      </c>
      <c r="F282" s="134" t="s">
        <v>297</v>
      </c>
      <c r="G282" s="135" t="s">
        <v>200</v>
      </c>
      <c r="H282" s="136">
        <v>14</v>
      </c>
      <c r="I282" s="137"/>
      <c r="J282" s="138">
        <f>ROUND(I282*H282,2)</f>
        <v>0</v>
      </c>
      <c r="K282" s="139"/>
      <c r="L282" s="31"/>
      <c r="M282" s="140" t="s">
        <v>1</v>
      </c>
      <c r="N282" s="141" t="s">
        <v>45</v>
      </c>
      <c r="P282" s="142">
        <f>O282*H282</f>
        <v>0</v>
      </c>
      <c r="Q282" s="142">
        <v>3.4000000000000002E-4</v>
      </c>
      <c r="R282" s="142">
        <f>Q282*H282</f>
        <v>4.7600000000000003E-3</v>
      </c>
      <c r="S282" s="142">
        <v>0</v>
      </c>
      <c r="T282" s="143">
        <f>S282*H282</f>
        <v>0</v>
      </c>
      <c r="AR282" s="144" t="s">
        <v>134</v>
      </c>
      <c r="AT282" s="144" t="s">
        <v>130</v>
      </c>
      <c r="AU282" s="144" t="s">
        <v>90</v>
      </c>
      <c r="AY282" s="16" t="s">
        <v>128</v>
      </c>
      <c r="BE282" s="145">
        <f>IF(N282="základní",J282,0)</f>
        <v>0</v>
      </c>
      <c r="BF282" s="145">
        <f>IF(N282="snížená",J282,0)</f>
        <v>0</v>
      </c>
      <c r="BG282" s="145">
        <f>IF(N282="zákl. přenesená",J282,0)</f>
        <v>0</v>
      </c>
      <c r="BH282" s="145">
        <f>IF(N282="sníž. přenesená",J282,0)</f>
        <v>0</v>
      </c>
      <c r="BI282" s="145">
        <f>IF(N282="nulová",J282,0)</f>
        <v>0</v>
      </c>
      <c r="BJ282" s="16" t="s">
        <v>88</v>
      </c>
      <c r="BK282" s="145">
        <f>ROUND(I282*H282,2)</f>
        <v>0</v>
      </c>
      <c r="BL282" s="16" t="s">
        <v>134</v>
      </c>
      <c r="BM282" s="144" t="s">
        <v>298</v>
      </c>
    </row>
    <row r="283" spans="2:65" s="13" customFormat="1">
      <c r="B283" s="153"/>
      <c r="D283" s="147" t="s">
        <v>136</v>
      </c>
      <c r="E283" s="154" t="s">
        <v>1</v>
      </c>
      <c r="F283" s="155" t="s">
        <v>227</v>
      </c>
      <c r="H283" s="156">
        <v>14</v>
      </c>
      <c r="I283" s="157"/>
      <c r="L283" s="153"/>
      <c r="M283" s="158"/>
      <c r="T283" s="159"/>
      <c r="AT283" s="154" t="s">
        <v>136</v>
      </c>
      <c r="AU283" s="154" t="s">
        <v>90</v>
      </c>
      <c r="AV283" s="13" t="s">
        <v>90</v>
      </c>
      <c r="AW283" s="13" t="s">
        <v>35</v>
      </c>
      <c r="AX283" s="13" t="s">
        <v>80</v>
      </c>
      <c r="AY283" s="154" t="s">
        <v>128</v>
      </c>
    </row>
    <row r="284" spans="2:65" s="14" customFormat="1">
      <c r="B284" s="160"/>
      <c r="D284" s="147" t="s">
        <v>136</v>
      </c>
      <c r="E284" s="161" t="s">
        <v>1</v>
      </c>
      <c r="F284" s="162" t="s">
        <v>141</v>
      </c>
      <c r="H284" s="163">
        <v>14</v>
      </c>
      <c r="I284" s="164"/>
      <c r="L284" s="160"/>
      <c r="M284" s="165"/>
      <c r="T284" s="166"/>
      <c r="AT284" s="161" t="s">
        <v>136</v>
      </c>
      <c r="AU284" s="161" t="s">
        <v>90</v>
      </c>
      <c r="AV284" s="14" t="s">
        <v>134</v>
      </c>
      <c r="AW284" s="14" t="s">
        <v>35</v>
      </c>
      <c r="AX284" s="14" t="s">
        <v>88</v>
      </c>
      <c r="AY284" s="161" t="s">
        <v>128</v>
      </c>
    </row>
    <row r="285" spans="2:65" s="1" customFormat="1" ht="24.15" customHeight="1">
      <c r="B285" s="31"/>
      <c r="C285" s="132" t="s">
        <v>299</v>
      </c>
      <c r="D285" s="132" t="s">
        <v>130</v>
      </c>
      <c r="E285" s="133" t="s">
        <v>300</v>
      </c>
      <c r="F285" s="134" t="s">
        <v>301</v>
      </c>
      <c r="G285" s="135" t="s">
        <v>133</v>
      </c>
      <c r="H285" s="136">
        <v>2.4</v>
      </c>
      <c r="I285" s="137"/>
      <c r="J285" s="138">
        <f>ROUND(I285*H285,2)</f>
        <v>0</v>
      </c>
      <c r="K285" s="139"/>
      <c r="L285" s="31"/>
      <c r="M285" s="140" t="s">
        <v>1</v>
      </c>
      <c r="N285" s="141" t="s">
        <v>45</v>
      </c>
      <c r="P285" s="142">
        <f>O285*H285</f>
        <v>0</v>
      </c>
      <c r="Q285" s="142">
        <v>0.19536000000000001</v>
      </c>
      <c r="R285" s="142">
        <f>Q285*H285</f>
        <v>0.468864</v>
      </c>
      <c r="S285" s="142">
        <v>0</v>
      </c>
      <c r="T285" s="143">
        <f>S285*H285</f>
        <v>0</v>
      </c>
      <c r="AR285" s="144" t="s">
        <v>134</v>
      </c>
      <c r="AT285" s="144" t="s">
        <v>130</v>
      </c>
      <c r="AU285" s="144" t="s">
        <v>90</v>
      </c>
      <c r="AY285" s="16" t="s">
        <v>128</v>
      </c>
      <c r="BE285" s="145">
        <f>IF(N285="základní",J285,0)</f>
        <v>0</v>
      </c>
      <c r="BF285" s="145">
        <f>IF(N285="snížená",J285,0)</f>
        <v>0</v>
      </c>
      <c r="BG285" s="145">
        <f>IF(N285="zákl. přenesená",J285,0)</f>
        <v>0</v>
      </c>
      <c r="BH285" s="145">
        <f>IF(N285="sníž. přenesená",J285,0)</f>
        <v>0</v>
      </c>
      <c r="BI285" s="145">
        <f>IF(N285="nulová",J285,0)</f>
        <v>0</v>
      </c>
      <c r="BJ285" s="16" t="s">
        <v>88</v>
      </c>
      <c r="BK285" s="145">
        <f>ROUND(I285*H285,2)</f>
        <v>0</v>
      </c>
      <c r="BL285" s="16" t="s">
        <v>134</v>
      </c>
      <c r="BM285" s="144" t="s">
        <v>302</v>
      </c>
    </row>
    <row r="286" spans="2:65" s="13" customFormat="1">
      <c r="B286" s="153"/>
      <c r="D286" s="147" t="s">
        <v>136</v>
      </c>
      <c r="E286" s="154" t="s">
        <v>1</v>
      </c>
      <c r="F286" s="155" t="s">
        <v>249</v>
      </c>
      <c r="H286" s="156">
        <v>2.4</v>
      </c>
      <c r="I286" s="157"/>
      <c r="L286" s="153"/>
      <c r="M286" s="158"/>
      <c r="T286" s="159"/>
      <c r="AT286" s="154" t="s">
        <v>136</v>
      </c>
      <c r="AU286" s="154" t="s">
        <v>90</v>
      </c>
      <c r="AV286" s="13" t="s">
        <v>90</v>
      </c>
      <c r="AW286" s="13" t="s">
        <v>35</v>
      </c>
      <c r="AX286" s="13" t="s">
        <v>80</v>
      </c>
      <c r="AY286" s="154" t="s">
        <v>128</v>
      </c>
    </row>
    <row r="287" spans="2:65" s="14" customFormat="1">
      <c r="B287" s="160"/>
      <c r="D287" s="147" t="s">
        <v>136</v>
      </c>
      <c r="E287" s="161" t="s">
        <v>1</v>
      </c>
      <c r="F287" s="162" t="s">
        <v>141</v>
      </c>
      <c r="H287" s="163">
        <v>2.4</v>
      </c>
      <c r="I287" s="164"/>
      <c r="L287" s="160"/>
      <c r="M287" s="165"/>
      <c r="T287" s="166"/>
      <c r="AT287" s="161" t="s">
        <v>136</v>
      </c>
      <c r="AU287" s="161" t="s">
        <v>90</v>
      </c>
      <c r="AV287" s="14" t="s">
        <v>134</v>
      </c>
      <c r="AW287" s="14" t="s">
        <v>35</v>
      </c>
      <c r="AX287" s="14" t="s">
        <v>88</v>
      </c>
      <c r="AY287" s="161" t="s">
        <v>128</v>
      </c>
    </row>
    <row r="288" spans="2:65" s="1" customFormat="1" ht="16.5" customHeight="1">
      <c r="B288" s="31"/>
      <c r="C288" s="167" t="s">
        <v>303</v>
      </c>
      <c r="D288" s="167" t="s">
        <v>210</v>
      </c>
      <c r="E288" s="168" t="s">
        <v>304</v>
      </c>
      <c r="F288" s="169" t="s">
        <v>305</v>
      </c>
      <c r="G288" s="170" t="s">
        <v>133</v>
      </c>
      <c r="H288" s="171">
        <v>2.64</v>
      </c>
      <c r="I288" s="172"/>
      <c r="J288" s="173">
        <f>ROUND(I288*H288,2)</f>
        <v>0</v>
      </c>
      <c r="K288" s="174"/>
      <c r="L288" s="175"/>
      <c r="M288" s="176" t="s">
        <v>1</v>
      </c>
      <c r="N288" s="177" t="s">
        <v>45</v>
      </c>
      <c r="P288" s="142">
        <f>O288*H288</f>
        <v>0</v>
      </c>
      <c r="Q288" s="142">
        <v>0.41699999999999998</v>
      </c>
      <c r="R288" s="142">
        <f>Q288*H288</f>
        <v>1.1008800000000001</v>
      </c>
      <c r="S288" s="142">
        <v>0</v>
      </c>
      <c r="T288" s="143">
        <f>S288*H288</f>
        <v>0</v>
      </c>
      <c r="AR288" s="144" t="s">
        <v>187</v>
      </c>
      <c r="AT288" s="144" t="s">
        <v>210</v>
      </c>
      <c r="AU288" s="144" t="s">
        <v>90</v>
      </c>
      <c r="AY288" s="16" t="s">
        <v>128</v>
      </c>
      <c r="BE288" s="145">
        <f>IF(N288="základní",J288,0)</f>
        <v>0</v>
      </c>
      <c r="BF288" s="145">
        <f>IF(N288="snížená",J288,0)</f>
        <v>0</v>
      </c>
      <c r="BG288" s="145">
        <f>IF(N288="zákl. přenesená",J288,0)</f>
        <v>0</v>
      </c>
      <c r="BH288" s="145">
        <f>IF(N288="sníž. přenesená",J288,0)</f>
        <v>0</v>
      </c>
      <c r="BI288" s="145">
        <f>IF(N288="nulová",J288,0)</f>
        <v>0</v>
      </c>
      <c r="BJ288" s="16" t="s">
        <v>88</v>
      </c>
      <c r="BK288" s="145">
        <f>ROUND(I288*H288,2)</f>
        <v>0</v>
      </c>
      <c r="BL288" s="16" t="s">
        <v>134</v>
      </c>
      <c r="BM288" s="144" t="s">
        <v>306</v>
      </c>
    </row>
    <row r="289" spans="2:65" s="13" customFormat="1">
      <c r="B289" s="153"/>
      <c r="D289" s="147" t="s">
        <v>136</v>
      </c>
      <c r="F289" s="155" t="s">
        <v>307</v>
      </c>
      <c r="H289" s="156">
        <v>2.64</v>
      </c>
      <c r="I289" s="157"/>
      <c r="L289" s="153"/>
      <c r="M289" s="158"/>
      <c r="T289" s="159"/>
      <c r="AT289" s="154" t="s">
        <v>136</v>
      </c>
      <c r="AU289" s="154" t="s">
        <v>90</v>
      </c>
      <c r="AV289" s="13" t="s">
        <v>90</v>
      </c>
      <c r="AW289" s="13" t="s">
        <v>4</v>
      </c>
      <c r="AX289" s="13" t="s">
        <v>88</v>
      </c>
      <c r="AY289" s="154" t="s">
        <v>128</v>
      </c>
    </row>
    <row r="290" spans="2:65" s="1" customFormat="1" ht="24.15" customHeight="1">
      <c r="B290" s="31"/>
      <c r="C290" s="132" t="s">
        <v>308</v>
      </c>
      <c r="D290" s="132" t="s">
        <v>130</v>
      </c>
      <c r="E290" s="133" t="s">
        <v>309</v>
      </c>
      <c r="F290" s="134" t="s">
        <v>310</v>
      </c>
      <c r="G290" s="135" t="s">
        <v>133</v>
      </c>
      <c r="H290" s="136">
        <v>12.92</v>
      </c>
      <c r="I290" s="137"/>
      <c r="J290" s="138">
        <f>ROUND(I290*H290,2)</f>
        <v>0</v>
      </c>
      <c r="K290" s="139"/>
      <c r="L290" s="31"/>
      <c r="M290" s="140" t="s">
        <v>1</v>
      </c>
      <c r="N290" s="141" t="s">
        <v>45</v>
      </c>
      <c r="P290" s="142">
        <f>O290*H290</f>
        <v>0</v>
      </c>
      <c r="Q290" s="142">
        <v>8.5650000000000004E-2</v>
      </c>
      <c r="R290" s="142">
        <f>Q290*H290</f>
        <v>1.106598</v>
      </c>
      <c r="S290" s="142">
        <v>0</v>
      </c>
      <c r="T290" s="143">
        <f>S290*H290</f>
        <v>0</v>
      </c>
      <c r="AR290" s="144" t="s">
        <v>134</v>
      </c>
      <c r="AT290" s="144" t="s">
        <v>130</v>
      </c>
      <c r="AU290" s="144" t="s">
        <v>90</v>
      </c>
      <c r="AY290" s="16" t="s">
        <v>128</v>
      </c>
      <c r="BE290" s="145">
        <f>IF(N290="základní",J290,0)</f>
        <v>0</v>
      </c>
      <c r="BF290" s="145">
        <f>IF(N290="snížená",J290,0)</f>
        <v>0</v>
      </c>
      <c r="BG290" s="145">
        <f>IF(N290="zákl. přenesená",J290,0)</f>
        <v>0</v>
      </c>
      <c r="BH290" s="145">
        <f>IF(N290="sníž. přenesená",J290,0)</f>
        <v>0</v>
      </c>
      <c r="BI290" s="145">
        <f>IF(N290="nulová",J290,0)</f>
        <v>0</v>
      </c>
      <c r="BJ290" s="16" t="s">
        <v>88</v>
      </c>
      <c r="BK290" s="145">
        <f>ROUND(I290*H290,2)</f>
        <v>0</v>
      </c>
      <c r="BL290" s="16" t="s">
        <v>134</v>
      </c>
      <c r="BM290" s="144" t="s">
        <v>311</v>
      </c>
    </row>
    <row r="291" spans="2:65" s="12" customFormat="1">
      <c r="B291" s="146"/>
      <c r="D291" s="147" t="s">
        <v>136</v>
      </c>
      <c r="E291" s="148" t="s">
        <v>1</v>
      </c>
      <c r="F291" s="149" t="s">
        <v>160</v>
      </c>
      <c r="H291" s="148" t="s">
        <v>1</v>
      </c>
      <c r="I291" s="150"/>
      <c r="L291" s="146"/>
      <c r="M291" s="151"/>
      <c r="T291" s="152"/>
      <c r="AT291" s="148" t="s">
        <v>136</v>
      </c>
      <c r="AU291" s="148" t="s">
        <v>90</v>
      </c>
      <c r="AV291" s="12" t="s">
        <v>88</v>
      </c>
      <c r="AW291" s="12" t="s">
        <v>35</v>
      </c>
      <c r="AX291" s="12" t="s">
        <v>80</v>
      </c>
      <c r="AY291" s="148" t="s">
        <v>128</v>
      </c>
    </row>
    <row r="292" spans="2:65" s="12" customFormat="1">
      <c r="B292" s="146"/>
      <c r="D292" s="147" t="s">
        <v>136</v>
      </c>
      <c r="E292" s="148" t="s">
        <v>1</v>
      </c>
      <c r="F292" s="149" t="s">
        <v>161</v>
      </c>
      <c r="H292" s="148" t="s">
        <v>1</v>
      </c>
      <c r="I292" s="150"/>
      <c r="L292" s="146"/>
      <c r="M292" s="151"/>
      <c r="T292" s="152"/>
      <c r="AT292" s="148" t="s">
        <v>136</v>
      </c>
      <c r="AU292" s="148" t="s">
        <v>90</v>
      </c>
      <c r="AV292" s="12" t="s">
        <v>88</v>
      </c>
      <c r="AW292" s="12" t="s">
        <v>35</v>
      </c>
      <c r="AX292" s="12" t="s">
        <v>80</v>
      </c>
      <c r="AY292" s="148" t="s">
        <v>128</v>
      </c>
    </row>
    <row r="293" spans="2:65" s="13" customFormat="1">
      <c r="B293" s="153"/>
      <c r="D293" s="147" t="s">
        <v>136</v>
      </c>
      <c r="E293" s="154" t="s">
        <v>1</v>
      </c>
      <c r="F293" s="155" t="s">
        <v>223</v>
      </c>
      <c r="H293" s="156">
        <v>7.04</v>
      </c>
      <c r="I293" s="157"/>
      <c r="L293" s="153"/>
      <c r="M293" s="158"/>
      <c r="T293" s="159"/>
      <c r="AT293" s="154" t="s">
        <v>136</v>
      </c>
      <c r="AU293" s="154" t="s">
        <v>90</v>
      </c>
      <c r="AV293" s="13" t="s">
        <v>90</v>
      </c>
      <c r="AW293" s="13" t="s">
        <v>35</v>
      </c>
      <c r="AX293" s="13" t="s">
        <v>80</v>
      </c>
      <c r="AY293" s="154" t="s">
        <v>128</v>
      </c>
    </row>
    <row r="294" spans="2:65" s="12" customFormat="1">
      <c r="B294" s="146"/>
      <c r="D294" s="147" t="s">
        <v>136</v>
      </c>
      <c r="E294" s="148" t="s">
        <v>1</v>
      </c>
      <c r="F294" s="149" t="s">
        <v>165</v>
      </c>
      <c r="H294" s="148" t="s">
        <v>1</v>
      </c>
      <c r="I294" s="150"/>
      <c r="L294" s="146"/>
      <c r="M294" s="151"/>
      <c r="T294" s="152"/>
      <c r="AT294" s="148" t="s">
        <v>136</v>
      </c>
      <c r="AU294" s="148" t="s">
        <v>90</v>
      </c>
      <c r="AV294" s="12" t="s">
        <v>88</v>
      </c>
      <c r="AW294" s="12" t="s">
        <v>35</v>
      </c>
      <c r="AX294" s="12" t="s">
        <v>80</v>
      </c>
      <c r="AY294" s="148" t="s">
        <v>128</v>
      </c>
    </row>
    <row r="295" spans="2:65" s="13" customFormat="1">
      <c r="B295" s="153"/>
      <c r="D295" s="147" t="s">
        <v>136</v>
      </c>
      <c r="E295" s="154" t="s">
        <v>1</v>
      </c>
      <c r="F295" s="155" t="s">
        <v>225</v>
      </c>
      <c r="H295" s="156">
        <v>5.88</v>
      </c>
      <c r="I295" s="157"/>
      <c r="L295" s="153"/>
      <c r="M295" s="158"/>
      <c r="T295" s="159"/>
      <c r="AT295" s="154" t="s">
        <v>136</v>
      </c>
      <c r="AU295" s="154" t="s">
        <v>90</v>
      </c>
      <c r="AV295" s="13" t="s">
        <v>90</v>
      </c>
      <c r="AW295" s="13" t="s">
        <v>35</v>
      </c>
      <c r="AX295" s="13" t="s">
        <v>80</v>
      </c>
      <c r="AY295" s="154" t="s">
        <v>128</v>
      </c>
    </row>
    <row r="296" spans="2:65" s="14" customFormat="1">
      <c r="B296" s="160"/>
      <c r="D296" s="147" t="s">
        <v>136</v>
      </c>
      <c r="E296" s="161" t="s">
        <v>1</v>
      </c>
      <c r="F296" s="162" t="s">
        <v>141</v>
      </c>
      <c r="H296" s="163">
        <v>12.92</v>
      </c>
      <c r="I296" s="164"/>
      <c r="L296" s="160"/>
      <c r="M296" s="165"/>
      <c r="T296" s="166"/>
      <c r="AT296" s="161" t="s">
        <v>136</v>
      </c>
      <c r="AU296" s="161" t="s">
        <v>90</v>
      </c>
      <c r="AV296" s="14" t="s">
        <v>134</v>
      </c>
      <c r="AW296" s="14" t="s">
        <v>35</v>
      </c>
      <c r="AX296" s="14" t="s">
        <v>88</v>
      </c>
      <c r="AY296" s="161" t="s">
        <v>128</v>
      </c>
    </row>
    <row r="297" spans="2:65" s="1" customFormat="1" ht="16.5" customHeight="1">
      <c r="B297" s="31"/>
      <c r="C297" s="167" t="s">
        <v>312</v>
      </c>
      <c r="D297" s="167" t="s">
        <v>210</v>
      </c>
      <c r="E297" s="168" t="s">
        <v>313</v>
      </c>
      <c r="F297" s="169" t="s">
        <v>314</v>
      </c>
      <c r="G297" s="170" t="s">
        <v>133</v>
      </c>
      <c r="H297" s="171">
        <v>13.308</v>
      </c>
      <c r="I297" s="172"/>
      <c r="J297" s="173">
        <f>ROUND(I297*H297,2)</f>
        <v>0</v>
      </c>
      <c r="K297" s="174"/>
      <c r="L297" s="175"/>
      <c r="M297" s="176" t="s">
        <v>1</v>
      </c>
      <c r="N297" s="177" t="s">
        <v>45</v>
      </c>
      <c r="P297" s="142">
        <f>O297*H297</f>
        <v>0</v>
      </c>
      <c r="Q297" s="142">
        <v>0.17599999999999999</v>
      </c>
      <c r="R297" s="142">
        <f>Q297*H297</f>
        <v>2.3422079999999998</v>
      </c>
      <c r="S297" s="142">
        <v>0</v>
      </c>
      <c r="T297" s="143">
        <f>S297*H297</f>
        <v>0</v>
      </c>
      <c r="AR297" s="144" t="s">
        <v>187</v>
      </c>
      <c r="AT297" s="144" t="s">
        <v>210</v>
      </c>
      <c r="AU297" s="144" t="s">
        <v>90</v>
      </c>
      <c r="AY297" s="16" t="s">
        <v>128</v>
      </c>
      <c r="BE297" s="145">
        <f>IF(N297="základní",J297,0)</f>
        <v>0</v>
      </c>
      <c r="BF297" s="145">
        <f>IF(N297="snížená",J297,0)</f>
        <v>0</v>
      </c>
      <c r="BG297" s="145">
        <f>IF(N297="zákl. přenesená",J297,0)</f>
        <v>0</v>
      </c>
      <c r="BH297" s="145">
        <f>IF(N297="sníž. přenesená",J297,0)</f>
        <v>0</v>
      </c>
      <c r="BI297" s="145">
        <f>IF(N297="nulová",J297,0)</f>
        <v>0</v>
      </c>
      <c r="BJ297" s="16" t="s">
        <v>88</v>
      </c>
      <c r="BK297" s="145">
        <f>ROUND(I297*H297,2)</f>
        <v>0</v>
      </c>
      <c r="BL297" s="16" t="s">
        <v>134</v>
      </c>
      <c r="BM297" s="144" t="s">
        <v>315</v>
      </c>
    </row>
    <row r="298" spans="2:65" s="13" customFormat="1">
      <c r="B298" s="153"/>
      <c r="D298" s="147" t="s">
        <v>136</v>
      </c>
      <c r="E298" s="154" t="s">
        <v>1</v>
      </c>
      <c r="F298" s="155" t="s">
        <v>316</v>
      </c>
      <c r="H298" s="156">
        <v>12.92</v>
      </c>
      <c r="I298" s="157"/>
      <c r="L298" s="153"/>
      <c r="M298" s="158"/>
      <c r="T298" s="159"/>
      <c r="AT298" s="154" t="s">
        <v>136</v>
      </c>
      <c r="AU298" s="154" t="s">
        <v>90</v>
      </c>
      <c r="AV298" s="13" t="s">
        <v>90</v>
      </c>
      <c r="AW298" s="13" t="s">
        <v>35</v>
      </c>
      <c r="AX298" s="13" t="s">
        <v>80</v>
      </c>
      <c r="AY298" s="154" t="s">
        <v>128</v>
      </c>
    </row>
    <row r="299" spans="2:65" s="14" customFormat="1">
      <c r="B299" s="160"/>
      <c r="D299" s="147" t="s">
        <v>136</v>
      </c>
      <c r="E299" s="161" t="s">
        <v>1</v>
      </c>
      <c r="F299" s="162" t="s">
        <v>141</v>
      </c>
      <c r="H299" s="163">
        <v>12.92</v>
      </c>
      <c r="I299" s="164"/>
      <c r="L299" s="160"/>
      <c r="M299" s="165"/>
      <c r="T299" s="166"/>
      <c r="AT299" s="161" t="s">
        <v>136</v>
      </c>
      <c r="AU299" s="161" t="s">
        <v>90</v>
      </c>
      <c r="AV299" s="14" t="s">
        <v>134</v>
      </c>
      <c r="AW299" s="14" t="s">
        <v>35</v>
      </c>
      <c r="AX299" s="14" t="s">
        <v>88</v>
      </c>
      <c r="AY299" s="161" t="s">
        <v>128</v>
      </c>
    </row>
    <row r="300" spans="2:65" s="13" customFormat="1">
      <c r="B300" s="153"/>
      <c r="D300" s="147" t="s">
        <v>136</v>
      </c>
      <c r="F300" s="155" t="s">
        <v>317</v>
      </c>
      <c r="H300" s="156">
        <v>13.308</v>
      </c>
      <c r="I300" s="157"/>
      <c r="L300" s="153"/>
      <c r="M300" s="158"/>
      <c r="T300" s="159"/>
      <c r="AT300" s="154" t="s">
        <v>136</v>
      </c>
      <c r="AU300" s="154" t="s">
        <v>90</v>
      </c>
      <c r="AV300" s="13" t="s">
        <v>90</v>
      </c>
      <c r="AW300" s="13" t="s">
        <v>4</v>
      </c>
      <c r="AX300" s="13" t="s">
        <v>88</v>
      </c>
      <c r="AY300" s="154" t="s">
        <v>128</v>
      </c>
    </row>
    <row r="301" spans="2:65" s="1" customFormat="1" ht="33" customHeight="1">
      <c r="B301" s="31"/>
      <c r="C301" s="132" t="s">
        <v>318</v>
      </c>
      <c r="D301" s="132" t="s">
        <v>130</v>
      </c>
      <c r="E301" s="133" t="s">
        <v>319</v>
      </c>
      <c r="F301" s="134" t="s">
        <v>320</v>
      </c>
      <c r="G301" s="135" t="s">
        <v>133</v>
      </c>
      <c r="H301" s="136">
        <v>14.8</v>
      </c>
      <c r="I301" s="137"/>
      <c r="J301" s="138">
        <f>ROUND(I301*H301,2)</f>
        <v>0</v>
      </c>
      <c r="K301" s="139"/>
      <c r="L301" s="31"/>
      <c r="M301" s="140" t="s">
        <v>1</v>
      </c>
      <c r="N301" s="141" t="s">
        <v>45</v>
      </c>
      <c r="P301" s="142">
        <f>O301*H301</f>
        <v>0</v>
      </c>
      <c r="Q301" s="142">
        <v>0.10100000000000001</v>
      </c>
      <c r="R301" s="142">
        <f>Q301*H301</f>
        <v>1.4948000000000001</v>
      </c>
      <c r="S301" s="142">
        <v>0</v>
      </c>
      <c r="T301" s="143">
        <f>S301*H301</f>
        <v>0</v>
      </c>
      <c r="AR301" s="144" t="s">
        <v>134</v>
      </c>
      <c r="AT301" s="144" t="s">
        <v>130</v>
      </c>
      <c r="AU301" s="144" t="s">
        <v>90</v>
      </c>
      <c r="AY301" s="16" t="s">
        <v>128</v>
      </c>
      <c r="BE301" s="145">
        <f>IF(N301="základní",J301,0)</f>
        <v>0</v>
      </c>
      <c r="BF301" s="145">
        <f>IF(N301="snížená",J301,0)</f>
        <v>0</v>
      </c>
      <c r="BG301" s="145">
        <f>IF(N301="zákl. přenesená",J301,0)</f>
        <v>0</v>
      </c>
      <c r="BH301" s="145">
        <f>IF(N301="sníž. přenesená",J301,0)</f>
        <v>0</v>
      </c>
      <c r="BI301" s="145">
        <f>IF(N301="nulová",J301,0)</f>
        <v>0</v>
      </c>
      <c r="BJ301" s="16" t="s">
        <v>88</v>
      </c>
      <c r="BK301" s="145">
        <f>ROUND(I301*H301,2)</f>
        <v>0</v>
      </c>
      <c r="BL301" s="16" t="s">
        <v>134</v>
      </c>
      <c r="BM301" s="144" t="s">
        <v>321</v>
      </c>
    </row>
    <row r="302" spans="2:65" s="12" customFormat="1">
      <c r="B302" s="146"/>
      <c r="D302" s="147" t="s">
        <v>136</v>
      </c>
      <c r="E302" s="148" t="s">
        <v>1</v>
      </c>
      <c r="F302" s="149" t="s">
        <v>322</v>
      </c>
      <c r="H302" s="148" t="s">
        <v>1</v>
      </c>
      <c r="I302" s="150"/>
      <c r="L302" s="146"/>
      <c r="M302" s="151"/>
      <c r="T302" s="152"/>
      <c r="AT302" s="148" t="s">
        <v>136</v>
      </c>
      <c r="AU302" s="148" t="s">
        <v>90</v>
      </c>
      <c r="AV302" s="12" t="s">
        <v>88</v>
      </c>
      <c r="AW302" s="12" t="s">
        <v>35</v>
      </c>
      <c r="AX302" s="12" t="s">
        <v>80</v>
      </c>
      <c r="AY302" s="148" t="s">
        <v>128</v>
      </c>
    </row>
    <row r="303" spans="2:65" s="13" customFormat="1">
      <c r="B303" s="153"/>
      <c r="D303" s="147" t="s">
        <v>136</v>
      </c>
      <c r="E303" s="154" t="s">
        <v>1</v>
      </c>
      <c r="F303" s="155" t="s">
        <v>147</v>
      </c>
      <c r="H303" s="156">
        <v>14.8</v>
      </c>
      <c r="I303" s="157"/>
      <c r="L303" s="153"/>
      <c r="M303" s="158"/>
      <c r="T303" s="159"/>
      <c r="AT303" s="154" t="s">
        <v>136</v>
      </c>
      <c r="AU303" s="154" t="s">
        <v>90</v>
      </c>
      <c r="AV303" s="13" t="s">
        <v>90</v>
      </c>
      <c r="AW303" s="13" t="s">
        <v>35</v>
      </c>
      <c r="AX303" s="13" t="s">
        <v>80</v>
      </c>
      <c r="AY303" s="154" t="s">
        <v>128</v>
      </c>
    </row>
    <row r="304" spans="2:65" s="14" customFormat="1">
      <c r="B304" s="160"/>
      <c r="D304" s="147" t="s">
        <v>136</v>
      </c>
      <c r="E304" s="161" t="s">
        <v>1</v>
      </c>
      <c r="F304" s="162" t="s">
        <v>141</v>
      </c>
      <c r="H304" s="163">
        <v>14.8</v>
      </c>
      <c r="I304" s="164"/>
      <c r="L304" s="160"/>
      <c r="M304" s="165"/>
      <c r="T304" s="166"/>
      <c r="AT304" s="161" t="s">
        <v>136</v>
      </c>
      <c r="AU304" s="161" t="s">
        <v>90</v>
      </c>
      <c r="AV304" s="14" t="s">
        <v>134</v>
      </c>
      <c r="AW304" s="14" t="s">
        <v>35</v>
      </c>
      <c r="AX304" s="14" t="s">
        <v>88</v>
      </c>
      <c r="AY304" s="161" t="s">
        <v>128</v>
      </c>
    </row>
    <row r="305" spans="2:65" s="11" customFormat="1" ht="22.95" customHeight="1">
      <c r="B305" s="120"/>
      <c r="D305" s="121" t="s">
        <v>79</v>
      </c>
      <c r="E305" s="130" t="s">
        <v>187</v>
      </c>
      <c r="F305" s="130" t="s">
        <v>323</v>
      </c>
      <c r="I305" s="123"/>
      <c r="J305" s="131">
        <f>BK305</f>
        <v>0</v>
      </c>
      <c r="L305" s="120"/>
      <c r="M305" s="125"/>
      <c r="P305" s="126">
        <f>P306</f>
        <v>0</v>
      </c>
      <c r="R305" s="126">
        <f>R306</f>
        <v>0.21734000000000001</v>
      </c>
      <c r="T305" s="127">
        <f>T306</f>
        <v>0</v>
      </c>
      <c r="AR305" s="121" t="s">
        <v>88</v>
      </c>
      <c r="AT305" s="128" t="s">
        <v>79</v>
      </c>
      <c r="AU305" s="128" t="s">
        <v>88</v>
      </c>
      <c r="AY305" s="121" t="s">
        <v>128</v>
      </c>
      <c r="BK305" s="129">
        <f>BK306</f>
        <v>0</v>
      </c>
    </row>
    <row r="306" spans="2:65" s="1" customFormat="1" ht="24.15" customHeight="1">
      <c r="B306" s="31"/>
      <c r="C306" s="132" t="s">
        <v>324</v>
      </c>
      <c r="D306" s="132" t="s">
        <v>130</v>
      </c>
      <c r="E306" s="133" t="s">
        <v>325</v>
      </c>
      <c r="F306" s="134" t="s">
        <v>326</v>
      </c>
      <c r="G306" s="135" t="s">
        <v>327</v>
      </c>
      <c r="H306" s="136">
        <v>1</v>
      </c>
      <c r="I306" s="137"/>
      <c r="J306" s="138">
        <f>ROUND(I306*H306,2)</f>
        <v>0</v>
      </c>
      <c r="K306" s="139"/>
      <c r="L306" s="31"/>
      <c r="M306" s="140" t="s">
        <v>1</v>
      </c>
      <c r="N306" s="141" t="s">
        <v>45</v>
      </c>
      <c r="P306" s="142">
        <f>O306*H306</f>
        <v>0</v>
      </c>
      <c r="Q306" s="142">
        <v>0.21734000000000001</v>
      </c>
      <c r="R306" s="142">
        <f>Q306*H306</f>
        <v>0.21734000000000001</v>
      </c>
      <c r="S306" s="142">
        <v>0</v>
      </c>
      <c r="T306" s="143">
        <f>S306*H306</f>
        <v>0</v>
      </c>
      <c r="AR306" s="144" t="s">
        <v>134</v>
      </c>
      <c r="AT306" s="144" t="s">
        <v>130</v>
      </c>
      <c r="AU306" s="144" t="s">
        <v>90</v>
      </c>
      <c r="AY306" s="16" t="s">
        <v>128</v>
      </c>
      <c r="BE306" s="145">
        <f>IF(N306="základní",J306,0)</f>
        <v>0</v>
      </c>
      <c r="BF306" s="145">
        <f>IF(N306="snížená",J306,0)</f>
        <v>0</v>
      </c>
      <c r="BG306" s="145">
        <f>IF(N306="zákl. přenesená",J306,0)</f>
        <v>0</v>
      </c>
      <c r="BH306" s="145">
        <f>IF(N306="sníž. přenesená",J306,0)</f>
        <v>0</v>
      </c>
      <c r="BI306" s="145">
        <f>IF(N306="nulová",J306,0)</f>
        <v>0</v>
      </c>
      <c r="BJ306" s="16" t="s">
        <v>88</v>
      </c>
      <c r="BK306" s="145">
        <f>ROUND(I306*H306,2)</f>
        <v>0</v>
      </c>
      <c r="BL306" s="16" t="s">
        <v>134</v>
      </c>
      <c r="BM306" s="144" t="s">
        <v>328</v>
      </c>
    </row>
    <row r="307" spans="2:65" s="11" customFormat="1" ht="22.95" customHeight="1">
      <c r="B307" s="120"/>
      <c r="D307" s="121" t="s">
        <v>79</v>
      </c>
      <c r="E307" s="130" t="s">
        <v>193</v>
      </c>
      <c r="F307" s="130" t="s">
        <v>329</v>
      </c>
      <c r="I307" s="123"/>
      <c r="J307" s="131">
        <f>BK307</f>
        <v>0</v>
      </c>
      <c r="L307" s="120"/>
      <c r="M307" s="125"/>
      <c r="P307" s="126">
        <f>SUM(P308:P355)</f>
        <v>0</v>
      </c>
      <c r="R307" s="126">
        <f>SUM(R308:R355)</f>
        <v>19.456953730000002</v>
      </c>
      <c r="T307" s="127">
        <f>SUM(T308:T355)</f>
        <v>4.4999999999999998E-2</v>
      </c>
      <c r="AR307" s="121" t="s">
        <v>88</v>
      </c>
      <c r="AT307" s="128" t="s">
        <v>79</v>
      </c>
      <c r="AU307" s="128" t="s">
        <v>88</v>
      </c>
      <c r="AY307" s="121" t="s">
        <v>128</v>
      </c>
      <c r="BK307" s="129">
        <f>SUM(BK308:BK355)</f>
        <v>0</v>
      </c>
    </row>
    <row r="308" spans="2:65" s="1" customFormat="1" ht="33" customHeight="1">
      <c r="B308" s="31"/>
      <c r="C308" s="132" t="s">
        <v>330</v>
      </c>
      <c r="D308" s="132" t="s">
        <v>130</v>
      </c>
      <c r="E308" s="133" t="s">
        <v>331</v>
      </c>
      <c r="F308" s="134" t="s">
        <v>332</v>
      </c>
      <c r="G308" s="135" t="s">
        <v>200</v>
      </c>
      <c r="H308" s="136">
        <v>37.6</v>
      </c>
      <c r="I308" s="137"/>
      <c r="J308" s="138">
        <f>ROUND(I308*H308,2)</f>
        <v>0</v>
      </c>
      <c r="K308" s="139"/>
      <c r="L308" s="31"/>
      <c r="M308" s="140" t="s">
        <v>1</v>
      </c>
      <c r="N308" s="141" t="s">
        <v>45</v>
      </c>
      <c r="P308" s="142">
        <f>O308*H308</f>
        <v>0</v>
      </c>
      <c r="Q308" s="142">
        <v>0.15540000000000001</v>
      </c>
      <c r="R308" s="142">
        <f>Q308*H308</f>
        <v>5.8430400000000002</v>
      </c>
      <c r="S308" s="142">
        <v>0</v>
      </c>
      <c r="T308" s="143">
        <f>S308*H308</f>
        <v>0</v>
      </c>
      <c r="AR308" s="144" t="s">
        <v>134</v>
      </c>
      <c r="AT308" s="144" t="s">
        <v>130</v>
      </c>
      <c r="AU308" s="144" t="s">
        <v>90</v>
      </c>
      <c r="AY308" s="16" t="s">
        <v>128</v>
      </c>
      <c r="BE308" s="145">
        <f>IF(N308="základní",J308,0)</f>
        <v>0</v>
      </c>
      <c r="BF308" s="145">
        <f>IF(N308="snížená",J308,0)</f>
        <v>0</v>
      </c>
      <c r="BG308" s="145">
        <f>IF(N308="zákl. přenesená",J308,0)</f>
        <v>0</v>
      </c>
      <c r="BH308" s="145">
        <f>IF(N308="sníž. přenesená",J308,0)</f>
        <v>0</v>
      </c>
      <c r="BI308" s="145">
        <f>IF(N308="nulová",J308,0)</f>
        <v>0</v>
      </c>
      <c r="BJ308" s="16" t="s">
        <v>88</v>
      </c>
      <c r="BK308" s="145">
        <f>ROUND(I308*H308,2)</f>
        <v>0</v>
      </c>
      <c r="BL308" s="16" t="s">
        <v>134</v>
      </c>
      <c r="BM308" s="144" t="s">
        <v>333</v>
      </c>
    </row>
    <row r="309" spans="2:65" s="12" customFormat="1">
      <c r="B309" s="146"/>
      <c r="D309" s="147" t="s">
        <v>136</v>
      </c>
      <c r="E309" s="148" t="s">
        <v>1</v>
      </c>
      <c r="F309" s="149" t="s">
        <v>334</v>
      </c>
      <c r="H309" s="148" t="s">
        <v>1</v>
      </c>
      <c r="I309" s="150"/>
      <c r="L309" s="146"/>
      <c r="M309" s="151"/>
      <c r="T309" s="152"/>
      <c r="AT309" s="148" t="s">
        <v>136</v>
      </c>
      <c r="AU309" s="148" t="s">
        <v>90</v>
      </c>
      <c r="AV309" s="12" t="s">
        <v>88</v>
      </c>
      <c r="AW309" s="12" t="s">
        <v>35</v>
      </c>
      <c r="AX309" s="12" t="s">
        <v>80</v>
      </c>
      <c r="AY309" s="148" t="s">
        <v>128</v>
      </c>
    </row>
    <row r="310" spans="2:65" s="13" customFormat="1">
      <c r="B310" s="153"/>
      <c r="D310" s="147" t="s">
        <v>136</v>
      </c>
      <c r="E310" s="154" t="s">
        <v>1</v>
      </c>
      <c r="F310" s="155" t="s">
        <v>172</v>
      </c>
      <c r="H310" s="156">
        <v>5</v>
      </c>
      <c r="I310" s="157"/>
      <c r="L310" s="153"/>
      <c r="M310" s="158"/>
      <c r="T310" s="159"/>
      <c r="AT310" s="154" t="s">
        <v>136</v>
      </c>
      <c r="AU310" s="154" t="s">
        <v>90</v>
      </c>
      <c r="AV310" s="13" t="s">
        <v>90</v>
      </c>
      <c r="AW310" s="13" t="s">
        <v>35</v>
      </c>
      <c r="AX310" s="13" t="s">
        <v>80</v>
      </c>
      <c r="AY310" s="154" t="s">
        <v>128</v>
      </c>
    </row>
    <row r="311" spans="2:65" s="12" customFormat="1">
      <c r="B311" s="146"/>
      <c r="D311" s="147" t="s">
        <v>136</v>
      </c>
      <c r="E311" s="148" t="s">
        <v>1</v>
      </c>
      <c r="F311" s="149" t="s">
        <v>335</v>
      </c>
      <c r="H311" s="148" t="s">
        <v>1</v>
      </c>
      <c r="I311" s="150"/>
      <c r="L311" s="146"/>
      <c r="M311" s="151"/>
      <c r="T311" s="152"/>
      <c r="AT311" s="148" t="s">
        <v>136</v>
      </c>
      <c r="AU311" s="148" t="s">
        <v>90</v>
      </c>
      <c r="AV311" s="12" t="s">
        <v>88</v>
      </c>
      <c r="AW311" s="12" t="s">
        <v>35</v>
      </c>
      <c r="AX311" s="12" t="s">
        <v>80</v>
      </c>
      <c r="AY311" s="148" t="s">
        <v>128</v>
      </c>
    </row>
    <row r="312" spans="2:65" s="13" customFormat="1">
      <c r="B312" s="153"/>
      <c r="D312" s="147" t="s">
        <v>136</v>
      </c>
      <c r="E312" s="154" t="s">
        <v>1</v>
      </c>
      <c r="F312" s="155" t="s">
        <v>336</v>
      </c>
      <c r="H312" s="156">
        <v>29.6</v>
      </c>
      <c r="I312" s="157"/>
      <c r="L312" s="153"/>
      <c r="M312" s="158"/>
      <c r="T312" s="159"/>
      <c r="AT312" s="154" t="s">
        <v>136</v>
      </c>
      <c r="AU312" s="154" t="s">
        <v>90</v>
      </c>
      <c r="AV312" s="13" t="s">
        <v>90</v>
      </c>
      <c r="AW312" s="13" t="s">
        <v>35</v>
      </c>
      <c r="AX312" s="13" t="s">
        <v>80</v>
      </c>
      <c r="AY312" s="154" t="s">
        <v>128</v>
      </c>
    </row>
    <row r="313" spans="2:65" s="13" customFormat="1">
      <c r="B313" s="153"/>
      <c r="D313" s="147" t="s">
        <v>136</v>
      </c>
      <c r="E313" s="154" t="s">
        <v>1</v>
      </c>
      <c r="F313" s="155" t="s">
        <v>148</v>
      </c>
      <c r="H313" s="156">
        <v>3</v>
      </c>
      <c r="I313" s="157"/>
      <c r="L313" s="153"/>
      <c r="M313" s="158"/>
      <c r="T313" s="159"/>
      <c r="AT313" s="154" t="s">
        <v>136</v>
      </c>
      <c r="AU313" s="154" t="s">
        <v>90</v>
      </c>
      <c r="AV313" s="13" t="s">
        <v>90</v>
      </c>
      <c r="AW313" s="13" t="s">
        <v>35</v>
      </c>
      <c r="AX313" s="13" t="s">
        <v>80</v>
      </c>
      <c r="AY313" s="154" t="s">
        <v>128</v>
      </c>
    </row>
    <row r="314" spans="2:65" s="14" customFormat="1">
      <c r="B314" s="160"/>
      <c r="D314" s="147" t="s">
        <v>136</v>
      </c>
      <c r="E314" s="161" t="s">
        <v>1</v>
      </c>
      <c r="F314" s="162" t="s">
        <v>337</v>
      </c>
      <c r="H314" s="163">
        <v>37.6</v>
      </c>
      <c r="I314" s="164"/>
      <c r="L314" s="160"/>
      <c r="M314" s="165"/>
      <c r="T314" s="166"/>
      <c r="AT314" s="161" t="s">
        <v>136</v>
      </c>
      <c r="AU314" s="161" t="s">
        <v>90</v>
      </c>
      <c r="AV314" s="14" t="s">
        <v>134</v>
      </c>
      <c r="AW314" s="14" t="s">
        <v>35</v>
      </c>
      <c r="AX314" s="14" t="s">
        <v>88</v>
      </c>
      <c r="AY314" s="161" t="s">
        <v>128</v>
      </c>
    </row>
    <row r="315" spans="2:65" s="1" customFormat="1" ht="16.5" customHeight="1">
      <c r="B315" s="31"/>
      <c r="C315" s="167" t="s">
        <v>338</v>
      </c>
      <c r="D315" s="167" t="s">
        <v>210</v>
      </c>
      <c r="E315" s="168" t="s">
        <v>339</v>
      </c>
      <c r="F315" s="169" t="s">
        <v>340</v>
      </c>
      <c r="G315" s="170" t="s">
        <v>200</v>
      </c>
      <c r="H315" s="171">
        <v>38.351999999999997</v>
      </c>
      <c r="I315" s="172"/>
      <c r="J315" s="173">
        <f>ROUND(I315*H315,2)</f>
        <v>0</v>
      </c>
      <c r="K315" s="174"/>
      <c r="L315" s="175"/>
      <c r="M315" s="176" t="s">
        <v>1</v>
      </c>
      <c r="N315" s="177" t="s">
        <v>45</v>
      </c>
      <c r="P315" s="142">
        <f>O315*H315</f>
        <v>0</v>
      </c>
      <c r="Q315" s="142">
        <v>0.08</v>
      </c>
      <c r="R315" s="142">
        <f>Q315*H315</f>
        <v>3.0681599999999998</v>
      </c>
      <c r="S315" s="142">
        <v>0</v>
      </c>
      <c r="T315" s="143">
        <f>S315*H315</f>
        <v>0</v>
      </c>
      <c r="AR315" s="144" t="s">
        <v>187</v>
      </c>
      <c r="AT315" s="144" t="s">
        <v>210</v>
      </c>
      <c r="AU315" s="144" t="s">
        <v>90</v>
      </c>
      <c r="AY315" s="16" t="s">
        <v>128</v>
      </c>
      <c r="BE315" s="145">
        <f>IF(N315="základní",J315,0)</f>
        <v>0</v>
      </c>
      <c r="BF315" s="145">
        <f>IF(N315="snížená",J315,0)</f>
        <v>0</v>
      </c>
      <c r="BG315" s="145">
        <f>IF(N315="zákl. přenesená",J315,0)</f>
        <v>0</v>
      </c>
      <c r="BH315" s="145">
        <f>IF(N315="sníž. přenesená",J315,0)</f>
        <v>0</v>
      </c>
      <c r="BI315" s="145">
        <f>IF(N315="nulová",J315,0)</f>
        <v>0</v>
      </c>
      <c r="BJ315" s="16" t="s">
        <v>88</v>
      </c>
      <c r="BK315" s="145">
        <f>ROUND(I315*H315,2)</f>
        <v>0</v>
      </c>
      <c r="BL315" s="16" t="s">
        <v>134</v>
      </c>
      <c r="BM315" s="144" t="s">
        <v>341</v>
      </c>
    </row>
    <row r="316" spans="2:65" s="13" customFormat="1">
      <c r="B316" s="153"/>
      <c r="D316" s="147" t="s">
        <v>136</v>
      </c>
      <c r="E316" s="154" t="s">
        <v>1</v>
      </c>
      <c r="F316" s="155" t="s">
        <v>342</v>
      </c>
      <c r="H316" s="156">
        <v>37.6</v>
      </c>
      <c r="I316" s="157"/>
      <c r="L316" s="153"/>
      <c r="M316" s="158"/>
      <c r="T316" s="159"/>
      <c r="AT316" s="154" t="s">
        <v>136</v>
      </c>
      <c r="AU316" s="154" t="s">
        <v>90</v>
      </c>
      <c r="AV316" s="13" t="s">
        <v>90</v>
      </c>
      <c r="AW316" s="13" t="s">
        <v>35</v>
      </c>
      <c r="AX316" s="13" t="s">
        <v>80</v>
      </c>
      <c r="AY316" s="154" t="s">
        <v>128</v>
      </c>
    </row>
    <row r="317" spans="2:65" s="14" customFormat="1">
      <c r="B317" s="160"/>
      <c r="D317" s="147" t="s">
        <v>136</v>
      </c>
      <c r="E317" s="161" t="s">
        <v>1</v>
      </c>
      <c r="F317" s="162" t="s">
        <v>141</v>
      </c>
      <c r="H317" s="163">
        <v>37.6</v>
      </c>
      <c r="I317" s="164"/>
      <c r="L317" s="160"/>
      <c r="M317" s="165"/>
      <c r="T317" s="166"/>
      <c r="AT317" s="161" t="s">
        <v>136</v>
      </c>
      <c r="AU317" s="161" t="s">
        <v>90</v>
      </c>
      <c r="AV317" s="14" t="s">
        <v>134</v>
      </c>
      <c r="AW317" s="14" t="s">
        <v>35</v>
      </c>
      <c r="AX317" s="14" t="s">
        <v>88</v>
      </c>
      <c r="AY317" s="161" t="s">
        <v>128</v>
      </c>
    </row>
    <row r="318" spans="2:65" s="13" customFormat="1">
      <c r="B318" s="153"/>
      <c r="D318" s="147" t="s">
        <v>136</v>
      </c>
      <c r="F318" s="155" t="s">
        <v>343</v>
      </c>
      <c r="H318" s="156">
        <v>38.351999999999997</v>
      </c>
      <c r="I318" s="157"/>
      <c r="L318" s="153"/>
      <c r="M318" s="158"/>
      <c r="T318" s="159"/>
      <c r="AT318" s="154" t="s">
        <v>136</v>
      </c>
      <c r="AU318" s="154" t="s">
        <v>90</v>
      </c>
      <c r="AV318" s="13" t="s">
        <v>90</v>
      </c>
      <c r="AW318" s="13" t="s">
        <v>4</v>
      </c>
      <c r="AX318" s="13" t="s">
        <v>88</v>
      </c>
      <c r="AY318" s="154" t="s">
        <v>128</v>
      </c>
    </row>
    <row r="319" spans="2:65" s="1" customFormat="1" ht="24.15" customHeight="1">
      <c r="B319" s="31"/>
      <c r="C319" s="132" t="s">
        <v>344</v>
      </c>
      <c r="D319" s="132" t="s">
        <v>130</v>
      </c>
      <c r="E319" s="133" t="s">
        <v>345</v>
      </c>
      <c r="F319" s="134" t="s">
        <v>346</v>
      </c>
      <c r="G319" s="135" t="s">
        <v>200</v>
      </c>
      <c r="H319" s="136">
        <v>31.8</v>
      </c>
      <c r="I319" s="137"/>
      <c r="J319" s="138">
        <f>ROUND(I319*H319,2)</f>
        <v>0</v>
      </c>
      <c r="K319" s="139"/>
      <c r="L319" s="31"/>
      <c r="M319" s="140" t="s">
        <v>1</v>
      </c>
      <c r="N319" s="141" t="s">
        <v>45</v>
      </c>
      <c r="P319" s="142">
        <f>O319*H319</f>
        <v>0</v>
      </c>
      <c r="Q319" s="142">
        <v>0.10095</v>
      </c>
      <c r="R319" s="142">
        <f>Q319*H319</f>
        <v>3.21021</v>
      </c>
      <c r="S319" s="142">
        <v>0</v>
      </c>
      <c r="T319" s="143">
        <f>S319*H319</f>
        <v>0</v>
      </c>
      <c r="AR319" s="144" t="s">
        <v>134</v>
      </c>
      <c r="AT319" s="144" t="s">
        <v>130</v>
      </c>
      <c r="AU319" s="144" t="s">
        <v>90</v>
      </c>
      <c r="AY319" s="16" t="s">
        <v>128</v>
      </c>
      <c r="BE319" s="145">
        <f>IF(N319="základní",J319,0)</f>
        <v>0</v>
      </c>
      <c r="BF319" s="145">
        <f>IF(N319="snížená",J319,0)</f>
        <v>0</v>
      </c>
      <c r="BG319" s="145">
        <f>IF(N319="zákl. přenesená",J319,0)</f>
        <v>0</v>
      </c>
      <c r="BH319" s="145">
        <f>IF(N319="sníž. přenesená",J319,0)</f>
        <v>0</v>
      </c>
      <c r="BI319" s="145">
        <f>IF(N319="nulová",J319,0)</f>
        <v>0</v>
      </c>
      <c r="BJ319" s="16" t="s">
        <v>88</v>
      </c>
      <c r="BK319" s="145">
        <f>ROUND(I319*H319,2)</f>
        <v>0</v>
      </c>
      <c r="BL319" s="16" t="s">
        <v>134</v>
      </c>
      <c r="BM319" s="144" t="s">
        <v>347</v>
      </c>
    </row>
    <row r="320" spans="2:65" s="12" customFormat="1">
      <c r="B320" s="146"/>
      <c r="D320" s="147" t="s">
        <v>136</v>
      </c>
      <c r="E320" s="148" t="s">
        <v>1</v>
      </c>
      <c r="F320" s="149" t="s">
        <v>160</v>
      </c>
      <c r="H320" s="148" t="s">
        <v>1</v>
      </c>
      <c r="I320" s="150"/>
      <c r="L320" s="146"/>
      <c r="M320" s="151"/>
      <c r="T320" s="152"/>
      <c r="AT320" s="148" t="s">
        <v>136</v>
      </c>
      <c r="AU320" s="148" t="s">
        <v>90</v>
      </c>
      <c r="AV320" s="12" t="s">
        <v>88</v>
      </c>
      <c r="AW320" s="12" t="s">
        <v>35</v>
      </c>
      <c r="AX320" s="12" t="s">
        <v>80</v>
      </c>
      <c r="AY320" s="148" t="s">
        <v>128</v>
      </c>
    </row>
    <row r="321" spans="2:65" s="12" customFormat="1">
      <c r="B321" s="146"/>
      <c r="D321" s="147" t="s">
        <v>136</v>
      </c>
      <c r="E321" s="148" t="s">
        <v>1</v>
      </c>
      <c r="F321" s="149" t="s">
        <v>161</v>
      </c>
      <c r="H321" s="148" t="s">
        <v>1</v>
      </c>
      <c r="I321" s="150"/>
      <c r="L321" s="146"/>
      <c r="M321" s="151"/>
      <c r="T321" s="152"/>
      <c r="AT321" s="148" t="s">
        <v>136</v>
      </c>
      <c r="AU321" s="148" t="s">
        <v>90</v>
      </c>
      <c r="AV321" s="12" t="s">
        <v>88</v>
      </c>
      <c r="AW321" s="12" t="s">
        <v>35</v>
      </c>
      <c r="AX321" s="12" t="s">
        <v>80</v>
      </c>
      <c r="AY321" s="148" t="s">
        <v>128</v>
      </c>
    </row>
    <row r="322" spans="2:65" s="13" customFormat="1">
      <c r="B322" s="153"/>
      <c r="D322" s="147" t="s">
        <v>136</v>
      </c>
      <c r="E322" s="154" t="s">
        <v>1</v>
      </c>
      <c r="F322" s="155" t="s">
        <v>348</v>
      </c>
      <c r="H322" s="156">
        <v>12</v>
      </c>
      <c r="I322" s="157"/>
      <c r="L322" s="153"/>
      <c r="M322" s="158"/>
      <c r="T322" s="159"/>
      <c r="AT322" s="154" t="s">
        <v>136</v>
      </c>
      <c r="AU322" s="154" t="s">
        <v>90</v>
      </c>
      <c r="AV322" s="13" t="s">
        <v>90</v>
      </c>
      <c r="AW322" s="13" t="s">
        <v>35</v>
      </c>
      <c r="AX322" s="13" t="s">
        <v>80</v>
      </c>
      <c r="AY322" s="154" t="s">
        <v>128</v>
      </c>
    </row>
    <row r="323" spans="2:65" s="12" customFormat="1">
      <c r="B323" s="146"/>
      <c r="D323" s="147" t="s">
        <v>136</v>
      </c>
      <c r="E323" s="148" t="s">
        <v>1</v>
      </c>
      <c r="F323" s="149" t="s">
        <v>163</v>
      </c>
      <c r="H323" s="148" t="s">
        <v>1</v>
      </c>
      <c r="I323" s="150"/>
      <c r="L323" s="146"/>
      <c r="M323" s="151"/>
      <c r="T323" s="152"/>
      <c r="AT323" s="148" t="s">
        <v>136</v>
      </c>
      <c r="AU323" s="148" t="s">
        <v>90</v>
      </c>
      <c r="AV323" s="12" t="s">
        <v>88</v>
      </c>
      <c r="AW323" s="12" t="s">
        <v>35</v>
      </c>
      <c r="AX323" s="12" t="s">
        <v>80</v>
      </c>
      <c r="AY323" s="148" t="s">
        <v>128</v>
      </c>
    </row>
    <row r="324" spans="2:65" s="13" customFormat="1">
      <c r="B324" s="153"/>
      <c r="D324" s="147" t="s">
        <v>136</v>
      </c>
      <c r="E324" s="154" t="s">
        <v>1</v>
      </c>
      <c r="F324" s="155" t="s">
        <v>349</v>
      </c>
      <c r="H324" s="156">
        <v>8.6</v>
      </c>
      <c r="I324" s="157"/>
      <c r="L324" s="153"/>
      <c r="M324" s="158"/>
      <c r="T324" s="159"/>
      <c r="AT324" s="154" t="s">
        <v>136</v>
      </c>
      <c r="AU324" s="154" t="s">
        <v>90</v>
      </c>
      <c r="AV324" s="13" t="s">
        <v>90</v>
      </c>
      <c r="AW324" s="13" t="s">
        <v>35</v>
      </c>
      <c r="AX324" s="13" t="s">
        <v>80</v>
      </c>
      <c r="AY324" s="154" t="s">
        <v>128</v>
      </c>
    </row>
    <row r="325" spans="2:65" s="12" customFormat="1">
      <c r="B325" s="146"/>
      <c r="D325" s="147" t="s">
        <v>136</v>
      </c>
      <c r="E325" s="148" t="s">
        <v>1</v>
      </c>
      <c r="F325" s="149" t="s">
        <v>165</v>
      </c>
      <c r="H325" s="148" t="s">
        <v>1</v>
      </c>
      <c r="I325" s="150"/>
      <c r="L325" s="146"/>
      <c r="M325" s="151"/>
      <c r="T325" s="152"/>
      <c r="AT325" s="148" t="s">
        <v>136</v>
      </c>
      <c r="AU325" s="148" t="s">
        <v>90</v>
      </c>
      <c r="AV325" s="12" t="s">
        <v>88</v>
      </c>
      <c r="AW325" s="12" t="s">
        <v>35</v>
      </c>
      <c r="AX325" s="12" t="s">
        <v>80</v>
      </c>
      <c r="AY325" s="148" t="s">
        <v>128</v>
      </c>
    </row>
    <row r="326" spans="2:65" s="13" customFormat="1">
      <c r="B326" s="153"/>
      <c r="D326" s="147" t="s">
        <v>136</v>
      </c>
      <c r="E326" s="154" t="s">
        <v>1</v>
      </c>
      <c r="F326" s="155" t="s">
        <v>350</v>
      </c>
      <c r="H326" s="156">
        <v>11.2</v>
      </c>
      <c r="I326" s="157"/>
      <c r="L326" s="153"/>
      <c r="M326" s="158"/>
      <c r="T326" s="159"/>
      <c r="AT326" s="154" t="s">
        <v>136</v>
      </c>
      <c r="AU326" s="154" t="s">
        <v>90</v>
      </c>
      <c r="AV326" s="13" t="s">
        <v>90</v>
      </c>
      <c r="AW326" s="13" t="s">
        <v>35</v>
      </c>
      <c r="AX326" s="13" t="s">
        <v>80</v>
      </c>
      <c r="AY326" s="154" t="s">
        <v>128</v>
      </c>
    </row>
    <row r="327" spans="2:65" s="14" customFormat="1">
      <c r="B327" s="160"/>
      <c r="D327" s="147" t="s">
        <v>136</v>
      </c>
      <c r="E327" s="161" t="s">
        <v>1</v>
      </c>
      <c r="F327" s="162" t="s">
        <v>141</v>
      </c>
      <c r="H327" s="163">
        <v>31.8</v>
      </c>
      <c r="I327" s="164"/>
      <c r="L327" s="160"/>
      <c r="M327" s="165"/>
      <c r="T327" s="166"/>
      <c r="AT327" s="161" t="s">
        <v>136</v>
      </c>
      <c r="AU327" s="161" t="s">
        <v>90</v>
      </c>
      <c r="AV327" s="14" t="s">
        <v>134</v>
      </c>
      <c r="AW327" s="14" t="s">
        <v>35</v>
      </c>
      <c r="AX327" s="14" t="s">
        <v>88</v>
      </c>
      <c r="AY327" s="161" t="s">
        <v>128</v>
      </c>
    </row>
    <row r="328" spans="2:65" s="1" customFormat="1" ht="16.5" customHeight="1">
      <c r="B328" s="31"/>
      <c r="C328" s="167" t="s">
        <v>351</v>
      </c>
      <c r="D328" s="167" t="s">
        <v>210</v>
      </c>
      <c r="E328" s="168" t="s">
        <v>352</v>
      </c>
      <c r="F328" s="169" t="s">
        <v>353</v>
      </c>
      <c r="G328" s="170" t="s">
        <v>200</v>
      </c>
      <c r="H328" s="171">
        <v>32.436</v>
      </c>
      <c r="I328" s="172"/>
      <c r="J328" s="173">
        <f>ROUND(I328*H328,2)</f>
        <v>0</v>
      </c>
      <c r="K328" s="174"/>
      <c r="L328" s="175"/>
      <c r="M328" s="176" t="s">
        <v>1</v>
      </c>
      <c r="N328" s="177" t="s">
        <v>45</v>
      </c>
      <c r="P328" s="142">
        <f>O328*H328</f>
        <v>0</v>
      </c>
      <c r="Q328" s="142">
        <v>5.6120000000000003E-2</v>
      </c>
      <c r="R328" s="142">
        <f>Q328*H328</f>
        <v>1.8203083200000001</v>
      </c>
      <c r="S328" s="142">
        <v>0</v>
      </c>
      <c r="T328" s="143">
        <f>S328*H328</f>
        <v>0</v>
      </c>
      <c r="AR328" s="144" t="s">
        <v>187</v>
      </c>
      <c r="AT328" s="144" t="s">
        <v>210</v>
      </c>
      <c r="AU328" s="144" t="s">
        <v>90</v>
      </c>
      <c r="AY328" s="16" t="s">
        <v>128</v>
      </c>
      <c r="BE328" s="145">
        <f>IF(N328="základní",J328,0)</f>
        <v>0</v>
      </c>
      <c r="BF328" s="145">
        <f>IF(N328="snížená",J328,0)</f>
        <v>0</v>
      </c>
      <c r="BG328" s="145">
        <f>IF(N328="zákl. přenesená",J328,0)</f>
        <v>0</v>
      </c>
      <c r="BH328" s="145">
        <f>IF(N328="sníž. přenesená",J328,0)</f>
        <v>0</v>
      </c>
      <c r="BI328" s="145">
        <f>IF(N328="nulová",J328,0)</f>
        <v>0</v>
      </c>
      <c r="BJ328" s="16" t="s">
        <v>88</v>
      </c>
      <c r="BK328" s="145">
        <f>ROUND(I328*H328,2)</f>
        <v>0</v>
      </c>
      <c r="BL328" s="16" t="s">
        <v>134</v>
      </c>
      <c r="BM328" s="144" t="s">
        <v>354</v>
      </c>
    </row>
    <row r="329" spans="2:65" s="13" customFormat="1">
      <c r="B329" s="153"/>
      <c r="D329" s="147" t="s">
        <v>136</v>
      </c>
      <c r="E329" s="154" t="s">
        <v>1</v>
      </c>
      <c r="F329" s="155" t="s">
        <v>355</v>
      </c>
      <c r="H329" s="156">
        <v>31.8</v>
      </c>
      <c r="I329" s="157"/>
      <c r="L329" s="153"/>
      <c r="M329" s="158"/>
      <c r="T329" s="159"/>
      <c r="AT329" s="154" t="s">
        <v>136</v>
      </c>
      <c r="AU329" s="154" t="s">
        <v>90</v>
      </c>
      <c r="AV329" s="13" t="s">
        <v>90</v>
      </c>
      <c r="AW329" s="13" t="s">
        <v>35</v>
      </c>
      <c r="AX329" s="13" t="s">
        <v>80</v>
      </c>
      <c r="AY329" s="154" t="s">
        <v>128</v>
      </c>
    </row>
    <row r="330" spans="2:65" s="14" customFormat="1">
      <c r="B330" s="160"/>
      <c r="D330" s="147" t="s">
        <v>136</v>
      </c>
      <c r="E330" s="161" t="s">
        <v>1</v>
      </c>
      <c r="F330" s="162" t="s">
        <v>141</v>
      </c>
      <c r="H330" s="163">
        <v>31.8</v>
      </c>
      <c r="I330" s="164"/>
      <c r="L330" s="160"/>
      <c r="M330" s="165"/>
      <c r="T330" s="166"/>
      <c r="AT330" s="161" t="s">
        <v>136</v>
      </c>
      <c r="AU330" s="161" t="s">
        <v>90</v>
      </c>
      <c r="AV330" s="14" t="s">
        <v>134</v>
      </c>
      <c r="AW330" s="14" t="s">
        <v>35</v>
      </c>
      <c r="AX330" s="14" t="s">
        <v>88</v>
      </c>
      <c r="AY330" s="161" t="s">
        <v>128</v>
      </c>
    </row>
    <row r="331" spans="2:65" s="13" customFormat="1">
      <c r="B331" s="153"/>
      <c r="D331" s="147" t="s">
        <v>136</v>
      </c>
      <c r="F331" s="155" t="s">
        <v>356</v>
      </c>
      <c r="H331" s="156">
        <v>32.436</v>
      </c>
      <c r="I331" s="157"/>
      <c r="L331" s="153"/>
      <c r="M331" s="158"/>
      <c r="T331" s="159"/>
      <c r="AT331" s="154" t="s">
        <v>136</v>
      </c>
      <c r="AU331" s="154" t="s">
        <v>90</v>
      </c>
      <c r="AV331" s="13" t="s">
        <v>90</v>
      </c>
      <c r="AW331" s="13" t="s">
        <v>4</v>
      </c>
      <c r="AX331" s="13" t="s">
        <v>88</v>
      </c>
      <c r="AY331" s="154" t="s">
        <v>128</v>
      </c>
    </row>
    <row r="332" spans="2:65" s="1" customFormat="1" ht="24.15" customHeight="1">
      <c r="B332" s="31"/>
      <c r="C332" s="132" t="s">
        <v>357</v>
      </c>
      <c r="D332" s="132" t="s">
        <v>130</v>
      </c>
      <c r="E332" s="133" t="s">
        <v>358</v>
      </c>
      <c r="F332" s="134" t="s">
        <v>359</v>
      </c>
      <c r="G332" s="135" t="s">
        <v>151</v>
      </c>
      <c r="H332" s="136">
        <v>2.4420000000000002</v>
      </c>
      <c r="I332" s="137"/>
      <c r="J332" s="138">
        <f>ROUND(I332*H332,2)</f>
        <v>0</v>
      </c>
      <c r="K332" s="139"/>
      <c r="L332" s="31"/>
      <c r="M332" s="140" t="s">
        <v>1</v>
      </c>
      <c r="N332" s="141" t="s">
        <v>45</v>
      </c>
      <c r="P332" s="142">
        <f>O332*H332</f>
        <v>0</v>
      </c>
      <c r="Q332" s="142">
        <v>2.2563399999999998</v>
      </c>
      <c r="R332" s="142">
        <f>Q332*H332</f>
        <v>5.50998228</v>
      </c>
      <c r="S332" s="142">
        <v>0</v>
      </c>
      <c r="T332" s="143">
        <f>S332*H332</f>
        <v>0</v>
      </c>
      <c r="AR332" s="144" t="s">
        <v>134</v>
      </c>
      <c r="AT332" s="144" t="s">
        <v>130</v>
      </c>
      <c r="AU332" s="144" t="s">
        <v>90</v>
      </c>
      <c r="AY332" s="16" t="s">
        <v>128</v>
      </c>
      <c r="BE332" s="145">
        <f>IF(N332="základní",J332,0)</f>
        <v>0</v>
      </c>
      <c r="BF332" s="145">
        <f>IF(N332="snížená",J332,0)</f>
        <v>0</v>
      </c>
      <c r="BG332" s="145">
        <f>IF(N332="zákl. přenesená",J332,0)</f>
        <v>0</v>
      </c>
      <c r="BH332" s="145">
        <f>IF(N332="sníž. přenesená",J332,0)</f>
        <v>0</v>
      </c>
      <c r="BI332" s="145">
        <f>IF(N332="nulová",J332,0)</f>
        <v>0</v>
      </c>
      <c r="BJ332" s="16" t="s">
        <v>88</v>
      </c>
      <c r="BK332" s="145">
        <f>ROUND(I332*H332,2)</f>
        <v>0</v>
      </c>
      <c r="BL332" s="16" t="s">
        <v>134</v>
      </c>
      <c r="BM332" s="144" t="s">
        <v>360</v>
      </c>
    </row>
    <row r="333" spans="2:65" s="12" customFormat="1">
      <c r="B333" s="146"/>
      <c r="D333" s="147" t="s">
        <v>136</v>
      </c>
      <c r="E333" s="148" t="s">
        <v>1</v>
      </c>
      <c r="F333" s="149" t="s">
        <v>361</v>
      </c>
      <c r="H333" s="148" t="s">
        <v>1</v>
      </c>
      <c r="I333" s="150"/>
      <c r="L333" s="146"/>
      <c r="M333" s="151"/>
      <c r="T333" s="152"/>
      <c r="AT333" s="148" t="s">
        <v>136</v>
      </c>
      <c r="AU333" s="148" t="s">
        <v>90</v>
      </c>
      <c r="AV333" s="12" t="s">
        <v>88</v>
      </c>
      <c r="AW333" s="12" t="s">
        <v>35</v>
      </c>
      <c r="AX333" s="12" t="s">
        <v>80</v>
      </c>
      <c r="AY333" s="148" t="s">
        <v>128</v>
      </c>
    </row>
    <row r="334" spans="2:65" s="13" customFormat="1">
      <c r="B334" s="153"/>
      <c r="D334" s="147" t="s">
        <v>136</v>
      </c>
      <c r="E334" s="154" t="s">
        <v>1</v>
      </c>
      <c r="F334" s="155" t="s">
        <v>362</v>
      </c>
      <c r="H334" s="156">
        <v>2.0819999999999999</v>
      </c>
      <c r="I334" s="157"/>
      <c r="L334" s="153"/>
      <c r="M334" s="158"/>
      <c r="T334" s="159"/>
      <c r="AT334" s="154" t="s">
        <v>136</v>
      </c>
      <c r="AU334" s="154" t="s">
        <v>90</v>
      </c>
      <c r="AV334" s="13" t="s">
        <v>90</v>
      </c>
      <c r="AW334" s="13" t="s">
        <v>35</v>
      </c>
      <c r="AX334" s="13" t="s">
        <v>80</v>
      </c>
      <c r="AY334" s="154" t="s">
        <v>128</v>
      </c>
    </row>
    <row r="335" spans="2:65" s="12" customFormat="1">
      <c r="B335" s="146"/>
      <c r="D335" s="147" t="s">
        <v>136</v>
      </c>
      <c r="E335" s="148" t="s">
        <v>1</v>
      </c>
      <c r="F335" s="149" t="s">
        <v>363</v>
      </c>
      <c r="H335" s="148" t="s">
        <v>1</v>
      </c>
      <c r="I335" s="150"/>
      <c r="L335" s="146"/>
      <c r="M335" s="151"/>
      <c r="T335" s="152"/>
      <c r="AT335" s="148" t="s">
        <v>136</v>
      </c>
      <c r="AU335" s="148" t="s">
        <v>90</v>
      </c>
      <c r="AV335" s="12" t="s">
        <v>88</v>
      </c>
      <c r="AW335" s="12" t="s">
        <v>35</v>
      </c>
      <c r="AX335" s="12" t="s">
        <v>80</v>
      </c>
      <c r="AY335" s="148" t="s">
        <v>128</v>
      </c>
    </row>
    <row r="336" spans="2:65" s="13" customFormat="1">
      <c r="B336" s="153"/>
      <c r="D336" s="147" t="s">
        <v>136</v>
      </c>
      <c r="E336" s="154" t="s">
        <v>1</v>
      </c>
      <c r="F336" s="155" t="s">
        <v>364</v>
      </c>
      <c r="H336" s="156">
        <v>0.36</v>
      </c>
      <c r="I336" s="157"/>
      <c r="L336" s="153"/>
      <c r="M336" s="158"/>
      <c r="T336" s="159"/>
      <c r="AT336" s="154" t="s">
        <v>136</v>
      </c>
      <c r="AU336" s="154" t="s">
        <v>90</v>
      </c>
      <c r="AV336" s="13" t="s">
        <v>90</v>
      </c>
      <c r="AW336" s="13" t="s">
        <v>35</v>
      </c>
      <c r="AX336" s="13" t="s">
        <v>80</v>
      </c>
      <c r="AY336" s="154" t="s">
        <v>128</v>
      </c>
    </row>
    <row r="337" spans="2:65" s="14" customFormat="1">
      <c r="B337" s="160"/>
      <c r="D337" s="147" t="s">
        <v>136</v>
      </c>
      <c r="E337" s="161" t="s">
        <v>1</v>
      </c>
      <c r="F337" s="162" t="s">
        <v>141</v>
      </c>
      <c r="H337" s="163">
        <v>2.4419999999999997</v>
      </c>
      <c r="I337" s="164"/>
      <c r="L337" s="160"/>
      <c r="M337" s="165"/>
      <c r="T337" s="166"/>
      <c r="AT337" s="161" t="s">
        <v>136</v>
      </c>
      <c r="AU337" s="161" t="s">
        <v>90</v>
      </c>
      <c r="AV337" s="14" t="s">
        <v>134</v>
      </c>
      <c r="AW337" s="14" t="s">
        <v>35</v>
      </c>
      <c r="AX337" s="14" t="s">
        <v>88</v>
      </c>
      <c r="AY337" s="161" t="s">
        <v>128</v>
      </c>
    </row>
    <row r="338" spans="2:65" s="1" customFormat="1" ht="24.15" customHeight="1">
      <c r="B338" s="31"/>
      <c r="C338" s="132" t="s">
        <v>365</v>
      </c>
      <c r="D338" s="132" t="s">
        <v>130</v>
      </c>
      <c r="E338" s="133" t="s">
        <v>366</v>
      </c>
      <c r="F338" s="134" t="s">
        <v>367</v>
      </c>
      <c r="G338" s="135" t="s">
        <v>200</v>
      </c>
      <c r="H338" s="136">
        <v>14</v>
      </c>
      <c r="I338" s="137"/>
      <c r="J338" s="138">
        <f>ROUND(I338*H338,2)</f>
        <v>0</v>
      </c>
      <c r="K338" s="139"/>
      <c r="L338" s="31"/>
      <c r="M338" s="140" t="s">
        <v>1</v>
      </c>
      <c r="N338" s="141" t="s">
        <v>45</v>
      </c>
      <c r="P338" s="142">
        <f>O338*H338</f>
        <v>0</v>
      </c>
      <c r="Q338" s="142">
        <v>1.0000000000000001E-5</v>
      </c>
      <c r="R338" s="142">
        <f>Q338*H338</f>
        <v>1.4000000000000001E-4</v>
      </c>
      <c r="S338" s="142">
        <v>0</v>
      </c>
      <c r="T338" s="143">
        <f>S338*H338</f>
        <v>0</v>
      </c>
      <c r="AR338" s="144" t="s">
        <v>134</v>
      </c>
      <c r="AT338" s="144" t="s">
        <v>130</v>
      </c>
      <c r="AU338" s="144" t="s">
        <v>90</v>
      </c>
      <c r="AY338" s="16" t="s">
        <v>128</v>
      </c>
      <c r="BE338" s="145">
        <f>IF(N338="základní",J338,0)</f>
        <v>0</v>
      </c>
      <c r="BF338" s="145">
        <f>IF(N338="snížená",J338,0)</f>
        <v>0</v>
      </c>
      <c r="BG338" s="145">
        <f>IF(N338="zákl. přenesená",J338,0)</f>
        <v>0</v>
      </c>
      <c r="BH338" s="145">
        <f>IF(N338="sníž. přenesená",J338,0)</f>
        <v>0</v>
      </c>
      <c r="BI338" s="145">
        <f>IF(N338="nulová",J338,0)</f>
        <v>0</v>
      </c>
      <c r="BJ338" s="16" t="s">
        <v>88</v>
      </c>
      <c r="BK338" s="145">
        <f>ROUND(I338*H338,2)</f>
        <v>0</v>
      </c>
      <c r="BL338" s="16" t="s">
        <v>134</v>
      </c>
      <c r="BM338" s="144" t="s">
        <v>368</v>
      </c>
    </row>
    <row r="339" spans="2:65" s="1" customFormat="1" ht="24.15" customHeight="1">
      <c r="B339" s="31"/>
      <c r="C339" s="132" t="s">
        <v>369</v>
      </c>
      <c r="D339" s="132" t="s">
        <v>130</v>
      </c>
      <c r="E339" s="133" t="s">
        <v>370</v>
      </c>
      <c r="F339" s="134" t="s">
        <v>371</v>
      </c>
      <c r="G339" s="135" t="s">
        <v>133</v>
      </c>
      <c r="H339" s="136">
        <v>10.879</v>
      </c>
      <c r="I339" s="137"/>
      <c r="J339" s="138">
        <f>ROUND(I339*H339,2)</f>
        <v>0</v>
      </c>
      <c r="K339" s="139"/>
      <c r="L339" s="31"/>
      <c r="M339" s="140" t="s">
        <v>1</v>
      </c>
      <c r="N339" s="141" t="s">
        <v>45</v>
      </c>
      <c r="P339" s="142">
        <f>O339*H339</f>
        <v>0</v>
      </c>
      <c r="Q339" s="142">
        <v>4.6999999999999999E-4</v>
      </c>
      <c r="R339" s="142">
        <f>Q339*H339</f>
        <v>5.1131299999999996E-3</v>
      </c>
      <c r="S339" s="142">
        <v>0</v>
      </c>
      <c r="T339" s="143">
        <f>S339*H339</f>
        <v>0</v>
      </c>
      <c r="AR339" s="144" t="s">
        <v>134</v>
      </c>
      <c r="AT339" s="144" t="s">
        <v>130</v>
      </c>
      <c r="AU339" s="144" t="s">
        <v>90</v>
      </c>
      <c r="AY339" s="16" t="s">
        <v>128</v>
      </c>
      <c r="BE339" s="145">
        <f>IF(N339="základní",J339,0)</f>
        <v>0</v>
      </c>
      <c r="BF339" s="145">
        <f>IF(N339="snížená",J339,0)</f>
        <v>0</v>
      </c>
      <c r="BG339" s="145">
        <f>IF(N339="zákl. přenesená",J339,0)</f>
        <v>0</v>
      </c>
      <c r="BH339" s="145">
        <f>IF(N339="sníž. přenesená",J339,0)</f>
        <v>0</v>
      </c>
      <c r="BI339" s="145">
        <f>IF(N339="nulová",J339,0)</f>
        <v>0</v>
      </c>
      <c r="BJ339" s="16" t="s">
        <v>88</v>
      </c>
      <c r="BK339" s="145">
        <f>ROUND(I339*H339,2)</f>
        <v>0</v>
      </c>
      <c r="BL339" s="16" t="s">
        <v>134</v>
      </c>
      <c r="BM339" s="144" t="s">
        <v>372</v>
      </c>
    </row>
    <row r="340" spans="2:65" s="12" customFormat="1">
      <c r="B340" s="146"/>
      <c r="D340" s="147" t="s">
        <v>136</v>
      </c>
      <c r="E340" s="148" t="s">
        <v>1</v>
      </c>
      <c r="F340" s="149" t="s">
        <v>373</v>
      </c>
      <c r="H340" s="148" t="s">
        <v>1</v>
      </c>
      <c r="I340" s="150"/>
      <c r="L340" s="146"/>
      <c r="M340" s="151"/>
      <c r="T340" s="152"/>
      <c r="AT340" s="148" t="s">
        <v>136</v>
      </c>
      <c r="AU340" s="148" t="s">
        <v>90</v>
      </c>
      <c r="AV340" s="12" t="s">
        <v>88</v>
      </c>
      <c r="AW340" s="12" t="s">
        <v>35</v>
      </c>
      <c r="AX340" s="12" t="s">
        <v>80</v>
      </c>
      <c r="AY340" s="148" t="s">
        <v>128</v>
      </c>
    </row>
    <row r="341" spans="2:65" s="12" customFormat="1">
      <c r="B341" s="146"/>
      <c r="D341" s="147" t="s">
        <v>136</v>
      </c>
      <c r="E341" s="148" t="s">
        <v>1</v>
      </c>
      <c r="F341" s="149" t="s">
        <v>160</v>
      </c>
      <c r="H341" s="148" t="s">
        <v>1</v>
      </c>
      <c r="I341" s="150"/>
      <c r="L341" s="146"/>
      <c r="M341" s="151"/>
      <c r="T341" s="152"/>
      <c r="AT341" s="148" t="s">
        <v>136</v>
      </c>
      <c r="AU341" s="148" t="s">
        <v>90</v>
      </c>
      <c r="AV341" s="12" t="s">
        <v>88</v>
      </c>
      <c r="AW341" s="12" t="s">
        <v>35</v>
      </c>
      <c r="AX341" s="12" t="s">
        <v>80</v>
      </c>
      <c r="AY341" s="148" t="s">
        <v>128</v>
      </c>
    </row>
    <row r="342" spans="2:65" s="12" customFormat="1">
      <c r="B342" s="146"/>
      <c r="D342" s="147" t="s">
        <v>136</v>
      </c>
      <c r="E342" s="148" t="s">
        <v>1</v>
      </c>
      <c r="F342" s="149" t="s">
        <v>161</v>
      </c>
      <c r="H342" s="148" t="s">
        <v>1</v>
      </c>
      <c r="I342" s="150"/>
      <c r="L342" s="146"/>
      <c r="M342" s="151"/>
      <c r="T342" s="152"/>
      <c r="AT342" s="148" t="s">
        <v>136</v>
      </c>
      <c r="AU342" s="148" t="s">
        <v>90</v>
      </c>
      <c r="AV342" s="12" t="s">
        <v>88</v>
      </c>
      <c r="AW342" s="12" t="s">
        <v>35</v>
      </c>
      <c r="AX342" s="12" t="s">
        <v>80</v>
      </c>
      <c r="AY342" s="148" t="s">
        <v>128</v>
      </c>
    </row>
    <row r="343" spans="2:65" s="13" customFormat="1">
      <c r="B343" s="153"/>
      <c r="D343" s="147" t="s">
        <v>136</v>
      </c>
      <c r="E343" s="154" t="s">
        <v>1</v>
      </c>
      <c r="F343" s="155" t="s">
        <v>374</v>
      </c>
      <c r="H343" s="156">
        <v>2.64</v>
      </c>
      <c r="I343" s="157"/>
      <c r="L343" s="153"/>
      <c r="M343" s="158"/>
      <c r="T343" s="159"/>
      <c r="AT343" s="154" t="s">
        <v>136</v>
      </c>
      <c r="AU343" s="154" t="s">
        <v>90</v>
      </c>
      <c r="AV343" s="13" t="s">
        <v>90</v>
      </c>
      <c r="AW343" s="13" t="s">
        <v>35</v>
      </c>
      <c r="AX343" s="13" t="s">
        <v>80</v>
      </c>
      <c r="AY343" s="154" t="s">
        <v>128</v>
      </c>
    </row>
    <row r="344" spans="2:65" s="13" customFormat="1">
      <c r="B344" s="153"/>
      <c r="D344" s="147" t="s">
        <v>136</v>
      </c>
      <c r="E344" s="154" t="s">
        <v>1</v>
      </c>
      <c r="F344" s="155" t="s">
        <v>375</v>
      </c>
      <c r="H344" s="156">
        <v>2.2000000000000002</v>
      </c>
      <c r="I344" s="157"/>
      <c r="L344" s="153"/>
      <c r="M344" s="158"/>
      <c r="T344" s="159"/>
      <c r="AT344" s="154" t="s">
        <v>136</v>
      </c>
      <c r="AU344" s="154" t="s">
        <v>90</v>
      </c>
      <c r="AV344" s="13" t="s">
        <v>90</v>
      </c>
      <c r="AW344" s="13" t="s">
        <v>35</v>
      </c>
      <c r="AX344" s="13" t="s">
        <v>80</v>
      </c>
      <c r="AY344" s="154" t="s">
        <v>128</v>
      </c>
    </row>
    <row r="345" spans="2:65" s="12" customFormat="1">
      <c r="B345" s="146"/>
      <c r="D345" s="147" t="s">
        <v>136</v>
      </c>
      <c r="E345" s="148" t="s">
        <v>1</v>
      </c>
      <c r="F345" s="149" t="s">
        <v>165</v>
      </c>
      <c r="H345" s="148" t="s">
        <v>1</v>
      </c>
      <c r="I345" s="150"/>
      <c r="L345" s="146"/>
      <c r="M345" s="151"/>
      <c r="T345" s="152"/>
      <c r="AT345" s="148" t="s">
        <v>136</v>
      </c>
      <c r="AU345" s="148" t="s">
        <v>90</v>
      </c>
      <c r="AV345" s="12" t="s">
        <v>88</v>
      </c>
      <c r="AW345" s="12" t="s">
        <v>35</v>
      </c>
      <c r="AX345" s="12" t="s">
        <v>80</v>
      </c>
      <c r="AY345" s="148" t="s">
        <v>128</v>
      </c>
    </row>
    <row r="346" spans="2:65" s="13" customFormat="1">
      <c r="B346" s="153"/>
      <c r="D346" s="147" t="s">
        <v>136</v>
      </c>
      <c r="E346" s="154" t="s">
        <v>1</v>
      </c>
      <c r="F346" s="155" t="s">
        <v>376</v>
      </c>
      <c r="H346" s="156">
        <v>2.52</v>
      </c>
      <c r="I346" s="157"/>
      <c r="L346" s="153"/>
      <c r="M346" s="158"/>
      <c r="T346" s="159"/>
      <c r="AT346" s="154" t="s">
        <v>136</v>
      </c>
      <c r="AU346" s="154" t="s">
        <v>90</v>
      </c>
      <c r="AV346" s="13" t="s">
        <v>90</v>
      </c>
      <c r="AW346" s="13" t="s">
        <v>35</v>
      </c>
      <c r="AX346" s="13" t="s">
        <v>80</v>
      </c>
      <c r="AY346" s="154" t="s">
        <v>128</v>
      </c>
    </row>
    <row r="347" spans="2:65" s="13" customFormat="1">
      <c r="B347" s="153"/>
      <c r="D347" s="147" t="s">
        <v>136</v>
      </c>
      <c r="E347" s="154" t="s">
        <v>1</v>
      </c>
      <c r="F347" s="155" t="s">
        <v>377</v>
      </c>
      <c r="H347" s="156">
        <v>2.1</v>
      </c>
      <c r="I347" s="157"/>
      <c r="L347" s="153"/>
      <c r="M347" s="158"/>
      <c r="T347" s="159"/>
      <c r="AT347" s="154" t="s">
        <v>136</v>
      </c>
      <c r="AU347" s="154" t="s">
        <v>90</v>
      </c>
      <c r="AV347" s="13" t="s">
        <v>90</v>
      </c>
      <c r="AW347" s="13" t="s">
        <v>35</v>
      </c>
      <c r="AX347" s="13" t="s">
        <v>80</v>
      </c>
      <c r="AY347" s="154" t="s">
        <v>128</v>
      </c>
    </row>
    <row r="348" spans="2:65" s="14" customFormat="1">
      <c r="B348" s="160"/>
      <c r="D348" s="147" t="s">
        <v>136</v>
      </c>
      <c r="E348" s="161" t="s">
        <v>1</v>
      </c>
      <c r="F348" s="162" t="s">
        <v>141</v>
      </c>
      <c r="H348" s="163">
        <v>9.4599999999999991</v>
      </c>
      <c r="I348" s="164"/>
      <c r="L348" s="160"/>
      <c r="M348" s="165"/>
      <c r="T348" s="166"/>
      <c r="AT348" s="161" t="s">
        <v>136</v>
      </c>
      <c r="AU348" s="161" t="s">
        <v>90</v>
      </c>
      <c r="AV348" s="14" t="s">
        <v>134</v>
      </c>
      <c r="AW348" s="14" t="s">
        <v>35</v>
      </c>
      <c r="AX348" s="14" t="s">
        <v>88</v>
      </c>
      <c r="AY348" s="161" t="s">
        <v>128</v>
      </c>
    </row>
    <row r="349" spans="2:65" s="13" customFormat="1">
      <c r="B349" s="153"/>
      <c r="D349" s="147" t="s">
        <v>136</v>
      </c>
      <c r="F349" s="155" t="s">
        <v>378</v>
      </c>
      <c r="H349" s="156">
        <v>10.879</v>
      </c>
      <c r="I349" s="157"/>
      <c r="L349" s="153"/>
      <c r="M349" s="158"/>
      <c r="T349" s="159"/>
      <c r="AT349" s="154" t="s">
        <v>136</v>
      </c>
      <c r="AU349" s="154" t="s">
        <v>90</v>
      </c>
      <c r="AV349" s="13" t="s">
        <v>90</v>
      </c>
      <c r="AW349" s="13" t="s">
        <v>4</v>
      </c>
      <c r="AX349" s="13" t="s">
        <v>88</v>
      </c>
      <c r="AY349" s="154" t="s">
        <v>128</v>
      </c>
    </row>
    <row r="350" spans="2:65" s="1" customFormat="1" ht="21.75" customHeight="1">
      <c r="B350" s="31"/>
      <c r="C350" s="132" t="s">
        <v>379</v>
      </c>
      <c r="D350" s="132" t="s">
        <v>130</v>
      </c>
      <c r="E350" s="133" t="s">
        <v>380</v>
      </c>
      <c r="F350" s="134" t="s">
        <v>381</v>
      </c>
      <c r="G350" s="135" t="s">
        <v>200</v>
      </c>
      <c r="H350" s="136">
        <v>14</v>
      </c>
      <c r="I350" s="137"/>
      <c r="J350" s="138">
        <f>ROUND(I350*H350,2)</f>
        <v>0</v>
      </c>
      <c r="K350" s="139"/>
      <c r="L350" s="31"/>
      <c r="M350" s="140" t="s">
        <v>1</v>
      </c>
      <c r="N350" s="141" t="s">
        <v>45</v>
      </c>
      <c r="P350" s="142">
        <f>O350*H350</f>
        <v>0</v>
      </c>
      <c r="Q350" s="142">
        <v>0</v>
      </c>
      <c r="R350" s="142">
        <f>Q350*H350</f>
        <v>0</v>
      </c>
      <c r="S350" s="142">
        <v>0</v>
      </c>
      <c r="T350" s="143">
        <f>S350*H350</f>
        <v>0</v>
      </c>
      <c r="AR350" s="144" t="s">
        <v>134</v>
      </c>
      <c r="AT350" s="144" t="s">
        <v>130</v>
      </c>
      <c r="AU350" s="144" t="s">
        <v>90</v>
      </c>
      <c r="AY350" s="16" t="s">
        <v>128</v>
      </c>
      <c r="BE350" s="145">
        <f>IF(N350="základní",J350,0)</f>
        <v>0</v>
      </c>
      <c r="BF350" s="145">
        <f>IF(N350="snížená",J350,0)</f>
        <v>0</v>
      </c>
      <c r="BG350" s="145">
        <f>IF(N350="zákl. přenesená",J350,0)</f>
        <v>0</v>
      </c>
      <c r="BH350" s="145">
        <f>IF(N350="sníž. přenesená",J350,0)</f>
        <v>0</v>
      </c>
      <c r="BI350" s="145">
        <f>IF(N350="nulová",J350,0)</f>
        <v>0</v>
      </c>
      <c r="BJ350" s="16" t="s">
        <v>88</v>
      </c>
      <c r="BK350" s="145">
        <f>ROUND(I350*H350,2)</f>
        <v>0</v>
      </c>
      <c r="BL350" s="16" t="s">
        <v>134</v>
      </c>
      <c r="BM350" s="144" t="s">
        <v>382</v>
      </c>
    </row>
    <row r="351" spans="2:65" s="12" customFormat="1">
      <c r="B351" s="146"/>
      <c r="D351" s="147" t="s">
        <v>136</v>
      </c>
      <c r="E351" s="148" t="s">
        <v>1</v>
      </c>
      <c r="F351" s="149" t="s">
        <v>383</v>
      </c>
      <c r="H351" s="148" t="s">
        <v>1</v>
      </c>
      <c r="I351" s="150"/>
      <c r="L351" s="146"/>
      <c r="M351" s="151"/>
      <c r="T351" s="152"/>
      <c r="AT351" s="148" t="s">
        <v>136</v>
      </c>
      <c r="AU351" s="148" t="s">
        <v>90</v>
      </c>
      <c r="AV351" s="12" t="s">
        <v>88</v>
      </c>
      <c r="AW351" s="12" t="s">
        <v>35</v>
      </c>
      <c r="AX351" s="12" t="s">
        <v>80</v>
      </c>
      <c r="AY351" s="148" t="s">
        <v>128</v>
      </c>
    </row>
    <row r="352" spans="2:65" s="13" customFormat="1">
      <c r="B352" s="153"/>
      <c r="D352" s="147" t="s">
        <v>136</v>
      </c>
      <c r="E352" s="154" t="s">
        <v>1</v>
      </c>
      <c r="F352" s="155" t="s">
        <v>227</v>
      </c>
      <c r="H352" s="156">
        <v>14</v>
      </c>
      <c r="I352" s="157"/>
      <c r="L352" s="153"/>
      <c r="M352" s="158"/>
      <c r="T352" s="159"/>
      <c r="AT352" s="154" t="s">
        <v>136</v>
      </c>
      <c r="AU352" s="154" t="s">
        <v>90</v>
      </c>
      <c r="AV352" s="13" t="s">
        <v>90</v>
      </c>
      <c r="AW352" s="13" t="s">
        <v>35</v>
      </c>
      <c r="AX352" s="13" t="s">
        <v>80</v>
      </c>
      <c r="AY352" s="154" t="s">
        <v>128</v>
      </c>
    </row>
    <row r="353" spans="2:65" s="14" customFormat="1">
      <c r="B353" s="160"/>
      <c r="D353" s="147" t="s">
        <v>136</v>
      </c>
      <c r="E353" s="161" t="s">
        <v>1</v>
      </c>
      <c r="F353" s="162" t="s">
        <v>141</v>
      </c>
      <c r="H353" s="163">
        <v>14</v>
      </c>
      <c r="I353" s="164"/>
      <c r="L353" s="160"/>
      <c r="M353" s="165"/>
      <c r="T353" s="166"/>
      <c r="AT353" s="161" t="s">
        <v>136</v>
      </c>
      <c r="AU353" s="161" t="s">
        <v>90</v>
      </c>
      <c r="AV353" s="14" t="s">
        <v>134</v>
      </c>
      <c r="AW353" s="14" t="s">
        <v>35</v>
      </c>
      <c r="AX353" s="14" t="s">
        <v>88</v>
      </c>
      <c r="AY353" s="161" t="s">
        <v>128</v>
      </c>
    </row>
    <row r="354" spans="2:65" s="1" customFormat="1" ht="24.15" customHeight="1">
      <c r="B354" s="31"/>
      <c r="C354" s="132" t="s">
        <v>384</v>
      </c>
      <c r="D354" s="132" t="s">
        <v>130</v>
      </c>
      <c r="E354" s="133" t="s">
        <v>385</v>
      </c>
      <c r="F354" s="134" t="s">
        <v>386</v>
      </c>
      <c r="G354" s="135" t="s">
        <v>327</v>
      </c>
      <c r="H354" s="136">
        <v>1</v>
      </c>
      <c r="I354" s="137"/>
      <c r="J354" s="138">
        <f>ROUND(I354*H354,2)</f>
        <v>0</v>
      </c>
      <c r="K354" s="139"/>
      <c r="L354" s="31"/>
      <c r="M354" s="140" t="s">
        <v>1</v>
      </c>
      <c r="N354" s="141" t="s">
        <v>45</v>
      </c>
      <c r="P354" s="142">
        <f>O354*H354</f>
        <v>0</v>
      </c>
      <c r="Q354" s="142">
        <v>0</v>
      </c>
      <c r="R354" s="142">
        <f>Q354*H354</f>
        <v>0</v>
      </c>
      <c r="S354" s="142">
        <v>4.4999999999999998E-2</v>
      </c>
      <c r="T354" s="143">
        <f>S354*H354</f>
        <v>4.4999999999999998E-2</v>
      </c>
      <c r="AR354" s="144" t="s">
        <v>134</v>
      </c>
      <c r="AT354" s="144" t="s">
        <v>130</v>
      </c>
      <c r="AU354" s="144" t="s">
        <v>90</v>
      </c>
      <c r="AY354" s="16" t="s">
        <v>128</v>
      </c>
      <c r="BE354" s="145">
        <f>IF(N354="základní",J354,0)</f>
        <v>0</v>
      </c>
      <c r="BF354" s="145">
        <f>IF(N354="snížená",J354,0)</f>
        <v>0</v>
      </c>
      <c r="BG354" s="145">
        <f>IF(N354="zákl. přenesená",J354,0)</f>
        <v>0</v>
      </c>
      <c r="BH354" s="145">
        <f>IF(N354="sníž. přenesená",J354,0)</f>
        <v>0</v>
      </c>
      <c r="BI354" s="145">
        <f>IF(N354="nulová",J354,0)</f>
        <v>0</v>
      </c>
      <c r="BJ354" s="16" t="s">
        <v>88</v>
      </c>
      <c r="BK354" s="145">
        <f>ROUND(I354*H354,2)</f>
        <v>0</v>
      </c>
      <c r="BL354" s="16" t="s">
        <v>134</v>
      </c>
      <c r="BM354" s="144" t="s">
        <v>387</v>
      </c>
    </row>
    <row r="355" spans="2:65" s="1" customFormat="1" ht="24.15" customHeight="1">
      <c r="B355" s="31"/>
      <c r="C355" s="132" t="s">
        <v>388</v>
      </c>
      <c r="D355" s="132" t="s">
        <v>130</v>
      </c>
      <c r="E355" s="133" t="s">
        <v>389</v>
      </c>
      <c r="F355" s="134" t="s">
        <v>390</v>
      </c>
      <c r="G355" s="135" t="s">
        <v>133</v>
      </c>
      <c r="H355" s="136">
        <v>14.8</v>
      </c>
      <c r="I355" s="137"/>
      <c r="J355" s="138">
        <f>ROUND(I355*H355,2)</f>
        <v>0</v>
      </c>
      <c r="K355" s="139"/>
      <c r="L355" s="31"/>
      <c r="M355" s="140" t="s">
        <v>1</v>
      </c>
      <c r="N355" s="141" t="s">
        <v>45</v>
      </c>
      <c r="P355" s="142">
        <f>O355*H355</f>
        <v>0</v>
      </c>
      <c r="Q355" s="142">
        <v>0</v>
      </c>
      <c r="R355" s="142">
        <f>Q355*H355</f>
        <v>0</v>
      </c>
      <c r="S355" s="142">
        <v>0</v>
      </c>
      <c r="T355" s="143">
        <f>S355*H355</f>
        <v>0</v>
      </c>
      <c r="AR355" s="144" t="s">
        <v>134</v>
      </c>
      <c r="AT355" s="144" t="s">
        <v>130</v>
      </c>
      <c r="AU355" s="144" t="s">
        <v>90</v>
      </c>
      <c r="AY355" s="16" t="s">
        <v>128</v>
      </c>
      <c r="BE355" s="145">
        <f>IF(N355="základní",J355,0)</f>
        <v>0</v>
      </c>
      <c r="BF355" s="145">
        <f>IF(N355="snížená",J355,0)</f>
        <v>0</v>
      </c>
      <c r="BG355" s="145">
        <f>IF(N355="zákl. přenesená",J355,0)</f>
        <v>0</v>
      </c>
      <c r="BH355" s="145">
        <f>IF(N355="sníž. přenesená",J355,0)</f>
        <v>0</v>
      </c>
      <c r="BI355" s="145">
        <f>IF(N355="nulová",J355,0)</f>
        <v>0</v>
      </c>
      <c r="BJ355" s="16" t="s">
        <v>88</v>
      </c>
      <c r="BK355" s="145">
        <f>ROUND(I355*H355,2)</f>
        <v>0</v>
      </c>
      <c r="BL355" s="16" t="s">
        <v>134</v>
      </c>
      <c r="BM355" s="144" t="s">
        <v>391</v>
      </c>
    </row>
    <row r="356" spans="2:65" s="11" customFormat="1" ht="22.95" customHeight="1">
      <c r="B356" s="120"/>
      <c r="D356" s="121" t="s">
        <v>79</v>
      </c>
      <c r="E356" s="130" t="s">
        <v>392</v>
      </c>
      <c r="F356" s="130" t="s">
        <v>393</v>
      </c>
      <c r="I356" s="123"/>
      <c r="J356" s="131">
        <f>BK356</f>
        <v>0</v>
      </c>
      <c r="L356" s="120"/>
      <c r="M356" s="125"/>
      <c r="P356" s="126">
        <f>P357</f>
        <v>0</v>
      </c>
      <c r="R356" s="126">
        <f>R357</f>
        <v>0</v>
      </c>
      <c r="T356" s="127">
        <f>T357</f>
        <v>0</v>
      </c>
      <c r="AR356" s="121" t="s">
        <v>88</v>
      </c>
      <c r="AT356" s="128" t="s">
        <v>79</v>
      </c>
      <c r="AU356" s="128" t="s">
        <v>88</v>
      </c>
      <c r="AY356" s="121" t="s">
        <v>128</v>
      </c>
      <c r="BK356" s="129">
        <f>BK357</f>
        <v>0</v>
      </c>
    </row>
    <row r="357" spans="2:65" s="1" customFormat="1" ht="33" customHeight="1">
      <c r="B357" s="31"/>
      <c r="C357" s="132" t="s">
        <v>394</v>
      </c>
      <c r="D357" s="132" t="s">
        <v>130</v>
      </c>
      <c r="E357" s="133" t="s">
        <v>395</v>
      </c>
      <c r="F357" s="134" t="s">
        <v>396</v>
      </c>
      <c r="G357" s="135" t="s">
        <v>190</v>
      </c>
      <c r="H357" s="136">
        <v>284.69900000000001</v>
      </c>
      <c r="I357" s="137"/>
      <c r="J357" s="138">
        <f>ROUND(I357*H357,2)</f>
        <v>0</v>
      </c>
      <c r="K357" s="139"/>
      <c r="L357" s="31"/>
      <c r="M357" s="178" t="s">
        <v>1</v>
      </c>
      <c r="N357" s="179" t="s">
        <v>45</v>
      </c>
      <c r="O357" s="180"/>
      <c r="P357" s="181">
        <f>O357*H357</f>
        <v>0</v>
      </c>
      <c r="Q357" s="181">
        <v>0</v>
      </c>
      <c r="R357" s="181">
        <f>Q357*H357</f>
        <v>0</v>
      </c>
      <c r="S357" s="181">
        <v>0</v>
      </c>
      <c r="T357" s="182">
        <f>S357*H357</f>
        <v>0</v>
      </c>
      <c r="AR357" s="144" t="s">
        <v>134</v>
      </c>
      <c r="AT357" s="144" t="s">
        <v>130</v>
      </c>
      <c r="AU357" s="144" t="s">
        <v>90</v>
      </c>
      <c r="AY357" s="16" t="s">
        <v>128</v>
      </c>
      <c r="BE357" s="145">
        <f>IF(N357="základní",J357,0)</f>
        <v>0</v>
      </c>
      <c r="BF357" s="145">
        <f>IF(N357="snížená",J357,0)</f>
        <v>0</v>
      </c>
      <c r="BG357" s="145">
        <f>IF(N357="zákl. přenesená",J357,0)</f>
        <v>0</v>
      </c>
      <c r="BH357" s="145">
        <f>IF(N357="sníž. přenesená",J357,0)</f>
        <v>0</v>
      </c>
      <c r="BI357" s="145">
        <f>IF(N357="nulová",J357,0)</f>
        <v>0</v>
      </c>
      <c r="BJ357" s="16" t="s">
        <v>88</v>
      </c>
      <c r="BK357" s="145">
        <f>ROUND(I357*H357,2)</f>
        <v>0</v>
      </c>
      <c r="BL357" s="16" t="s">
        <v>134</v>
      </c>
      <c r="BM357" s="144" t="s">
        <v>397</v>
      </c>
    </row>
    <row r="358" spans="2:65" s="1" customFormat="1" ht="6.9" customHeight="1">
      <c r="B358" s="42"/>
      <c r="C358" s="43"/>
      <c r="D358" s="43"/>
      <c r="E358" s="43"/>
      <c r="F358" s="43"/>
      <c r="G358" s="43"/>
      <c r="H358" s="43"/>
      <c r="I358" s="43"/>
      <c r="J358" s="43"/>
      <c r="K358" s="43"/>
      <c r="L358" s="31"/>
    </row>
  </sheetData>
  <sheetProtection password="CC35" sheet="1" objects="1" scenarios="1" formatColumns="0" formatRows="0" autoFilter="0"/>
  <autoFilter ref="C123:K357" xr:uid="{00000000-0009-0000-0000-000001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39"/>
  <sheetViews>
    <sheetView showGridLines="0" workbookViewId="0"/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AT2" s="16" t="s">
        <v>93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90</v>
      </c>
    </row>
    <row r="4" spans="2:46" ht="24.9" customHeight="1">
      <c r="B4" s="19"/>
      <c r="D4" s="20" t="s">
        <v>97</v>
      </c>
      <c r="L4" s="19"/>
      <c r="M4" s="85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186" t="str">
        <f>'Rekapitulace stavby'!K6</f>
        <v>Oprava místní komunikace - Borek u Děčína</v>
      </c>
      <c r="F7" s="187"/>
      <c r="G7" s="187"/>
      <c r="H7" s="187"/>
      <c r="L7" s="19"/>
    </row>
    <row r="8" spans="2:46" s="1" customFormat="1" ht="12" customHeight="1">
      <c r="B8" s="31"/>
      <c r="D8" s="26" t="s">
        <v>98</v>
      </c>
      <c r="L8" s="31"/>
    </row>
    <row r="9" spans="2:46" s="1" customFormat="1" ht="16.5" customHeight="1">
      <c r="B9" s="31"/>
      <c r="E9" s="184" t="s">
        <v>398</v>
      </c>
      <c r="F9" s="185"/>
      <c r="G9" s="185"/>
      <c r="H9" s="185"/>
      <c r="L9" s="31"/>
    </row>
    <row r="10" spans="2:46" s="1" customFormat="1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0" t="str">
        <f>'Rekapitulace stavby'!AN8</f>
        <v>27. 3. 2026</v>
      </c>
      <c r="L12" s="31"/>
    </row>
    <row r="13" spans="2:46" s="1" customFormat="1" ht="10.95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">
        <v>26</v>
      </c>
      <c r="L14" s="31"/>
    </row>
    <row r="15" spans="2:46" s="1" customFormat="1" ht="18" customHeight="1">
      <c r="B15" s="31"/>
      <c r="E15" s="24" t="s">
        <v>27</v>
      </c>
      <c r="I15" s="26" t="s">
        <v>28</v>
      </c>
      <c r="J15" s="24" t="s">
        <v>29</v>
      </c>
      <c r="L15" s="31"/>
    </row>
    <row r="16" spans="2:46" s="1" customFormat="1" ht="6.9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189" t="str">
        <f>'Rekapitulace stavby'!E14</f>
        <v>Vyplň údaj</v>
      </c>
      <c r="F18" s="190"/>
      <c r="G18" s="190"/>
      <c r="H18" s="190"/>
      <c r="I18" s="26" t="s">
        <v>28</v>
      </c>
      <c r="J18" s="27" t="str">
        <f>'Rekapitulace stavby'!AN14</f>
        <v>Vyplň údaj</v>
      </c>
      <c r="L18" s="31"/>
    </row>
    <row r="19" spans="2:12" s="1" customFormat="1" ht="6.9" customHeight="1">
      <c r="B19" s="31"/>
      <c r="L19" s="31"/>
    </row>
    <row r="20" spans="2:12" s="1" customFormat="1" ht="12" customHeight="1">
      <c r="B20" s="31"/>
      <c r="D20" s="26" t="s">
        <v>32</v>
      </c>
      <c r="I20" s="26" t="s">
        <v>25</v>
      </c>
      <c r="J20" s="24" t="s">
        <v>33</v>
      </c>
      <c r="L20" s="31"/>
    </row>
    <row r="21" spans="2:12" s="1" customFormat="1" ht="18" customHeight="1">
      <c r="B21" s="31"/>
      <c r="E21" s="24" t="s">
        <v>34</v>
      </c>
      <c r="I21" s="26" t="s">
        <v>28</v>
      </c>
      <c r="J21" s="24" t="s">
        <v>1</v>
      </c>
      <c r="L21" s="31"/>
    </row>
    <row r="22" spans="2:12" s="1" customFormat="1" ht="6.9" customHeight="1">
      <c r="B22" s="31"/>
      <c r="L22" s="31"/>
    </row>
    <row r="23" spans="2:12" s="1" customFormat="1" ht="12" customHeight="1">
      <c r="B23" s="31"/>
      <c r="D23" s="26" t="s">
        <v>36</v>
      </c>
      <c r="I23" s="26" t="s">
        <v>25</v>
      </c>
      <c r="J23" s="24" t="s">
        <v>37</v>
      </c>
      <c r="L23" s="31"/>
    </row>
    <row r="24" spans="2:12" s="1" customFormat="1" ht="18" customHeight="1">
      <c r="B24" s="31"/>
      <c r="E24" s="24" t="s">
        <v>38</v>
      </c>
      <c r="I24" s="26" t="s">
        <v>28</v>
      </c>
      <c r="J24" s="24" t="s">
        <v>1</v>
      </c>
      <c r="L24" s="31"/>
    </row>
    <row r="25" spans="2:12" s="1" customFormat="1" ht="6.9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6"/>
      <c r="E27" s="191" t="s">
        <v>1</v>
      </c>
      <c r="F27" s="191"/>
      <c r="G27" s="191"/>
      <c r="H27" s="191"/>
      <c r="L27" s="86"/>
    </row>
    <row r="28" spans="2:12" s="1" customFormat="1" ht="6.9" customHeight="1">
      <c r="B28" s="31"/>
      <c r="L28" s="31"/>
    </row>
    <row r="29" spans="2:12" s="1" customFormat="1" ht="6.9" customHeight="1">
      <c r="B29" s="31"/>
      <c r="D29" s="51"/>
      <c r="E29" s="51"/>
      <c r="F29" s="51"/>
      <c r="G29" s="51"/>
      <c r="H29" s="51"/>
      <c r="I29" s="51"/>
      <c r="J29" s="51"/>
      <c r="K29" s="51"/>
      <c r="L29" s="31"/>
    </row>
    <row r="30" spans="2:12" s="1" customFormat="1" ht="25.35" customHeight="1">
      <c r="B30" s="31"/>
      <c r="D30" s="87" t="s">
        <v>40</v>
      </c>
      <c r="J30" s="63">
        <f>ROUND(J123, 2)</f>
        <v>0</v>
      </c>
      <c r="L30" s="31"/>
    </row>
    <row r="31" spans="2:12" s="1" customFormat="1" ht="6.9" customHeight="1">
      <c r="B31" s="31"/>
      <c r="D31" s="51"/>
      <c r="E31" s="51"/>
      <c r="F31" s="51"/>
      <c r="G31" s="51"/>
      <c r="H31" s="51"/>
      <c r="I31" s="51"/>
      <c r="J31" s="51"/>
      <c r="K31" s="51"/>
      <c r="L31" s="31"/>
    </row>
    <row r="32" spans="2:12" s="1" customFormat="1" ht="14.4" customHeight="1">
      <c r="B32" s="31"/>
      <c r="F32" s="88" t="s">
        <v>42</v>
      </c>
      <c r="I32" s="88" t="s">
        <v>41</v>
      </c>
      <c r="J32" s="88" t="s">
        <v>43</v>
      </c>
      <c r="L32" s="31"/>
    </row>
    <row r="33" spans="2:12" s="1" customFormat="1" ht="14.4" customHeight="1">
      <c r="B33" s="31"/>
      <c r="D33" s="89" t="s">
        <v>44</v>
      </c>
      <c r="E33" s="26" t="s">
        <v>45</v>
      </c>
      <c r="F33" s="90">
        <f>ROUND((SUM(BE123:BE238)),  2)</f>
        <v>0</v>
      </c>
      <c r="I33" s="91">
        <v>0.21</v>
      </c>
      <c r="J33" s="90">
        <f>ROUND(((SUM(BE123:BE238))*I33),  2)</f>
        <v>0</v>
      </c>
      <c r="L33" s="31"/>
    </row>
    <row r="34" spans="2:12" s="1" customFormat="1" ht="14.4" customHeight="1">
      <c r="B34" s="31"/>
      <c r="E34" s="26" t="s">
        <v>46</v>
      </c>
      <c r="F34" s="90">
        <f>ROUND((SUM(BF123:BF238)),  2)</f>
        <v>0</v>
      </c>
      <c r="I34" s="91">
        <v>0.15</v>
      </c>
      <c r="J34" s="90">
        <f>ROUND(((SUM(BF123:BF238))*I34),  2)</f>
        <v>0</v>
      </c>
      <c r="L34" s="31"/>
    </row>
    <row r="35" spans="2:12" s="1" customFormat="1" ht="14.4" hidden="1" customHeight="1">
      <c r="B35" s="31"/>
      <c r="E35" s="26" t="s">
        <v>47</v>
      </c>
      <c r="F35" s="90">
        <f>ROUND((SUM(BG123:BG238)),  2)</f>
        <v>0</v>
      </c>
      <c r="I35" s="91">
        <v>0.21</v>
      </c>
      <c r="J35" s="90">
        <f>0</f>
        <v>0</v>
      </c>
      <c r="L35" s="31"/>
    </row>
    <row r="36" spans="2:12" s="1" customFormat="1" ht="14.4" hidden="1" customHeight="1">
      <c r="B36" s="31"/>
      <c r="E36" s="26" t="s">
        <v>48</v>
      </c>
      <c r="F36" s="90">
        <f>ROUND((SUM(BH123:BH238)),  2)</f>
        <v>0</v>
      </c>
      <c r="I36" s="91">
        <v>0.15</v>
      </c>
      <c r="J36" s="90">
        <f>0</f>
        <v>0</v>
      </c>
      <c r="L36" s="31"/>
    </row>
    <row r="37" spans="2:12" s="1" customFormat="1" ht="14.4" hidden="1" customHeight="1">
      <c r="B37" s="31"/>
      <c r="E37" s="26" t="s">
        <v>49</v>
      </c>
      <c r="F37" s="90">
        <f>ROUND((SUM(BI123:BI238)),  2)</f>
        <v>0</v>
      </c>
      <c r="I37" s="91">
        <v>0</v>
      </c>
      <c r="J37" s="90">
        <f>0</f>
        <v>0</v>
      </c>
      <c r="L37" s="31"/>
    </row>
    <row r="38" spans="2:12" s="1" customFormat="1" ht="6.9" customHeight="1">
      <c r="B38" s="31"/>
      <c r="L38" s="31"/>
    </row>
    <row r="39" spans="2:12" s="1" customFormat="1" ht="25.35" customHeight="1">
      <c r="B39" s="31"/>
      <c r="C39" s="92"/>
      <c r="D39" s="93" t="s">
        <v>50</v>
      </c>
      <c r="E39" s="54"/>
      <c r="F39" s="54"/>
      <c r="G39" s="94" t="s">
        <v>51</v>
      </c>
      <c r="H39" s="95" t="s">
        <v>52</v>
      </c>
      <c r="I39" s="54"/>
      <c r="J39" s="96">
        <f>SUM(J30:J37)</f>
        <v>0</v>
      </c>
      <c r="K39" s="97"/>
      <c r="L39" s="31"/>
    </row>
    <row r="40" spans="2:12" s="1" customFormat="1" ht="14.4" customHeight="1">
      <c r="B40" s="31"/>
      <c r="L40" s="31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39" t="s">
        <v>53</v>
      </c>
      <c r="E50" s="40"/>
      <c r="F50" s="40"/>
      <c r="G50" s="39" t="s">
        <v>54</v>
      </c>
      <c r="H50" s="40"/>
      <c r="I50" s="40"/>
      <c r="J50" s="40"/>
      <c r="K50" s="40"/>
      <c r="L50" s="31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31"/>
      <c r="D61" s="41" t="s">
        <v>55</v>
      </c>
      <c r="E61" s="33"/>
      <c r="F61" s="98" t="s">
        <v>56</v>
      </c>
      <c r="G61" s="41" t="s">
        <v>55</v>
      </c>
      <c r="H61" s="33"/>
      <c r="I61" s="33"/>
      <c r="J61" s="99" t="s">
        <v>56</v>
      </c>
      <c r="K61" s="33"/>
      <c r="L61" s="31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31"/>
      <c r="D65" s="39" t="s">
        <v>57</v>
      </c>
      <c r="E65" s="40"/>
      <c r="F65" s="40"/>
      <c r="G65" s="39" t="s">
        <v>58</v>
      </c>
      <c r="H65" s="40"/>
      <c r="I65" s="40"/>
      <c r="J65" s="40"/>
      <c r="K65" s="40"/>
      <c r="L65" s="31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31"/>
      <c r="D76" s="41" t="s">
        <v>55</v>
      </c>
      <c r="E76" s="33"/>
      <c r="F76" s="98" t="s">
        <v>56</v>
      </c>
      <c r="G76" s="41" t="s">
        <v>55</v>
      </c>
      <c r="H76" s="33"/>
      <c r="I76" s="33"/>
      <c r="J76" s="99" t="s">
        <v>56</v>
      </c>
      <c r="K76" s="33"/>
      <c r="L76" s="31"/>
    </row>
    <row r="77" spans="2:12" s="1" customFormat="1" ht="14.4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1"/>
    </row>
    <row r="81" spans="2:47" s="1" customFormat="1" ht="6.9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1"/>
    </row>
    <row r="82" spans="2:47" s="1" customFormat="1" ht="24.9" customHeight="1">
      <c r="B82" s="31"/>
      <c r="C82" s="20" t="s">
        <v>100</v>
      </c>
      <c r="L82" s="31"/>
    </row>
    <row r="83" spans="2:47" s="1" customFormat="1" ht="6.9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186" t="str">
        <f>E7</f>
        <v>Oprava místní komunikace - Borek u Děčína</v>
      </c>
      <c r="F85" s="187"/>
      <c r="G85" s="187"/>
      <c r="H85" s="187"/>
      <c r="L85" s="31"/>
    </row>
    <row r="86" spans="2:47" s="1" customFormat="1" ht="12" customHeight="1">
      <c r="B86" s="31"/>
      <c r="C86" s="26" t="s">
        <v>98</v>
      </c>
      <c r="L86" s="31"/>
    </row>
    <row r="87" spans="2:47" s="1" customFormat="1" ht="16.5" customHeight="1">
      <c r="B87" s="31"/>
      <c r="E87" s="184" t="str">
        <f>E9</f>
        <v>02 - SO 102 - komunikace MK 2</v>
      </c>
      <c r="F87" s="185"/>
      <c r="G87" s="185"/>
      <c r="H87" s="185"/>
      <c r="L87" s="31"/>
    </row>
    <row r="88" spans="2:47" s="1" customFormat="1" ht="6.9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0" t="str">
        <f>IF(J12="","",J12)</f>
        <v>27. 3. 2026</v>
      </c>
      <c r="L89" s="31"/>
    </row>
    <row r="90" spans="2:47" s="1" customFormat="1" ht="6.9" customHeight="1">
      <c r="B90" s="31"/>
      <c r="L90" s="31"/>
    </row>
    <row r="91" spans="2:47" s="1" customFormat="1" ht="25.65" customHeight="1">
      <c r="B91" s="31"/>
      <c r="C91" s="26" t="s">
        <v>24</v>
      </c>
      <c r="F91" s="24" t="str">
        <f>E15</f>
        <v>Obec Malšovice</v>
      </c>
      <c r="I91" s="26" t="s">
        <v>32</v>
      </c>
      <c r="J91" s="29" t="str">
        <f>E21</f>
        <v>Ing. Martina Hřebřinová, Děčín</v>
      </c>
      <c r="L91" s="31"/>
    </row>
    <row r="92" spans="2:47" s="1" customFormat="1" ht="25.65" customHeight="1">
      <c r="B92" s="31"/>
      <c r="C92" s="26" t="s">
        <v>30</v>
      </c>
      <c r="F92" s="24" t="str">
        <f>IF(E18="","",E18)</f>
        <v>Vyplň údaj</v>
      </c>
      <c r="I92" s="26" t="s">
        <v>36</v>
      </c>
      <c r="J92" s="29" t="str">
        <f>E24</f>
        <v>Josef Beran-STAVO, Žatec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101</v>
      </c>
      <c r="D94" s="92"/>
      <c r="E94" s="92"/>
      <c r="F94" s="92"/>
      <c r="G94" s="92"/>
      <c r="H94" s="92"/>
      <c r="I94" s="92"/>
      <c r="J94" s="101" t="s">
        <v>102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5" customHeight="1">
      <c r="B96" s="31"/>
      <c r="C96" s="102" t="s">
        <v>103</v>
      </c>
      <c r="J96" s="63">
        <f>J123</f>
        <v>0</v>
      </c>
      <c r="L96" s="31"/>
      <c r="AU96" s="16" t="s">
        <v>104</v>
      </c>
    </row>
    <row r="97" spans="2:12" s="8" customFormat="1" ht="24.9" customHeight="1">
      <c r="B97" s="103"/>
      <c r="D97" s="104" t="s">
        <v>105</v>
      </c>
      <c r="E97" s="105"/>
      <c r="F97" s="105"/>
      <c r="G97" s="105"/>
      <c r="H97" s="105"/>
      <c r="I97" s="105"/>
      <c r="J97" s="106">
        <f>J124</f>
        <v>0</v>
      </c>
      <c r="L97" s="103"/>
    </row>
    <row r="98" spans="2:12" s="9" customFormat="1" ht="19.95" customHeight="1">
      <c r="B98" s="107"/>
      <c r="D98" s="108" t="s">
        <v>106</v>
      </c>
      <c r="E98" s="109"/>
      <c r="F98" s="109"/>
      <c r="G98" s="109"/>
      <c r="H98" s="109"/>
      <c r="I98" s="109"/>
      <c r="J98" s="110">
        <f>J125</f>
        <v>0</v>
      </c>
      <c r="L98" s="107"/>
    </row>
    <row r="99" spans="2:12" s="9" customFormat="1" ht="19.95" customHeight="1">
      <c r="B99" s="107"/>
      <c r="D99" s="108" t="s">
        <v>107</v>
      </c>
      <c r="E99" s="109"/>
      <c r="F99" s="109"/>
      <c r="G99" s="109"/>
      <c r="H99" s="109"/>
      <c r="I99" s="109"/>
      <c r="J99" s="110">
        <f>J166</f>
        <v>0</v>
      </c>
      <c r="L99" s="107"/>
    </row>
    <row r="100" spans="2:12" s="9" customFormat="1" ht="19.95" customHeight="1">
      <c r="B100" s="107"/>
      <c r="D100" s="108" t="s">
        <v>108</v>
      </c>
      <c r="E100" s="109"/>
      <c r="F100" s="109"/>
      <c r="G100" s="109"/>
      <c r="H100" s="109"/>
      <c r="I100" s="109"/>
      <c r="J100" s="110">
        <f>J176</f>
        <v>0</v>
      </c>
      <c r="L100" s="107"/>
    </row>
    <row r="101" spans="2:12" s="9" customFormat="1" ht="19.95" customHeight="1">
      <c r="B101" s="107"/>
      <c r="D101" s="108" t="s">
        <v>109</v>
      </c>
      <c r="E101" s="109"/>
      <c r="F101" s="109"/>
      <c r="G101" s="109"/>
      <c r="H101" s="109"/>
      <c r="I101" s="109"/>
      <c r="J101" s="110">
        <f>J181</f>
        <v>0</v>
      </c>
      <c r="L101" s="107"/>
    </row>
    <row r="102" spans="2:12" s="9" customFormat="1" ht="19.95" customHeight="1">
      <c r="B102" s="107"/>
      <c r="D102" s="108" t="s">
        <v>111</v>
      </c>
      <c r="E102" s="109"/>
      <c r="F102" s="109"/>
      <c r="G102" s="109"/>
      <c r="H102" s="109"/>
      <c r="I102" s="109"/>
      <c r="J102" s="110">
        <f>J209</f>
        <v>0</v>
      </c>
      <c r="L102" s="107"/>
    </row>
    <row r="103" spans="2:12" s="9" customFormat="1" ht="19.95" customHeight="1">
      <c r="B103" s="107"/>
      <c r="D103" s="108" t="s">
        <v>112</v>
      </c>
      <c r="E103" s="109"/>
      <c r="F103" s="109"/>
      <c r="G103" s="109"/>
      <c r="H103" s="109"/>
      <c r="I103" s="109"/>
      <c r="J103" s="110">
        <f>J237</f>
        <v>0</v>
      </c>
      <c r="L103" s="107"/>
    </row>
    <row r="104" spans="2:12" s="1" customFormat="1" ht="21.75" customHeight="1">
      <c r="B104" s="31"/>
      <c r="L104" s="31"/>
    </row>
    <row r="105" spans="2:12" s="1" customFormat="1" ht="6.9" customHeight="1"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31"/>
    </row>
    <row r="109" spans="2:12" s="1" customFormat="1" ht="6.9" customHeight="1"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31"/>
    </row>
    <row r="110" spans="2:12" s="1" customFormat="1" ht="24.9" customHeight="1">
      <c r="B110" s="31"/>
      <c r="C110" s="20" t="s">
        <v>113</v>
      </c>
      <c r="L110" s="31"/>
    </row>
    <row r="111" spans="2:12" s="1" customFormat="1" ht="6.9" customHeight="1">
      <c r="B111" s="31"/>
      <c r="L111" s="31"/>
    </row>
    <row r="112" spans="2:12" s="1" customFormat="1" ht="12" customHeight="1">
      <c r="B112" s="31"/>
      <c r="C112" s="26" t="s">
        <v>16</v>
      </c>
      <c r="L112" s="31"/>
    </row>
    <row r="113" spans="2:65" s="1" customFormat="1" ht="16.5" customHeight="1">
      <c r="B113" s="31"/>
      <c r="E113" s="186" t="str">
        <f>E7</f>
        <v>Oprava místní komunikace - Borek u Děčína</v>
      </c>
      <c r="F113" s="187"/>
      <c r="G113" s="187"/>
      <c r="H113" s="187"/>
      <c r="L113" s="31"/>
    </row>
    <row r="114" spans="2:65" s="1" customFormat="1" ht="12" customHeight="1">
      <c r="B114" s="31"/>
      <c r="C114" s="26" t="s">
        <v>98</v>
      </c>
      <c r="L114" s="31"/>
    </row>
    <row r="115" spans="2:65" s="1" customFormat="1" ht="16.5" customHeight="1">
      <c r="B115" s="31"/>
      <c r="E115" s="184" t="str">
        <f>E9</f>
        <v>02 - SO 102 - komunikace MK 2</v>
      </c>
      <c r="F115" s="185"/>
      <c r="G115" s="185"/>
      <c r="H115" s="185"/>
      <c r="L115" s="31"/>
    </row>
    <row r="116" spans="2:65" s="1" customFormat="1" ht="6.9" customHeight="1">
      <c r="B116" s="31"/>
      <c r="L116" s="31"/>
    </row>
    <row r="117" spans="2:65" s="1" customFormat="1" ht="12" customHeight="1">
      <c r="B117" s="31"/>
      <c r="C117" s="26" t="s">
        <v>20</v>
      </c>
      <c r="F117" s="24" t="str">
        <f>F12</f>
        <v xml:space="preserve"> </v>
      </c>
      <c r="I117" s="26" t="s">
        <v>22</v>
      </c>
      <c r="J117" s="50" t="str">
        <f>IF(J12="","",J12)</f>
        <v>27. 3. 2026</v>
      </c>
      <c r="L117" s="31"/>
    </row>
    <row r="118" spans="2:65" s="1" customFormat="1" ht="6.9" customHeight="1">
      <c r="B118" s="31"/>
      <c r="L118" s="31"/>
    </row>
    <row r="119" spans="2:65" s="1" customFormat="1" ht="25.65" customHeight="1">
      <c r="B119" s="31"/>
      <c r="C119" s="26" t="s">
        <v>24</v>
      </c>
      <c r="F119" s="24" t="str">
        <f>E15</f>
        <v>Obec Malšovice</v>
      </c>
      <c r="I119" s="26" t="s">
        <v>32</v>
      </c>
      <c r="J119" s="29" t="str">
        <f>E21</f>
        <v>Ing. Martina Hřebřinová, Děčín</v>
      </c>
      <c r="L119" s="31"/>
    </row>
    <row r="120" spans="2:65" s="1" customFormat="1" ht="25.65" customHeight="1">
      <c r="B120" s="31"/>
      <c r="C120" s="26" t="s">
        <v>30</v>
      </c>
      <c r="F120" s="24" t="str">
        <f>IF(E18="","",E18)</f>
        <v>Vyplň údaj</v>
      </c>
      <c r="I120" s="26" t="s">
        <v>36</v>
      </c>
      <c r="J120" s="29" t="str">
        <f>E24</f>
        <v>Josef Beran-STAVO, Žatec</v>
      </c>
      <c r="L120" s="31"/>
    </row>
    <row r="121" spans="2:65" s="1" customFormat="1" ht="10.35" customHeight="1">
      <c r="B121" s="31"/>
      <c r="L121" s="31"/>
    </row>
    <row r="122" spans="2:65" s="10" customFormat="1" ht="29.25" customHeight="1">
      <c r="B122" s="111"/>
      <c r="C122" s="112" t="s">
        <v>114</v>
      </c>
      <c r="D122" s="113" t="s">
        <v>65</v>
      </c>
      <c r="E122" s="113" t="s">
        <v>61</v>
      </c>
      <c r="F122" s="113" t="s">
        <v>62</v>
      </c>
      <c r="G122" s="113" t="s">
        <v>115</v>
      </c>
      <c r="H122" s="113" t="s">
        <v>116</v>
      </c>
      <c r="I122" s="113" t="s">
        <v>117</v>
      </c>
      <c r="J122" s="114" t="s">
        <v>102</v>
      </c>
      <c r="K122" s="115" t="s">
        <v>118</v>
      </c>
      <c r="L122" s="111"/>
      <c r="M122" s="56" t="s">
        <v>1</v>
      </c>
      <c r="N122" s="57" t="s">
        <v>44</v>
      </c>
      <c r="O122" s="57" t="s">
        <v>119</v>
      </c>
      <c r="P122" s="57" t="s">
        <v>120</v>
      </c>
      <c r="Q122" s="57" t="s">
        <v>121</v>
      </c>
      <c r="R122" s="57" t="s">
        <v>122</v>
      </c>
      <c r="S122" s="57" t="s">
        <v>123</v>
      </c>
      <c r="T122" s="58" t="s">
        <v>124</v>
      </c>
    </row>
    <row r="123" spans="2:65" s="1" customFormat="1" ht="22.95" customHeight="1">
      <c r="B123" s="31"/>
      <c r="C123" s="61" t="s">
        <v>125</v>
      </c>
      <c r="J123" s="116">
        <f>BK123</f>
        <v>0</v>
      </c>
      <c r="L123" s="31"/>
      <c r="M123" s="59"/>
      <c r="N123" s="51"/>
      <c r="O123" s="51"/>
      <c r="P123" s="117">
        <f>P124</f>
        <v>0</v>
      </c>
      <c r="Q123" s="51"/>
      <c r="R123" s="117">
        <f>R124</f>
        <v>247.47921200000002</v>
      </c>
      <c r="S123" s="51"/>
      <c r="T123" s="118">
        <f>T124</f>
        <v>0</v>
      </c>
      <c r="AT123" s="16" t="s">
        <v>79</v>
      </c>
      <c r="AU123" s="16" t="s">
        <v>104</v>
      </c>
      <c r="BK123" s="119">
        <f>BK124</f>
        <v>0</v>
      </c>
    </row>
    <row r="124" spans="2:65" s="11" customFormat="1" ht="25.95" customHeight="1">
      <c r="B124" s="120"/>
      <c r="D124" s="121" t="s">
        <v>79</v>
      </c>
      <c r="E124" s="122" t="s">
        <v>126</v>
      </c>
      <c r="F124" s="122" t="s">
        <v>127</v>
      </c>
      <c r="I124" s="123"/>
      <c r="J124" s="124">
        <f>BK124</f>
        <v>0</v>
      </c>
      <c r="L124" s="120"/>
      <c r="M124" s="125"/>
      <c r="P124" s="126">
        <f>P125+P166+P176+P181+P209+P237</f>
        <v>0</v>
      </c>
      <c r="R124" s="126">
        <f>R125+R166+R176+R181+R209+R237</f>
        <v>247.47921200000002</v>
      </c>
      <c r="T124" s="127">
        <f>T125+T166+T176+T181+T209+T237</f>
        <v>0</v>
      </c>
      <c r="AR124" s="121" t="s">
        <v>88</v>
      </c>
      <c r="AT124" s="128" t="s">
        <v>79</v>
      </c>
      <c r="AU124" s="128" t="s">
        <v>80</v>
      </c>
      <c r="AY124" s="121" t="s">
        <v>128</v>
      </c>
      <c r="BK124" s="129">
        <f>BK125+BK166+BK176+BK181+BK209+BK237</f>
        <v>0</v>
      </c>
    </row>
    <row r="125" spans="2:65" s="11" customFormat="1" ht="22.95" customHeight="1">
      <c r="B125" s="120"/>
      <c r="D125" s="121" t="s">
        <v>79</v>
      </c>
      <c r="E125" s="130" t="s">
        <v>88</v>
      </c>
      <c r="F125" s="130" t="s">
        <v>129</v>
      </c>
      <c r="I125" s="123"/>
      <c r="J125" s="131">
        <f>BK125</f>
        <v>0</v>
      </c>
      <c r="L125" s="120"/>
      <c r="M125" s="125"/>
      <c r="P125" s="126">
        <f>SUM(P126:P165)</f>
        <v>0</v>
      </c>
      <c r="R125" s="126">
        <f>SUM(R126:R165)</f>
        <v>4.8</v>
      </c>
      <c r="T125" s="127">
        <f>SUM(T126:T165)</f>
        <v>0</v>
      </c>
      <c r="AR125" s="121" t="s">
        <v>88</v>
      </c>
      <c r="AT125" s="128" t="s">
        <v>79</v>
      </c>
      <c r="AU125" s="128" t="s">
        <v>88</v>
      </c>
      <c r="AY125" s="121" t="s">
        <v>128</v>
      </c>
      <c r="BK125" s="129">
        <f>SUM(BK126:BK165)</f>
        <v>0</v>
      </c>
    </row>
    <row r="126" spans="2:65" s="1" customFormat="1" ht="21.75" customHeight="1">
      <c r="B126" s="31"/>
      <c r="C126" s="132" t="s">
        <v>88</v>
      </c>
      <c r="D126" s="132" t="s">
        <v>130</v>
      </c>
      <c r="E126" s="133" t="s">
        <v>131</v>
      </c>
      <c r="F126" s="134" t="s">
        <v>132</v>
      </c>
      <c r="G126" s="135" t="s">
        <v>133</v>
      </c>
      <c r="H126" s="136">
        <v>18.75</v>
      </c>
      <c r="I126" s="137"/>
      <c r="J126" s="138">
        <f>ROUND(I126*H126,2)</f>
        <v>0</v>
      </c>
      <c r="K126" s="139"/>
      <c r="L126" s="31"/>
      <c r="M126" s="140" t="s">
        <v>1</v>
      </c>
      <c r="N126" s="141" t="s">
        <v>45</v>
      </c>
      <c r="P126" s="142">
        <f>O126*H126</f>
        <v>0</v>
      </c>
      <c r="Q126" s="142">
        <v>0</v>
      </c>
      <c r="R126" s="142">
        <f>Q126*H126</f>
        <v>0</v>
      </c>
      <c r="S126" s="142">
        <v>0</v>
      </c>
      <c r="T126" s="143">
        <f>S126*H126</f>
        <v>0</v>
      </c>
      <c r="AR126" s="144" t="s">
        <v>134</v>
      </c>
      <c r="AT126" s="144" t="s">
        <v>130</v>
      </c>
      <c r="AU126" s="144" t="s">
        <v>90</v>
      </c>
      <c r="AY126" s="16" t="s">
        <v>128</v>
      </c>
      <c r="BE126" s="145">
        <f>IF(N126="základní",J126,0)</f>
        <v>0</v>
      </c>
      <c r="BF126" s="145">
        <f>IF(N126="snížená",J126,0)</f>
        <v>0</v>
      </c>
      <c r="BG126" s="145">
        <f>IF(N126="zákl. přenesená",J126,0)</f>
        <v>0</v>
      </c>
      <c r="BH126" s="145">
        <f>IF(N126="sníž. přenesená",J126,0)</f>
        <v>0</v>
      </c>
      <c r="BI126" s="145">
        <f>IF(N126="nulová",J126,0)</f>
        <v>0</v>
      </c>
      <c r="BJ126" s="16" t="s">
        <v>88</v>
      </c>
      <c r="BK126" s="145">
        <f>ROUND(I126*H126,2)</f>
        <v>0</v>
      </c>
      <c r="BL126" s="16" t="s">
        <v>134</v>
      </c>
      <c r="BM126" s="144" t="s">
        <v>399</v>
      </c>
    </row>
    <row r="127" spans="2:65" s="12" customFormat="1">
      <c r="B127" s="146"/>
      <c r="D127" s="147" t="s">
        <v>136</v>
      </c>
      <c r="E127" s="148" t="s">
        <v>1</v>
      </c>
      <c r="F127" s="149" t="s">
        <v>400</v>
      </c>
      <c r="H127" s="148" t="s">
        <v>1</v>
      </c>
      <c r="I127" s="150"/>
      <c r="L127" s="146"/>
      <c r="M127" s="151"/>
      <c r="T127" s="152"/>
      <c r="AT127" s="148" t="s">
        <v>136</v>
      </c>
      <c r="AU127" s="148" t="s">
        <v>90</v>
      </c>
      <c r="AV127" s="12" t="s">
        <v>88</v>
      </c>
      <c r="AW127" s="12" t="s">
        <v>35</v>
      </c>
      <c r="AX127" s="12" t="s">
        <v>80</v>
      </c>
      <c r="AY127" s="148" t="s">
        <v>128</v>
      </c>
    </row>
    <row r="128" spans="2:65" s="13" customFormat="1">
      <c r="B128" s="153"/>
      <c r="D128" s="147" t="s">
        <v>136</v>
      </c>
      <c r="E128" s="154" t="s">
        <v>1</v>
      </c>
      <c r="F128" s="155" t="s">
        <v>401</v>
      </c>
      <c r="H128" s="156">
        <v>12.5</v>
      </c>
      <c r="I128" s="157"/>
      <c r="L128" s="153"/>
      <c r="M128" s="158"/>
      <c r="T128" s="159"/>
      <c r="AT128" s="154" t="s">
        <v>136</v>
      </c>
      <c r="AU128" s="154" t="s">
        <v>90</v>
      </c>
      <c r="AV128" s="13" t="s">
        <v>90</v>
      </c>
      <c r="AW128" s="13" t="s">
        <v>35</v>
      </c>
      <c r="AX128" s="13" t="s">
        <v>80</v>
      </c>
      <c r="AY128" s="154" t="s">
        <v>128</v>
      </c>
    </row>
    <row r="129" spans="2:65" s="13" customFormat="1">
      <c r="B129" s="153"/>
      <c r="D129" s="147" t="s">
        <v>136</v>
      </c>
      <c r="E129" s="154" t="s">
        <v>1</v>
      </c>
      <c r="F129" s="155" t="s">
        <v>402</v>
      </c>
      <c r="H129" s="156">
        <v>6.25</v>
      </c>
      <c r="I129" s="157"/>
      <c r="L129" s="153"/>
      <c r="M129" s="158"/>
      <c r="T129" s="159"/>
      <c r="AT129" s="154" t="s">
        <v>136</v>
      </c>
      <c r="AU129" s="154" t="s">
        <v>90</v>
      </c>
      <c r="AV129" s="13" t="s">
        <v>90</v>
      </c>
      <c r="AW129" s="13" t="s">
        <v>35</v>
      </c>
      <c r="AX129" s="13" t="s">
        <v>80</v>
      </c>
      <c r="AY129" s="154" t="s">
        <v>128</v>
      </c>
    </row>
    <row r="130" spans="2:65" s="14" customFormat="1">
      <c r="B130" s="160"/>
      <c r="D130" s="147" t="s">
        <v>136</v>
      </c>
      <c r="E130" s="161" t="s">
        <v>1</v>
      </c>
      <c r="F130" s="162" t="s">
        <v>141</v>
      </c>
      <c r="H130" s="163">
        <v>18.75</v>
      </c>
      <c r="I130" s="164"/>
      <c r="L130" s="160"/>
      <c r="M130" s="165"/>
      <c r="T130" s="166"/>
      <c r="AT130" s="161" t="s">
        <v>136</v>
      </c>
      <c r="AU130" s="161" t="s">
        <v>90</v>
      </c>
      <c r="AV130" s="14" t="s">
        <v>134</v>
      </c>
      <c r="AW130" s="14" t="s">
        <v>35</v>
      </c>
      <c r="AX130" s="14" t="s">
        <v>88</v>
      </c>
      <c r="AY130" s="161" t="s">
        <v>128</v>
      </c>
    </row>
    <row r="131" spans="2:65" s="1" customFormat="1" ht="33" customHeight="1">
      <c r="B131" s="31"/>
      <c r="C131" s="132" t="s">
        <v>90</v>
      </c>
      <c r="D131" s="132" t="s">
        <v>130</v>
      </c>
      <c r="E131" s="133" t="s">
        <v>149</v>
      </c>
      <c r="F131" s="134" t="s">
        <v>150</v>
      </c>
      <c r="G131" s="135" t="s">
        <v>151</v>
      </c>
      <c r="H131" s="136">
        <v>85.847999999999999</v>
      </c>
      <c r="I131" s="137"/>
      <c r="J131" s="138">
        <f>ROUND(I131*H131,2)</f>
        <v>0</v>
      </c>
      <c r="K131" s="139"/>
      <c r="L131" s="31"/>
      <c r="M131" s="140" t="s">
        <v>1</v>
      </c>
      <c r="N131" s="141" t="s">
        <v>45</v>
      </c>
      <c r="P131" s="142">
        <f>O131*H131</f>
        <v>0</v>
      </c>
      <c r="Q131" s="142">
        <v>0</v>
      </c>
      <c r="R131" s="142">
        <f>Q131*H131</f>
        <v>0</v>
      </c>
      <c r="S131" s="142">
        <v>0</v>
      </c>
      <c r="T131" s="143">
        <f>S131*H131</f>
        <v>0</v>
      </c>
      <c r="AR131" s="144" t="s">
        <v>134</v>
      </c>
      <c r="AT131" s="144" t="s">
        <v>130</v>
      </c>
      <c r="AU131" s="144" t="s">
        <v>90</v>
      </c>
      <c r="AY131" s="16" t="s">
        <v>128</v>
      </c>
      <c r="BE131" s="145">
        <f>IF(N131="základní",J131,0)</f>
        <v>0</v>
      </c>
      <c r="BF131" s="145">
        <f>IF(N131="snížená",J131,0)</f>
        <v>0</v>
      </c>
      <c r="BG131" s="145">
        <f>IF(N131="zákl. přenesená",J131,0)</f>
        <v>0</v>
      </c>
      <c r="BH131" s="145">
        <f>IF(N131="sníž. přenesená",J131,0)</f>
        <v>0</v>
      </c>
      <c r="BI131" s="145">
        <f>IF(N131="nulová",J131,0)</f>
        <v>0</v>
      </c>
      <c r="BJ131" s="16" t="s">
        <v>88</v>
      </c>
      <c r="BK131" s="145">
        <f>ROUND(I131*H131,2)</f>
        <v>0</v>
      </c>
      <c r="BL131" s="16" t="s">
        <v>134</v>
      </c>
      <c r="BM131" s="144" t="s">
        <v>403</v>
      </c>
    </row>
    <row r="132" spans="2:65" s="12" customFormat="1">
      <c r="B132" s="146"/>
      <c r="D132" s="147" t="s">
        <v>136</v>
      </c>
      <c r="E132" s="148" t="s">
        <v>1</v>
      </c>
      <c r="F132" s="149" t="s">
        <v>404</v>
      </c>
      <c r="H132" s="148" t="s">
        <v>1</v>
      </c>
      <c r="I132" s="150"/>
      <c r="L132" s="146"/>
      <c r="M132" s="151"/>
      <c r="T132" s="152"/>
      <c r="AT132" s="148" t="s">
        <v>136</v>
      </c>
      <c r="AU132" s="148" t="s">
        <v>90</v>
      </c>
      <c r="AV132" s="12" t="s">
        <v>88</v>
      </c>
      <c r="AW132" s="12" t="s">
        <v>35</v>
      </c>
      <c r="AX132" s="12" t="s">
        <v>80</v>
      </c>
      <c r="AY132" s="148" t="s">
        <v>128</v>
      </c>
    </row>
    <row r="133" spans="2:65" s="13" customFormat="1">
      <c r="B133" s="153"/>
      <c r="D133" s="147" t="s">
        <v>136</v>
      </c>
      <c r="E133" s="154" t="s">
        <v>1</v>
      </c>
      <c r="F133" s="155" t="s">
        <v>405</v>
      </c>
      <c r="H133" s="156">
        <v>85.847999999999999</v>
      </c>
      <c r="I133" s="157"/>
      <c r="L133" s="153"/>
      <c r="M133" s="158"/>
      <c r="T133" s="159"/>
      <c r="AT133" s="154" t="s">
        <v>136</v>
      </c>
      <c r="AU133" s="154" t="s">
        <v>90</v>
      </c>
      <c r="AV133" s="13" t="s">
        <v>90</v>
      </c>
      <c r="AW133" s="13" t="s">
        <v>35</v>
      </c>
      <c r="AX133" s="13" t="s">
        <v>80</v>
      </c>
      <c r="AY133" s="154" t="s">
        <v>128</v>
      </c>
    </row>
    <row r="134" spans="2:65" s="14" customFormat="1">
      <c r="B134" s="160"/>
      <c r="D134" s="147" t="s">
        <v>136</v>
      </c>
      <c r="E134" s="161" t="s">
        <v>1</v>
      </c>
      <c r="F134" s="162" t="s">
        <v>141</v>
      </c>
      <c r="H134" s="163">
        <v>85.847999999999999</v>
      </c>
      <c r="I134" s="164"/>
      <c r="L134" s="160"/>
      <c r="M134" s="165"/>
      <c r="T134" s="166"/>
      <c r="AT134" s="161" t="s">
        <v>136</v>
      </c>
      <c r="AU134" s="161" t="s">
        <v>90</v>
      </c>
      <c r="AV134" s="14" t="s">
        <v>134</v>
      </c>
      <c r="AW134" s="14" t="s">
        <v>35</v>
      </c>
      <c r="AX134" s="14" t="s">
        <v>88</v>
      </c>
      <c r="AY134" s="161" t="s">
        <v>128</v>
      </c>
    </row>
    <row r="135" spans="2:65" s="1" customFormat="1" ht="33" customHeight="1">
      <c r="B135" s="31"/>
      <c r="C135" s="132" t="s">
        <v>148</v>
      </c>
      <c r="D135" s="132" t="s">
        <v>130</v>
      </c>
      <c r="E135" s="133" t="s">
        <v>167</v>
      </c>
      <c r="F135" s="134" t="s">
        <v>168</v>
      </c>
      <c r="G135" s="135" t="s">
        <v>151</v>
      </c>
      <c r="H135" s="136">
        <v>5</v>
      </c>
      <c r="I135" s="137"/>
      <c r="J135" s="138">
        <f>ROUND(I135*H135,2)</f>
        <v>0</v>
      </c>
      <c r="K135" s="139"/>
      <c r="L135" s="31"/>
      <c r="M135" s="140" t="s">
        <v>1</v>
      </c>
      <c r="N135" s="141" t="s">
        <v>45</v>
      </c>
      <c r="P135" s="142">
        <f>O135*H135</f>
        <v>0</v>
      </c>
      <c r="Q135" s="142">
        <v>0</v>
      </c>
      <c r="R135" s="142">
        <f>Q135*H135</f>
        <v>0</v>
      </c>
      <c r="S135" s="142">
        <v>0</v>
      </c>
      <c r="T135" s="143">
        <f>S135*H135</f>
        <v>0</v>
      </c>
      <c r="AR135" s="144" t="s">
        <v>134</v>
      </c>
      <c r="AT135" s="144" t="s">
        <v>130</v>
      </c>
      <c r="AU135" s="144" t="s">
        <v>90</v>
      </c>
      <c r="AY135" s="16" t="s">
        <v>128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6" t="s">
        <v>88</v>
      </c>
      <c r="BK135" s="145">
        <f>ROUND(I135*H135,2)</f>
        <v>0</v>
      </c>
      <c r="BL135" s="16" t="s">
        <v>134</v>
      </c>
      <c r="BM135" s="144" t="s">
        <v>406</v>
      </c>
    </row>
    <row r="136" spans="2:65" s="12" customFormat="1">
      <c r="B136" s="146"/>
      <c r="D136" s="147" t="s">
        <v>136</v>
      </c>
      <c r="E136" s="148" t="s">
        <v>1</v>
      </c>
      <c r="F136" s="149" t="s">
        <v>170</v>
      </c>
      <c r="H136" s="148" t="s">
        <v>1</v>
      </c>
      <c r="I136" s="150"/>
      <c r="L136" s="146"/>
      <c r="M136" s="151"/>
      <c r="T136" s="152"/>
      <c r="AT136" s="148" t="s">
        <v>136</v>
      </c>
      <c r="AU136" s="148" t="s">
        <v>90</v>
      </c>
      <c r="AV136" s="12" t="s">
        <v>88</v>
      </c>
      <c r="AW136" s="12" t="s">
        <v>35</v>
      </c>
      <c r="AX136" s="12" t="s">
        <v>80</v>
      </c>
      <c r="AY136" s="148" t="s">
        <v>128</v>
      </c>
    </row>
    <row r="137" spans="2:65" s="13" customFormat="1">
      <c r="B137" s="153"/>
      <c r="D137" s="147" t="s">
        <v>136</v>
      </c>
      <c r="E137" s="154" t="s">
        <v>1</v>
      </c>
      <c r="F137" s="155" t="s">
        <v>407</v>
      </c>
      <c r="H137" s="156">
        <v>5</v>
      </c>
      <c r="I137" s="157"/>
      <c r="L137" s="153"/>
      <c r="M137" s="158"/>
      <c r="T137" s="159"/>
      <c r="AT137" s="154" t="s">
        <v>136</v>
      </c>
      <c r="AU137" s="154" t="s">
        <v>90</v>
      </c>
      <c r="AV137" s="13" t="s">
        <v>90</v>
      </c>
      <c r="AW137" s="13" t="s">
        <v>35</v>
      </c>
      <c r="AX137" s="13" t="s">
        <v>80</v>
      </c>
      <c r="AY137" s="154" t="s">
        <v>128</v>
      </c>
    </row>
    <row r="138" spans="2:65" s="14" customFormat="1">
      <c r="B138" s="160"/>
      <c r="D138" s="147" t="s">
        <v>136</v>
      </c>
      <c r="E138" s="161" t="s">
        <v>1</v>
      </c>
      <c r="F138" s="162" t="s">
        <v>141</v>
      </c>
      <c r="H138" s="163">
        <v>5</v>
      </c>
      <c r="I138" s="164"/>
      <c r="L138" s="160"/>
      <c r="M138" s="165"/>
      <c r="T138" s="166"/>
      <c r="AT138" s="161" t="s">
        <v>136</v>
      </c>
      <c r="AU138" s="161" t="s">
        <v>90</v>
      </c>
      <c r="AV138" s="14" t="s">
        <v>134</v>
      </c>
      <c r="AW138" s="14" t="s">
        <v>35</v>
      </c>
      <c r="AX138" s="14" t="s">
        <v>88</v>
      </c>
      <c r="AY138" s="161" t="s">
        <v>128</v>
      </c>
    </row>
    <row r="139" spans="2:65" s="1" customFormat="1" ht="33" customHeight="1">
      <c r="B139" s="31"/>
      <c r="C139" s="132" t="s">
        <v>134</v>
      </c>
      <c r="D139" s="132" t="s">
        <v>130</v>
      </c>
      <c r="E139" s="133" t="s">
        <v>173</v>
      </c>
      <c r="F139" s="134" t="s">
        <v>174</v>
      </c>
      <c r="G139" s="135" t="s">
        <v>151</v>
      </c>
      <c r="H139" s="136">
        <v>90.847999999999999</v>
      </c>
      <c r="I139" s="137"/>
      <c r="J139" s="138">
        <f>ROUND(I139*H139,2)</f>
        <v>0</v>
      </c>
      <c r="K139" s="139"/>
      <c r="L139" s="31"/>
      <c r="M139" s="140" t="s">
        <v>1</v>
      </c>
      <c r="N139" s="141" t="s">
        <v>45</v>
      </c>
      <c r="P139" s="142">
        <f>O139*H139</f>
        <v>0</v>
      </c>
      <c r="Q139" s="142">
        <v>0</v>
      </c>
      <c r="R139" s="142">
        <f>Q139*H139</f>
        <v>0</v>
      </c>
      <c r="S139" s="142">
        <v>0</v>
      </c>
      <c r="T139" s="143">
        <f>S139*H139</f>
        <v>0</v>
      </c>
      <c r="AR139" s="144" t="s">
        <v>134</v>
      </c>
      <c r="AT139" s="144" t="s">
        <v>130</v>
      </c>
      <c r="AU139" s="144" t="s">
        <v>90</v>
      </c>
      <c r="AY139" s="16" t="s">
        <v>128</v>
      </c>
      <c r="BE139" s="145">
        <f>IF(N139="základní",J139,0)</f>
        <v>0</v>
      </c>
      <c r="BF139" s="145">
        <f>IF(N139="snížená",J139,0)</f>
        <v>0</v>
      </c>
      <c r="BG139" s="145">
        <f>IF(N139="zákl. přenesená",J139,0)</f>
        <v>0</v>
      </c>
      <c r="BH139" s="145">
        <f>IF(N139="sníž. přenesená",J139,0)</f>
        <v>0</v>
      </c>
      <c r="BI139" s="145">
        <f>IF(N139="nulová",J139,0)</f>
        <v>0</v>
      </c>
      <c r="BJ139" s="16" t="s">
        <v>88</v>
      </c>
      <c r="BK139" s="145">
        <f>ROUND(I139*H139,2)</f>
        <v>0</v>
      </c>
      <c r="BL139" s="16" t="s">
        <v>134</v>
      </c>
      <c r="BM139" s="144" t="s">
        <v>408</v>
      </c>
    </row>
    <row r="140" spans="2:65" s="13" customFormat="1">
      <c r="B140" s="153"/>
      <c r="D140" s="147" t="s">
        <v>136</v>
      </c>
      <c r="E140" s="154" t="s">
        <v>1</v>
      </c>
      <c r="F140" s="155" t="s">
        <v>409</v>
      </c>
      <c r="H140" s="156">
        <v>90.847999999999999</v>
      </c>
      <c r="I140" s="157"/>
      <c r="L140" s="153"/>
      <c r="M140" s="158"/>
      <c r="T140" s="159"/>
      <c r="AT140" s="154" t="s">
        <v>136</v>
      </c>
      <c r="AU140" s="154" t="s">
        <v>90</v>
      </c>
      <c r="AV140" s="13" t="s">
        <v>90</v>
      </c>
      <c r="AW140" s="13" t="s">
        <v>35</v>
      </c>
      <c r="AX140" s="13" t="s">
        <v>80</v>
      </c>
      <c r="AY140" s="154" t="s">
        <v>128</v>
      </c>
    </row>
    <row r="141" spans="2:65" s="14" customFormat="1">
      <c r="B141" s="160"/>
      <c r="D141" s="147" t="s">
        <v>136</v>
      </c>
      <c r="E141" s="161" t="s">
        <v>1</v>
      </c>
      <c r="F141" s="162" t="s">
        <v>141</v>
      </c>
      <c r="H141" s="163">
        <v>90.847999999999999</v>
      </c>
      <c r="I141" s="164"/>
      <c r="L141" s="160"/>
      <c r="M141" s="165"/>
      <c r="T141" s="166"/>
      <c r="AT141" s="161" t="s">
        <v>136</v>
      </c>
      <c r="AU141" s="161" t="s">
        <v>90</v>
      </c>
      <c r="AV141" s="14" t="s">
        <v>134</v>
      </c>
      <c r="AW141" s="14" t="s">
        <v>35</v>
      </c>
      <c r="AX141" s="14" t="s">
        <v>88</v>
      </c>
      <c r="AY141" s="161" t="s">
        <v>128</v>
      </c>
    </row>
    <row r="142" spans="2:65" s="1" customFormat="1" ht="37.950000000000003" customHeight="1">
      <c r="B142" s="31"/>
      <c r="C142" s="132" t="s">
        <v>172</v>
      </c>
      <c r="D142" s="132" t="s">
        <v>130</v>
      </c>
      <c r="E142" s="133" t="s">
        <v>178</v>
      </c>
      <c r="F142" s="134" t="s">
        <v>179</v>
      </c>
      <c r="G142" s="135" t="s">
        <v>151</v>
      </c>
      <c r="H142" s="136">
        <v>272.54399999999998</v>
      </c>
      <c r="I142" s="137"/>
      <c r="J142" s="138">
        <f>ROUND(I142*H142,2)</f>
        <v>0</v>
      </c>
      <c r="K142" s="139"/>
      <c r="L142" s="31"/>
      <c r="M142" s="140" t="s">
        <v>1</v>
      </c>
      <c r="N142" s="141" t="s">
        <v>45</v>
      </c>
      <c r="P142" s="142">
        <f>O142*H142</f>
        <v>0</v>
      </c>
      <c r="Q142" s="142">
        <v>0</v>
      </c>
      <c r="R142" s="142">
        <f>Q142*H142</f>
        <v>0</v>
      </c>
      <c r="S142" s="142">
        <v>0</v>
      </c>
      <c r="T142" s="143">
        <f>S142*H142</f>
        <v>0</v>
      </c>
      <c r="AR142" s="144" t="s">
        <v>134</v>
      </c>
      <c r="AT142" s="144" t="s">
        <v>130</v>
      </c>
      <c r="AU142" s="144" t="s">
        <v>90</v>
      </c>
      <c r="AY142" s="16" t="s">
        <v>128</v>
      </c>
      <c r="BE142" s="145">
        <f>IF(N142="základní",J142,0)</f>
        <v>0</v>
      </c>
      <c r="BF142" s="145">
        <f>IF(N142="snížená",J142,0)</f>
        <v>0</v>
      </c>
      <c r="BG142" s="145">
        <f>IF(N142="zákl. přenesená",J142,0)</f>
        <v>0</v>
      </c>
      <c r="BH142" s="145">
        <f>IF(N142="sníž. přenesená",J142,0)</f>
        <v>0</v>
      </c>
      <c r="BI142" s="145">
        <f>IF(N142="nulová",J142,0)</f>
        <v>0</v>
      </c>
      <c r="BJ142" s="16" t="s">
        <v>88</v>
      </c>
      <c r="BK142" s="145">
        <f>ROUND(I142*H142,2)</f>
        <v>0</v>
      </c>
      <c r="BL142" s="16" t="s">
        <v>134</v>
      </c>
      <c r="BM142" s="144" t="s">
        <v>410</v>
      </c>
    </row>
    <row r="143" spans="2:65" s="13" customFormat="1">
      <c r="B143" s="153"/>
      <c r="D143" s="147" t="s">
        <v>136</v>
      </c>
      <c r="E143" s="154" t="s">
        <v>1</v>
      </c>
      <c r="F143" s="155" t="s">
        <v>409</v>
      </c>
      <c r="H143" s="156">
        <v>90.847999999999999</v>
      </c>
      <c r="I143" s="157"/>
      <c r="L143" s="153"/>
      <c r="M143" s="158"/>
      <c r="T143" s="159"/>
      <c r="AT143" s="154" t="s">
        <v>136</v>
      </c>
      <c r="AU143" s="154" t="s">
        <v>90</v>
      </c>
      <c r="AV143" s="13" t="s">
        <v>90</v>
      </c>
      <c r="AW143" s="13" t="s">
        <v>35</v>
      </c>
      <c r="AX143" s="13" t="s">
        <v>80</v>
      </c>
      <c r="AY143" s="154" t="s">
        <v>128</v>
      </c>
    </row>
    <row r="144" spans="2:65" s="14" customFormat="1">
      <c r="B144" s="160"/>
      <c r="D144" s="147" t="s">
        <v>136</v>
      </c>
      <c r="E144" s="161" t="s">
        <v>1</v>
      </c>
      <c r="F144" s="162" t="s">
        <v>141</v>
      </c>
      <c r="H144" s="163">
        <v>90.847999999999999</v>
      </c>
      <c r="I144" s="164"/>
      <c r="L144" s="160"/>
      <c r="M144" s="165"/>
      <c r="T144" s="166"/>
      <c r="AT144" s="161" t="s">
        <v>136</v>
      </c>
      <c r="AU144" s="161" t="s">
        <v>90</v>
      </c>
      <c r="AV144" s="14" t="s">
        <v>134</v>
      </c>
      <c r="AW144" s="14" t="s">
        <v>35</v>
      </c>
      <c r="AX144" s="14" t="s">
        <v>88</v>
      </c>
      <c r="AY144" s="161" t="s">
        <v>128</v>
      </c>
    </row>
    <row r="145" spans="2:65" s="13" customFormat="1">
      <c r="B145" s="153"/>
      <c r="D145" s="147" t="s">
        <v>136</v>
      </c>
      <c r="F145" s="155" t="s">
        <v>411</v>
      </c>
      <c r="H145" s="156">
        <v>272.54399999999998</v>
      </c>
      <c r="I145" s="157"/>
      <c r="L145" s="153"/>
      <c r="M145" s="158"/>
      <c r="T145" s="159"/>
      <c r="AT145" s="154" t="s">
        <v>136</v>
      </c>
      <c r="AU145" s="154" t="s">
        <v>90</v>
      </c>
      <c r="AV145" s="13" t="s">
        <v>90</v>
      </c>
      <c r="AW145" s="13" t="s">
        <v>4</v>
      </c>
      <c r="AX145" s="13" t="s">
        <v>88</v>
      </c>
      <c r="AY145" s="154" t="s">
        <v>128</v>
      </c>
    </row>
    <row r="146" spans="2:65" s="1" customFormat="1" ht="24.15" customHeight="1">
      <c r="B146" s="31"/>
      <c r="C146" s="132" t="s">
        <v>177</v>
      </c>
      <c r="D146" s="132" t="s">
        <v>130</v>
      </c>
      <c r="E146" s="133" t="s">
        <v>184</v>
      </c>
      <c r="F146" s="134" t="s">
        <v>185</v>
      </c>
      <c r="G146" s="135" t="s">
        <v>151</v>
      </c>
      <c r="H146" s="136">
        <v>90.847999999999999</v>
      </c>
      <c r="I146" s="137"/>
      <c r="J146" s="138">
        <f>ROUND(I146*H146,2)</f>
        <v>0</v>
      </c>
      <c r="K146" s="139"/>
      <c r="L146" s="31"/>
      <c r="M146" s="140" t="s">
        <v>1</v>
      </c>
      <c r="N146" s="141" t="s">
        <v>45</v>
      </c>
      <c r="P146" s="142">
        <f>O146*H146</f>
        <v>0</v>
      </c>
      <c r="Q146" s="142">
        <v>0</v>
      </c>
      <c r="R146" s="142">
        <f>Q146*H146</f>
        <v>0</v>
      </c>
      <c r="S146" s="142">
        <v>0</v>
      </c>
      <c r="T146" s="143">
        <f>S146*H146</f>
        <v>0</v>
      </c>
      <c r="AR146" s="144" t="s">
        <v>134</v>
      </c>
      <c r="AT146" s="144" t="s">
        <v>130</v>
      </c>
      <c r="AU146" s="144" t="s">
        <v>90</v>
      </c>
      <c r="AY146" s="16" t="s">
        <v>128</v>
      </c>
      <c r="BE146" s="145">
        <f>IF(N146="základní",J146,0)</f>
        <v>0</v>
      </c>
      <c r="BF146" s="145">
        <f>IF(N146="snížená",J146,0)</f>
        <v>0</v>
      </c>
      <c r="BG146" s="145">
        <f>IF(N146="zákl. přenesená",J146,0)</f>
        <v>0</v>
      </c>
      <c r="BH146" s="145">
        <f>IF(N146="sníž. přenesená",J146,0)</f>
        <v>0</v>
      </c>
      <c r="BI146" s="145">
        <f>IF(N146="nulová",J146,0)</f>
        <v>0</v>
      </c>
      <c r="BJ146" s="16" t="s">
        <v>88</v>
      </c>
      <c r="BK146" s="145">
        <f>ROUND(I146*H146,2)</f>
        <v>0</v>
      </c>
      <c r="BL146" s="16" t="s">
        <v>134</v>
      </c>
      <c r="BM146" s="144" t="s">
        <v>412</v>
      </c>
    </row>
    <row r="147" spans="2:65" s="1" customFormat="1" ht="33" customHeight="1">
      <c r="B147" s="31"/>
      <c r="C147" s="132" t="s">
        <v>183</v>
      </c>
      <c r="D147" s="132" t="s">
        <v>130</v>
      </c>
      <c r="E147" s="133" t="s">
        <v>188</v>
      </c>
      <c r="F147" s="134" t="s">
        <v>189</v>
      </c>
      <c r="G147" s="135" t="s">
        <v>190</v>
      </c>
      <c r="H147" s="136">
        <v>177.154</v>
      </c>
      <c r="I147" s="137"/>
      <c r="J147" s="138">
        <f>ROUND(I147*H147,2)</f>
        <v>0</v>
      </c>
      <c r="K147" s="139"/>
      <c r="L147" s="31"/>
      <c r="M147" s="140" t="s">
        <v>1</v>
      </c>
      <c r="N147" s="141" t="s">
        <v>45</v>
      </c>
      <c r="P147" s="142">
        <f>O147*H147</f>
        <v>0</v>
      </c>
      <c r="Q147" s="142">
        <v>0</v>
      </c>
      <c r="R147" s="142">
        <f>Q147*H147</f>
        <v>0</v>
      </c>
      <c r="S147" s="142">
        <v>0</v>
      </c>
      <c r="T147" s="143">
        <f>S147*H147</f>
        <v>0</v>
      </c>
      <c r="AR147" s="144" t="s">
        <v>134</v>
      </c>
      <c r="AT147" s="144" t="s">
        <v>130</v>
      </c>
      <c r="AU147" s="144" t="s">
        <v>90</v>
      </c>
      <c r="AY147" s="16" t="s">
        <v>128</v>
      </c>
      <c r="BE147" s="145">
        <f>IF(N147="základní",J147,0)</f>
        <v>0</v>
      </c>
      <c r="BF147" s="145">
        <f>IF(N147="snížená",J147,0)</f>
        <v>0</v>
      </c>
      <c r="BG147" s="145">
        <f>IF(N147="zákl. přenesená",J147,0)</f>
        <v>0</v>
      </c>
      <c r="BH147" s="145">
        <f>IF(N147="sníž. přenesená",J147,0)</f>
        <v>0</v>
      </c>
      <c r="BI147" s="145">
        <f>IF(N147="nulová",J147,0)</f>
        <v>0</v>
      </c>
      <c r="BJ147" s="16" t="s">
        <v>88</v>
      </c>
      <c r="BK147" s="145">
        <f>ROUND(I147*H147,2)</f>
        <v>0</v>
      </c>
      <c r="BL147" s="16" t="s">
        <v>134</v>
      </c>
      <c r="BM147" s="144" t="s">
        <v>413</v>
      </c>
    </row>
    <row r="148" spans="2:65" s="13" customFormat="1">
      <c r="B148" s="153"/>
      <c r="D148" s="147" t="s">
        <v>136</v>
      </c>
      <c r="E148" s="154" t="s">
        <v>1</v>
      </c>
      <c r="F148" s="155" t="s">
        <v>414</v>
      </c>
      <c r="H148" s="156">
        <v>177.154</v>
      </c>
      <c r="I148" s="157"/>
      <c r="L148" s="153"/>
      <c r="M148" s="158"/>
      <c r="T148" s="159"/>
      <c r="AT148" s="154" t="s">
        <v>136</v>
      </c>
      <c r="AU148" s="154" t="s">
        <v>90</v>
      </c>
      <c r="AV148" s="13" t="s">
        <v>90</v>
      </c>
      <c r="AW148" s="13" t="s">
        <v>35</v>
      </c>
      <c r="AX148" s="13" t="s">
        <v>80</v>
      </c>
      <c r="AY148" s="154" t="s">
        <v>128</v>
      </c>
    </row>
    <row r="149" spans="2:65" s="14" customFormat="1">
      <c r="B149" s="160"/>
      <c r="D149" s="147" t="s">
        <v>136</v>
      </c>
      <c r="E149" s="161" t="s">
        <v>1</v>
      </c>
      <c r="F149" s="162" t="s">
        <v>141</v>
      </c>
      <c r="H149" s="163">
        <v>177.154</v>
      </c>
      <c r="I149" s="164"/>
      <c r="L149" s="160"/>
      <c r="M149" s="165"/>
      <c r="T149" s="166"/>
      <c r="AT149" s="161" t="s">
        <v>136</v>
      </c>
      <c r="AU149" s="161" t="s">
        <v>90</v>
      </c>
      <c r="AV149" s="14" t="s">
        <v>134</v>
      </c>
      <c r="AW149" s="14" t="s">
        <v>35</v>
      </c>
      <c r="AX149" s="14" t="s">
        <v>88</v>
      </c>
      <c r="AY149" s="161" t="s">
        <v>128</v>
      </c>
    </row>
    <row r="150" spans="2:65" s="1" customFormat="1" ht="16.5" customHeight="1">
      <c r="B150" s="31"/>
      <c r="C150" s="132" t="s">
        <v>187</v>
      </c>
      <c r="D150" s="132" t="s">
        <v>130</v>
      </c>
      <c r="E150" s="133" t="s">
        <v>194</v>
      </c>
      <c r="F150" s="134" t="s">
        <v>195</v>
      </c>
      <c r="G150" s="135" t="s">
        <v>151</v>
      </c>
      <c r="H150" s="136">
        <v>90.847999999999999</v>
      </c>
      <c r="I150" s="137"/>
      <c r="J150" s="138">
        <f>ROUND(I150*H150,2)</f>
        <v>0</v>
      </c>
      <c r="K150" s="139"/>
      <c r="L150" s="31"/>
      <c r="M150" s="140" t="s">
        <v>1</v>
      </c>
      <c r="N150" s="141" t="s">
        <v>45</v>
      </c>
      <c r="P150" s="142">
        <f>O150*H150</f>
        <v>0</v>
      </c>
      <c r="Q150" s="142">
        <v>0</v>
      </c>
      <c r="R150" s="142">
        <f>Q150*H150</f>
        <v>0</v>
      </c>
      <c r="S150" s="142">
        <v>0</v>
      </c>
      <c r="T150" s="143">
        <f>S150*H150</f>
        <v>0</v>
      </c>
      <c r="AR150" s="144" t="s">
        <v>134</v>
      </c>
      <c r="AT150" s="144" t="s">
        <v>130</v>
      </c>
      <c r="AU150" s="144" t="s">
        <v>90</v>
      </c>
      <c r="AY150" s="16" t="s">
        <v>128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6" t="s">
        <v>88</v>
      </c>
      <c r="BK150" s="145">
        <f>ROUND(I150*H150,2)</f>
        <v>0</v>
      </c>
      <c r="BL150" s="16" t="s">
        <v>134</v>
      </c>
      <c r="BM150" s="144" t="s">
        <v>415</v>
      </c>
    </row>
    <row r="151" spans="2:65" s="1" customFormat="1" ht="16.5" customHeight="1">
      <c r="B151" s="31"/>
      <c r="C151" s="132" t="s">
        <v>193</v>
      </c>
      <c r="D151" s="132" t="s">
        <v>130</v>
      </c>
      <c r="E151" s="133" t="s">
        <v>198</v>
      </c>
      <c r="F151" s="134" t="s">
        <v>199</v>
      </c>
      <c r="G151" s="135" t="s">
        <v>200</v>
      </c>
      <c r="H151" s="136">
        <v>25</v>
      </c>
      <c r="I151" s="137"/>
      <c r="J151" s="138">
        <f>ROUND(I151*H151,2)</f>
        <v>0</v>
      </c>
      <c r="K151" s="139"/>
      <c r="L151" s="31"/>
      <c r="M151" s="140" t="s">
        <v>1</v>
      </c>
      <c r="N151" s="141" t="s">
        <v>45</v>
      </c>
      <c r="P151" s="142">
        <f>O151*H151</f>
        <v>0</v>
      </c>
      <c r="Q151" s="142">
        <v>0</v>
      </c>
      <c r="R151" s="142">
        <f>Q151*H151</f>
        <v>0</v>
      </c>
      <c r="S151" s="142">
        <v>0</v>
      </c>
      <c r="T151" s="143">
        <f>S151*H151</f>
        <v>0</v>
      </c>
      <c r="AR151" s="144" t="s">
        <v>134</v>
      </c>
      <c r="AT151" s="144" t="s">
        <v>130</v>
      </c>
      <c r="AU151" s="144" t="s">
        <v>90</v>
      </c>
      <c r="AY151" s="16" t="s">
        <v>128</v>
      </c>
      <c r="BE151" s="145">
        <f>IF(N151="základní",J151,0)</f>
        <v>0</v>
      </c>
      <c r="BF151" s="145">
        <f>IF(N151="snížená",J151,0)</f>
        <v>0</v>
      </c>
      <c r="BG151" s="145">
        <f>IF(N151="zákl. přenesená",J151,0)</f>
        <v>0</v>
      </c>
      <c r="BH151" s="145">
        <f>IF(N151="sníž. přenesená",J151,0)</f>
        <v>0</v>
      </c>
      <c r="BI151" s="145">
        <f>IF(N151="nulová",J151,0)</f>
        <v>0</v>
      </c>
      <c r="BJ151" s="16" t="s">
        <v>88</v>
      </c>
      <c r="BK151" s="145">
        <f>ROUND(I151*H151,2)</f>
        <v>0</v>
      </c>
      <c r="BL151" s="16" t="s">
        <v>134</v>
      </c>
      <c r="BM151" s="144" t="s">
        <v>416</v>
      </c>
    </row>
    <row r="152" spans="2:65" s="12" customFormat="1">
      <c r="B152" s="146"/>
      <c r="D152" s="147" t="s">
        <v>136</v>
      </c>
      <c r="E152" s="148" t="s">
        <v>1</v>
      </c>
      <c r="F152" s="149" t="s">
        <v>417</v>
      </c>
      <c r="H152" s="148" t="s">
        <v>1</v>
      </c>
      <c r="I152" s="150"/>
      <c r="L152" s="146"/>
      <c r="M152" s="151"/>
      <c r="T152" s="152"/>
      <c r="AT152" s="148" t="s">
        <v>136</v>
      </c>
      <c r="AU152" s="148" t="s">
        <v>90</v>
      </c>
      <c r="AV152" s="12" t="s">
        <v>88</v>
      </c>
      <c r="AW152" s="12" t="s">
        <v>35</v>
      </c>
      <c r="AX152" s="12" t="s">
        <v>80</v>
      </c>
      <c r="AY152" s="148" t="s">
        <v>128</v>
      </c>
    </row>
    <row r="153" spans="2:65" s="13" customFormat="1">
      <c r="B153" s="153"/>
      <c r="D153" s="147" t="s">
        <v>136</v>
      </c>
      <c r="E153" s="154" t="s">
        <v>1</v>
      </c>
      <c r="F153" s="155" t="s">
        <v>287</v>
      </c>
      <c r="H153" s="156">
        <v>25</v>
      </c>
      <c r="I153" s="157"/>
      <c r="L153" s="153"/>
      <c r="M153" s="158"/>
      <c r="T153" s="159"/>
      <c r="AT153" s="154" t="s">
        <v>136</v>
      </c>
      <c r="AU153" s="154" t="s">
        <v>90</v>
      </c>
      <c r="AV153" s="13" t="s">
        <v>90</v>
      </c>
      <c r="AW153" s="13" t="s">
        <v>35</v>
      </c>
      <c r="AX153" s="13" t="s">
        <v>80</v>
      </c>
      <c r="AY153" s="154" t="s">
        <v>128</v>
      </c>
    </row>
    <row r="154" spans="2:65" s="14" customFormat="1">
      <c r="B154" s="160"/>
      <c r="D154" s="147" t="s">
        <v>136</v>
      </c>
      <c r="E154" s="161" t="s">
        <v>1</v>
      </c>
      <c r="F154" s="162" t="s">
        <v>141</v>
      </c>
      <c r="H154" s="163">
        <v>25</v>
      </c>
      <c r="I154" s="164"/>
      <c r="L154" s="160"/>
      <c r="M154" s="165"/>
      <c r="T154" s="166"/>
      <c r="AT154" s="161" t="s">
        <v>136</v>
      </c>
      <c r="AU154" s="161" t="s">
        <v>90</v>
      </c>
      <c r="AV154" s="14" t="s">
        <v>134</v>
      </c>
      <c r="AW154" s="14" t="s">
        <v>35</v>
      </c>
      <c r="AX154" s="14" t="s">
        <v>88</v>
      </c>
      <c r="AY154" s="161" t="s">
        <v>128</v>
      </c>
    </row>
    <row r="155" spans="2:65" s="1" customFormat="1" ht="24.15" customHeight="1">
      <c r="B155" s="31"/>
      <c r="C155" s="132" t="s">
        <v>197</v>
      </c>
      <c r="D155" s="132" t="s">
        <v>130</v>
      </c>
      <c r="E155" s="133" t="s">
        <v>203</v>
      </c>
      <c r="F155" s="134" t="s">
        <v>204</v>
      </c>
      <c r="G155" s="135" t="s">
        <v>133</v>
      </c>
      <c r="H155" s="136">
        <v>20</v>
      </c>
      <c r="I155" s="137"/>
      <c r="J155" s="138">
        <f>ROUND(I155*H155,2)</f>
        <v>0</v>
      </c>
      <c r="K155" s="139"/>
      <c r="L155" s="31"/>
      <c r="M155" s="140" t="s">
        <v>1</v>
      </c>
      <c r="N155" s="141" t="s">
        <v>45</v>
      </c>
      <c r="P155" s="142">
        <f>O155*H155</f>
        <v>0</v>
      </c>
      <c r="Q155" s="142">
        <v>0</v>
      </c>
      <c r="R155" s="142">
        <f>Q155*H155</f>
        <v>0</v>
      </c>
      <c r="S155" s="142">
        <v>0</v>
      </c>
      <c r="T155" s="143">
        <f>S155*H155</f>
        <v>0</v>
      </c>
      <c r="AR155" s="144" t="s">
        <v>134</v>
      </c>
      <c r="AT155" s="144" t="s">
        <v>130</v>
      </c>
      <c r="AU155" s="144" t="s">
        <v>90</v>
      </c>
      <c r="AY155" s="16" t="s">
        <v>128</v>
      </c>
      <c r="BE155" s="145">
        <f>IF(N155="základní",J155,0)</f>
        <v>0</v>
      </c>
      <c r="BF155" s="145">
        <f>IF(N155="snížená",J155,0)</f>
        <v>0</v>
      </c>
      <c r="BG155" s="145">
        <f>IF(N155="zákl. přenesená",J155,0)</f>
        <v>0</v>
      </c>
      <c r="BH155" s="145">
        <f>IF(N155="sníž. přenesená",J155,0)</f>
        <v>0</v>
      </c>
      <c r="BI155" s="145">
        <f>IF(N155="nulová",J155,0)</f>
        <v>0</v>
      </c>
      <c r="BJ155" s="16" t="s">
        <v>88</v>
      </c>
      <c r="BK155" s="145">
        <f>ROUND(I155*H155,2)</f>
        <v>0</v>
      </c>
      <c r="BL155" s="16" t="s">
        <v>134</v>
      </c>
      <c r="BM155" s="144" t="s">
        <v>418</v>
      </c>
    </row>
    <row r="156" spans="2:65" s="13" customFormat="1">
      <c r="B156" s="153"/>
      <c r="D156" s="147" t="s">
        <v>136</v>
      </c>
      <c r="E156" s="154" t="s">
        <v>1</v>
      </c>
      <c r="F156" s="155" t="s">
        <v>419</v>
      </c>
      <c r="H156" s="156">
        <v>7.5</v>
      </c>
      <c r="I156" s="157"/>
      <c r="L156" s="153"/>
      <c r="M156" s="158"/>
      <c r="T156" s="159"/>
      <c r="AT156" s="154" t="s">
        <v>136</v>
      </c>
      <c r="AU156" s="154" t="s">
        <v>90</v>
      </c>
      <c r="AV156" s="13" t="s">
        <v>90</v>
      </c>
      <c r="AW156" s="13" t="s">
        <v>35</v>
      </c>
      <c r="AX156" s="13" t="s">
        <v>80</v>
      </c>
      <c r="AY156" s="154" t="s">
        <v>128</v>
      </c>
    </row>
    <row r="157" spans="2:65" s="13" customFormat="1">
      <c r="B157" s="153"/>
      <c r="D157" s="147" t="s">
        <v>136</v>
      </c>
      <c r="E157" s="154" t="s">
        <v>1</v>
      </c>
      <c r="F157" s="155" t="s">
        <v>401</v>
      </c>
      <c r="H157" s="156">
        <v>12.5</v>
      </c>
      <c r="I157" s="157"/>
      <c r="L157" s="153"/>
      <c r="M157" s="158"/>
      <c r="T157" s="159"/>
      <c r="AT157" s="154" t="s">
        <v>136</v>
      </c>
      <c r="AU157" s="154" t="s">
        <v>90</v>
      </c>
      <c r="AV157" s="13" t="s">
        <v>90</v>
      </c>
      <c r="AW157" s="13" t="s">
        <v>35</v>
      </c>
      <c r="AX157" s="13" t="s">
        <v>80</v>
      </c>
      <c r="AY157" s="154" t="s">
        <v>128</v>
      </c>
    </row>
    <row r="158" spans="2:65" s="14" customFormat="1">
      <c r="B158" s="160"/>
      <c r="D158" s="147" t="s">
        <v>136</v>
      </c>
      <c r="E158" s="161" t="s">
        <v>1</v>
      </c>
      <c r="F158" s="162" t="s">
        <v>141</v>
      </c>
      <c r="H158" s="163">
        <v>20</v>
      </c>
      <c r="I158" s="164"/>
      <c r="L158" s="160"/>
      <c r="M158" s="165"/>
      <c r="T158" s="166"/>
      <c r="AT158" s="161" t="s">
        <v>136</v>
      </c>
      <c r="AU158" s="161" t="s">
        <v>90</v>
      </c>
      <c r="AV158" s="14" t="s">
        <v>134</v>
      </c>
      <c r="AW158" s="14" t="s">
        <v>35</v>
      </c>
      <c r="AX158" s="14" t="s">
        <v>88</v>
      </c>
      <c r="AY158" s="161" t="s">
        <v>128</v>
      </c>
    </row>
    <row r="159" spans="2:65" s="1" customFormat="1" ht="16.5" customHeight="1">
      <c r="B159" s="31"/>
      <c r="C159" s="167" t="s">
        <v>202</v>
      </c>
      <c r="D159" s="167" t="s">
        <v>210</v>
      </c>
      <c r="E159" s="168" t="s">
        <v>211</v>
      </c>
      <c r="F159" s="169" t="s">
        <v>212</v>
      </c>
      <c r="G159" s="170" t="s">
        <v>190</v>
      </c>
      <c r="H159" s="171">
        <v>4.8</v>
      </c>
      <c r="I159" s="172"/>
      <c r="J159" s="173">
        <f>ROUND(I159*H159,2)</f>
        <v>0</v>
      </c>
      <c r="K159" s="174"/>
      <c r="L159" s="175"/>
      <c r="M159" s="176" t="s">
        <v>1</v>
      </c>
      <c r="N159" s="177" t="s">
        <v>45</v>
      </c>
      <c r="P159" s="142">
        <f>O159*H159</f>
        <v>0</v>
      </c>
      <c r="Q159" s="142">
        <v>1</v>
      </c>
      <c r="R159" s="142">
        <f>Q159*H159</f>
        <v>4.8</v>
      </c>
      <c r="S159" s="142">
        <v>0</v>
      </c>
      <c r="T159" s="143">
        <f>S159*H159</f>
        <v>0</v>
      </c>
      <c r="AR159" s="144" t="s">
        <v>187</v>
      </c>
      <c r="AT159" s="144" t="s">
        <v>210</v>
      </c>
      <c r="AU159" s="144" t="s">
        <v>90</v>
      </c>
      <c r="AY159" s="16" t="s">
        <v>128</v>
      </c>
      <c r="BE159" s="145">
        <f>IF(N159="základní",J159,0)</f>
        <v>0</v>
      </c>
      <c r="BF159" s="145">
        <f>IF(N159="snížená",J159,0)</f>
        <v>0</v>
      </c>
      <c r="BG159" s="145">
        <f>IF(N159="zákl. přenesená",J159,0)</f>
        <v>0</v>
      </c>
      <c r="BH159" s="145">
        <f>IF(N159="sníž. přenesená",J159,0)</f>
        <v>0</v>
      </c>
      <c r="BI159" s="145">
        <f>IF(N159="nulová",J159,0)</f>
        <v>0</v>
      </c>
      <c r="BJ159" s="16" t="s">
        <v>88</v>
      </c>
      <c r="BK159" s="145">
        <f>ROUND(I159*H159,2)</f>
        <v>0</v>
      </c>
      <c r="BL159" s="16" t="s">
        <v>134</v>
      </c>
      <c r="BM159" s="144" t="s">
        <v>420</v>
      </c>
    </row>
    <row r="160" spans="2:65" s="13" customFormat="1">
      <c r="B160" s="153"/>
      <c r="D160" s="147" t="s">
        <v>136</v>
      </c>
      <c r="E160" s="154" t="s">
        <v>1</v>
      </c>
      <c r="F160" s="155" t="s">
        <v>421</v>
      </c>
      <c r="H160" s="156">
        <v>4.8</v>
      </c>
      <c r="I160" s="157"/>
      <c r="L160" s="153"/>
      <c r="M160" s="158"/>
      <c r="T160" s="159"/>
      <c r="AT160" s="154" t="s">
        <v>136</v>
      </c>
      <c r="AU160" s="154" t="s">
        <v>90</v>
      </c>
      <c r="AV160" s="13" t="s">
        <v>90</v>
      </c>
      <c r="AW160" s="13" t="s">
        <v>35</v>
      </c>
      <c r="AX160" s="13" t="s">
        <v>80</v>
      </c>
      <c r="AY160" s="154" t="s">
        <v>128</v>
      </c>
    </row>
    <row r="161" spans="2:65" s="14" customFormat="1">
      <c r="B161" s="160"/>
      <c r="D161" s="147" t="s">
        <v>136</v>
      </c>
      <c r="E161" s="161" t="s">
        <v>1</v>
      </c>
      <c r="F161" s="162" t="s">
        <v>141</v>
      </c>
      <c r="H161" s="163">
        <v>4.8</v>
      </c>
      <c r="I161" s="164"/>
      <c r="L161" s="160"/>
      <c r="M161" s="165"/>
      <c r="T161" s="166"/>
      <c r="AT161" s="161" t="s">
        <v>136</v>
      </c>
      <c r="AU161" s="161" t="s">
        <v>90</v>
      </c>
      <c r="AV161" s="14" t="s">
        <v>134</v>
      </c>
      <c r="AW161" s="14" t="s">
        <v>35</v>
      </c>
      <c r="AX161" s="14" t="s">
        <v>88</v>
      </c>
      <c r="AY161" s="161" t="s">
        <v>128</v>
      </c>
    </row>
    <row r="162" spans="2:65" s="1" customFormat="1" ht="24.15" customHeight="1">
      <c r="B162" s="31"/>
      <c r="C162" s="132" t="s">
        <v>209</v>
      </c>
      <c r="D162" s="132" t="s">
        <v>130</v>
      </c>
      <c r="E162" s="133" t="s">
        <v>216</v>
      </c>
      <c r="F162" s="134" t="s">
        <v>217</v>
      </c>
      <c r="G162" s="135" t="s">
        <v>133</v>
      </c>
      <c r="H162" s="136">
        <v>204.4</v>
      </c>
      <c r="I162" s="137"/>
      <c r="J162" s="138">
        <f>ROUND(I162*H162,2)</f>
        <v>0</v>
      </c>
      <c r="K162" s="139"/>
      <c r="L162" s="31"/>
      <c r="M162" s="140" t="s">
        <v>1</v>
      </c>
      <c r="N162" s="141" t="s">
        <v>45</v>
      </c>
      <c r="P162" s="142">
        <f>O162*H162</f>
        <v>0</v>
      </c>
      <c r="Q162" s="142">
        <v>0</v>
      </c>
      <c r="R162" s="142">
        <f>Q162*H162</f>
        <v>0</v>
      </c>
      <c r="S162" s="142">
        <v>0</v>
      </c>
      <c r="T162" s="143">
        <f>S162*H162</f>
        <v>0</v>
      </c>
      <c r="AR162" s="144" t="s">
        <v>134</v>
      </c>
      <c r="AT162" s="144" t="s">
        <v>130</v>
      </c>
      <c r="AU162" s="144" t="s">
        <v>90</v>
      </c>
      <c r="AY162" s="16" t="s">
        <v>128</v>
      </c>
      <c r="BE162" s="145">
        <f>IF(N162="základní",J162,0)</f>
        <v>0</v>
      </c>
      <c r="BF162" s="145">
        <f>IF(N162="snížená",J162,0)</f>
        <v>0</v>
      </c>
      <c r="BG162" s="145">
        <f>IF(N162="zákl. přenesená",J162,0)</f>
        <v>0</v>
      </c>
      <c r="BH162" s="145">
        <f>IF(N162="sníž. přenesená",J162,0)</f>
        <v>0</v>
      </c>
      <c r="BI162" s="145">
        <f>IF(N162="nulová",J162,0)</f>
        <v>0</v>
      </c>
      <c r="BJ162" s="16" t="s">
        <v>88</v>
      </c>
      <c r="BK162" s="145">
        <f>ROUND(I162*H162,2)</f>
        <v>0</v>
      </c>
      <c r="BL162" s="16" t="s">
        <v>134</v>
      </c>
      <c r="BM162" s="144" t="s">
        <v>422</v>
      </c>
    </row>
    <row r="163" spans="2:65" s="12" customFormat="1">
      <c r="B163" s="146"/>
      <c r="D163" s="147" t="s">
        <v>136</v>
      </c>
      <c r="E163" s="148" t="s">
        <v>1</v>
      </c>
      <c r="F163" s="149" t="s">
        <v>404</v>
      </c>
      <c r="H163" s="148" t="s">
        <v>1</v>
      </c>
      <c r="I163" s="150"/>
      <c r="L163" s="146"/>
      <c r="M163" s="151"/>
      <c r="T163" s="152"/>
      <c r="AT163" s="148" t="s">
        <v>136</v>
      </c>
      <c r="AU163" s="148" t="s">
        <v>90</v>
      </c>
      <c r="AV163" s="12" t="s">
        <v>88</v>
      </c>
      <c r="AW163" s="12" t="s">
        <v>35</v>
      </c>
      <c r="AX163" s="12" t="s">
        <v>80</v>
      </c>
      <c r="AY163" s="148" t="s">
        <v>128</v>
      </c>
    </row>
    <row r="164" spans="2:65" s="13" customFormat="1">
      <c r="B164" s="153"/>
      <c r="D164" s="147" t="s">
        <v>136</v>
      </c>
      <c r="E164" s="154" t="s">
        <v>1</v>
      </c>
      <c r="F164" s="155" t="s">
        <v>423</v>
      </c>
      <c r="H164" s="156">
        <v>204.4</v>
      </c>
      <c r="I164" s="157"/>
      <c r="L164" s="153"/>
      <c r="M164" s="158"/>
      <c r="T164" s="159"/>
      <c r="AT164" s="154" t="s">
        <v>136</v>
      </c>
      <c r="AU164" s="154" t="s">
        <v>90</v>
      </c>
      <c r="AV164" s="13" t="s">
        <v>90</v>
      </c>
      <c r="AW164" s="13" t="s">
        <v>35</v>
      </c>
      <c r="AX164" s="13" t="s">
        <v>80</v>
      </c>
      <c r="AY164" s="154" t="s">
        <v>128</v>
      </c>
    </row>
    <row r="165" spans="2:65" s="14" customFormat="1">
      <c r="B165" s="160"/>
      <c r="D165" s="147" t="s">
        <v>136</v>
      </c>
      <c r="E165" s="161" t="s">
        <v>1</v>
      </c>
      <c r="F165" s="162" t="s">
        <v>141</v>
      </c>
      <c r="H165" s="163">
        <v>204.4</v>
      </c>
      <c r="I165" s="164"/>
      <c r="L165" s="160"/>
      <c r="M165" s="165"/>
      <c r="T165" s="166"/>
      <c r="AT165" s="161" t="s">
        <v>136</v>
      </c>
      <c r="AU165" s="161" t="s">
        <v>90</v>
      </c>
      <c r="AV165" s="14" t="s">
        <v>134</v>
      </c>
      <c r="AW165" s="14" t="s">
        <v>35</v>
      </c>
      <c r="AX165" s="14" t="s">
        <v>88</v>
      </c>
      <c r="AY165" s="161" t="s">
        <v>128</v>
      </c>
    </row>
    <row r="166" spans="2:65" s="11" customFormat="1" ht="22.95" customHeight="1">
      <c r="B166" s="120"/>
      <c r="D166" s="121" t="s">
        <v>79</v>
      </c>
      <c r="E166" s="130" t="s">
        <v>90</v>
      </c>
      <c r="F166" s="130" t="s">
        <v>226</v>
      </c>
      <c r="I166" s="123"/>
      <c r="J166" s="131">
        <f>BK166</f>
        <v>0</v>
      </c>
      <c r="L166" s="120"/>
      <c r="M166" s="125"/>
      <c r="P166" s="126">
        <f>SUM(P167:P175)</f>
        <v>0</v>
      </c>
      <c r="R166" s="126">
        <f>SUM(R167:R175)</f>
        <v>15.102250000000002</v>
      </c>
      <c r="T166" s="127">
        <f>SUM(T167:T175)</f>
        <v>0</v>
      </c>
      <c r="AR166" s="121" t="s">
        <v>88</v>
      </c>
      <c r="AT166" s="128" t="s">
        <v>79</v>
      </c>
      <c r="AU166" s="128" t="s">
        <v>88</v>
      </c>
      <c r="AY166" s="121" t="s">
        <v>128</v>
      </c>
      <c r="BK166" s="129">
        <f>SUM(BK167:BK175)</f>
        <v>0</v>
      </c>
    </row>
    <row r="167" spans="2:65" s="1" customFormat="1" ht="33" customHeight="1">
      <c r="B167" s="31"/>
      <c r="C167" s="132" t="s">
        <v>215</v>
      </c>
      <c r="D167" s="132" t="s">
        <v>130</v>
      </c>
      <c r="E167" s="133" t="s">
        <v>228</v>
      </c>
      <c r="F167" s="134" t="s">
        <v>229</v>
      </c>
      <c r="G167" s="135" t="s">
        <v>151</v>
      </c>
      <c r="H167" s="136">
        <v>6</v>
      </c>
      <c r="I167" s="137"/>
      <c r="J167" s="138">
        <f>ROUND(I167*H167,2)</f>
        <v>0</v>
      </c>
      <c r="K167" s="139"/>
      <c r="L167" s="31"/>
      <c r="M167" s="140" t="s">
        <v>1</v>
      </c>
      <c r="N167" s="141" t="s">
        <v>45</v>
      </c>
      <c r="P167" s="142">
        <f>O167*H167</f>
        <v>0</v>
      </c>
      <c r="Q167" s="142">
        <v>1.665</v>
      </c>
      <c r="R167" s="142">
        <f>Q167*H167</f>
        <v>9.99</v>
      </c>
      <c r="S167" s="142">
        <v>0</v>
      </c>
      <c r="T167" s="143">
        <f>S167*H167</f>
        <v>0</v>
      </c>
      <c r="AR167" s="144" t="s">
        <v>134</v>
      </c>
      <c r="AT167" s="144" t="s">
        <v>130</v>
      </c>
      <c r="AU167" s="144" t="s">
        <v>90</v>
      </c>
      <c r="AY167" s="16" t="s">
        <v>128</v>
      </c>
      <c r="BE167" s="145">
        <f>IF(N167="základní",J167,0)</f>
        <v>0</v>
      </c>
      <c r="BF167" s="145">
        <f>IF(N167="snížená",J167,0)</f>
        <v>0</v>
      </c>
      <c r="BG167" s="145">
        <f>IF(N167="zákl. přenesená",J167,0)</f>
        <v>0</v>
      </c>
      <c r="BH167" s="145">
        <f>IF(N167="sníž. přenesená",J167,0)</f>
        <v>0</v>
      </c>
      <c r="BI167" s="145">
        <f>IF(N167="nulová",J167,0)</f>
        <v>0</v>
      </c>
      <c r="BJ167" s="16" t="s">
        <v>88</v>
      </c>
      <c r="BK167" s="145">
        <f>ROUND(I167*H167,2)</f>
        <v>0</v>
      </c>
      <c r="BL167" s="16" t="s">
        <v>134</v>
      </c>
      <c r="BM167" s="144" t="s">
        <v>424</v>
      </c>
    </row>
    <row r="168" spans="2:65" s="12" customFormat="1">
      <c r="B168" s="146"/>
      <c r="D168" s="147" t="s">
        <v>136</v>
      </c>
      <c r="E168" s="148" t="s">
        <v>1</v>
      </c>
      <c r="F168" s="149" t="s">
        <v>425</v>
      </c>
      <c r="H168" s="148" t="s">
        <v>1</v>
      </c>
      <c r="I168" s="150"/>
      <c r="L168" s="146"/>
      <c r="M168" s="151"/>
      <c r="T168" s="152"/>
      <c r="AT168" s="148" t="s">
        <v>136</v>
      </c>
      <c r="AU168" s="148" t="s">
        <v>90</v>
      </c>
      <c r="AV168" s="12" t="s">
        <v>88</v>
      </c>
      <c r="AW168" s="12" t="s">
        <v>35</v>
      </c>
      <c r="AX168" s="12" t="s">
        <v>80</v>
      </c>
      <c r="AY168" s="148" t="s">
        <v>128</v>
      </c>
    </row>
    <row r="169" spans="2:65" s="13" customFormat="1">
      <c r="B169" s="153"/>
      <c r="D169" s="147" t="s">
        <v>136</v>
      </c>
      <c r="E169" s="154" t="s">
        <v>1</v>
      </c>
      <c r="F169" s="155" t="s">
        <v>426</v>
      </c>
      <c r="H169" s="156">
        <v>2.25</v>
      </c>
      <c r="I169" s="157"/>
      <c r="L169" s="153"/>
      <c r="M169" s="158"/>
      <c r="T169" s="159"/>
      <c r="AT169" s="154" t="s">
        <v>136</v>
      </c>
      <c r="AU169" s="154" t="s">
        <v>90</v>
      </c>
      <c r="AV169" s="13" t="s">
        <v>90</v>
      </c>
      <c r="AW169" s="13" t="s">
        <v>35</v>
      </c>
      <c r="AX169" s="13" t="s">
        <v>80</v>
      </c>
      <c r="AY169" s="154" t="s">
        <v>128</v>
      </c>
    </row>
    <row r="170" spans="2:65" s="13" customFormat="1">
      <c r="B170" s="153"/>
      <c r="D170" s="147" t="s">
        <v>136</v>
      </c>
      <c r="E170" s="154" t="s">
        <v>1</v>
      </c>
      <c r="F170" s="155" t="s">
        <v>427</v>
      </c>
      <c r="H170" s="156">
        <v>3.75</v>
      </c>
      <c r="I170" s="157"/>
      <c r="L170" s="153"/>
      <c r="M170" s="158"/>
      <c r="T170" s="159"/>
      <c r="AT170" s="154" t="s">
        <v>136</v>
      </c>
      <c r="AU170" s="154" t="s">
        <v>90</v>
      </c>
      <c r="AV170" s="13" t="s">
        <v>90</v>
      </c>
      <c r="AW170" s="13" t="s">
        <v>35</v>
      </c>
      <c r="AX170" s="13" t="s">
        <v>80</v>
      </c>
      <c r="AY170" s="154" t="s">
        <v>128</v>
      </c>
    </row>
    <row r="171" spans="2:65" s="14" customFormat="1">
      <c r="B171" s="160"/>
      <c r="D171" s="147" t="s">
        <v>136</v>
      </c>
      <c r="E171" s="161" t="s">
        <v>1</v>
      </c>
      <c r="F171" s="162" t="s">
        <v>141</v>
      </c>
      <c r="H171" s="163">
        <v>6</v>
      </c>
      <c r="I171" s="164"/>
      <c r="L171" s="160"/>
      <c r="M171" s="165"/>
      <c r="T171" s="166"/>
      <c r="AT171" s="161" t="s">
        <v>136</v>
      </c>
      <c r="AU171" s="161" t="s">
        <v>90</v>
      </c>
      <c r="AV171" s="14" t="s">
        <v>134</v>
      </c>
      <c r="AW171" s="14" t="s">
        <v>35</v>
      </c>
      <c r="AX171" s="14" t="s">
        <v>88</v>
      </c>
      <c r="AY171" s="161" t="s">
        <v>128</v>
      </c>
    </row>
    <row r="172" spans="2:65" s="1" customFormat="1" ht="37.950000000000003" customHeight="1">
      <c r="B172" s="31"/>
      <c r="C172" s="132" t="s">
        <v>227</v>
      </c>
      <c r="D172" s="132" t="s">
        <v>130</v>
      </c>
      <c r="E172" s="133" t="s">
        <v>233</v>
      </c>
      <c r="F172" s="134" t="s">
        <v>234</v>
      </c>
      <c r="G172" s="135" t="s">
        <v>200</v>
      </c>
      <c r="H172" s="136">
        <v>25</v>
      </c>
      <c r="I172" s="137"/>
      <c r="J172" s="138">
        <f>ROUND(I172*H172,2)</f>
        <v>0</v>
      </c>
      <c r="K172" s="139"/>
      <c r="L172" s="31"/>
      <c r="M172" s="140" t="s">
        <v>1</v>
      </c>
      <c r="N172" s="141" t="s">
        <v>45</v>
      </c>
      <c r="P172" s="142">
        <f>O172*H172</f>
        <v>0</v>
      </c>
      <c r="Q172" s="142">
        <v>0.20449000000000001</v>
      </c>
      <c r="R172" s="142">
        <f>Q172*H172</f>
        <v>5.1122500000000004</v>
      </c>
      <c r="S172" s="142">
        <v>0</v>
      </c>
      <c r="T172" s="143">
        <f>S172*H172</f>
        <v>0</v>
      </c>
      <c r="AR172" s="144" t="s">
        <v>134</v>
      </c>
      <c r="AT172" s="144" t="s">
        <v>130</v>
      </c>
      <c r="AU172" s="144" t="s">
        <v>90</v>
      </c>
      <c r="AY172" s="16" t="s">
        <v>128</v>
      </c>
      <c r="BE172" s="145">
        <f>IF(N172="základní",J172,0)</f>
        <v>0</v>
      </c>
      <c r="BF172" s="145">
        <f>IF(N172="snížená",J172,0)</f>
        <v>0</v>
      </c>
      <c r="BG172" s="145">
        <f>IF(N172="zákl. přenesená",J172,0)</f>
        <v>0</v>
      </c>
      <c r="BH172" s="145">
        <f>IF(N172="sníž. přenesená",J172,0)</f>
        <v>0</v>
      </c>
      <c r="BI172" s="145">
        <f>IF(N172="nulová",J172,0)</f>
        <v>0</v>
      </c>
      <c r="BJ172" s="16" t="s">
        <v>88</v>
      </c>
      <c r="BK172" s="145">
        <f>ROUND(I172*H172,2)</f>
        <v>0</v>
      </c>
      <c r="BL172" s="16" t="s">
        <v>134</v>
      </c>
      <c r="BM172" s="144" t="s">
        <v>428</v>
      </c>
    </row>
    <row r="173" spans="2:65" s="12" customFormat="1">
      <c r="B173" s="146"/>
      <c r="D173" s="147" t="s">
        <v>136</v>
      </c>
      <c r="E173" s="148" t="s">
        <v>1</v>
      </c>
      <c r="F173" s="149" t="s">
        <v>429</v>
      </c>
      <c r="H173" s="148" t="s">
        <v>1</v>
      </c>
      <c r="I173" s="150"/>
      <c r="L173" s="146"/>
      <c r="M173" s="151"/>
      <c r="T173" s="152"/>
      <c r="AT173" s="148" t="s">
        <v>136</v>
      </c>
      <c r="AU173" s="148" t="s">
        <v>90</v>
      </c>
      <c r="AV173" s="12" t="s">
        <v>88</v>
      </c>
      <c r="AW173" s="12" t="s">
        <v>35</v>
      </c>
      <c r="AX173" s="12" t="s">
        <v>80</v>
      </c>
      <c r="AY173" s="148" t="s">
        <v>128</v>
      </c>
    </row>
    <row r="174" spans="2:65" s="13" customFormat="1">
      <c r="B174" s="153"/>
      <c r="D174" s="147" t="s">
        <v>136</v>
      </c>
      <c r="E174" s="154" t="s">
        <v>1</v>
      </c>
      <c r="F174" s="155" t="s">
        <v>287</v>
      </c>
      <c r="H174" s="156">
        <v>25</v>
      </c>
      <c r="I174" s="157"/>
      <c r="L174" s="153"/>
      <c r="M174" s="158"/>
      <c r="T174" s="159"/>
      <c r="AT174" s="154" t="s">
        <v>136</v>
      </c>
      <c r="AU174" s="154" t="s">
        <v>90</v>
      </c>
      <c r="AV174" s="13" t="s">
        <v>90</v>
      </c>
      <c r="AW174" s="13" t="s">
        <v>35</v>
      </c>
      <c r="AX174" s="13" t="s">
        <v>80</v>
      </c>
      <c r="AY174" s="154" t="s">
        <v>128</v>
      </c>
    </row>
    <row r="175" spans="2:65" s="14" customFormat="1">
      <c r="B175" s="160"/>
      <c r="D175" s="147" t="s">
        <v>136</v>
      </c>
      <c r="E175" s="161" t="s">
        <v>1</v>
      </c>
      <c r="F175" s="162" t="s">
        <v>141</v>
      </c>
      <c r="H175" s="163">
        <v>25</v>
      </c>
      <c r="I175" s="164"/>
      <c r="L175" s="160"/>
      <c r="M175" s="165"/>
      <c r="T175" s="166"/>
      <c r="AT175" s="161" t="s">
        <v>136</v>
      </c>
      <c r="AU175" s="161" t="s">
        <v>90</v>
      </c>
      <c r="AV175" s="14" t="s">
        <v>134</v>
      </c>
      <c r="AW175" s="14" t="s">
        <v>35</v>
      </c>
      <c r="AX175" s="14" t="s">
        <v>88</v>
      </c>
      <c r="AY175" s="161" t="s">
        <v>128</v>
      </c>
    </row>
    <row r="176" spans="2:65" s="11" customFormat="1" ht="22.95" customHeight="1">
      <c r="B176" s="120"/>
      <c r="D176" s="121" t="s">
        <v>79</v>
      </c>
      <c r="E176" s="130" t="s">
        <v>134</v>
      </c>
      <c r="F176" s="130" t="s">
        <v>236</v>
      </c>
      <c r="I176" s="123"/>
      <c r="J176" s="131">
        <f>BK176</f>
        <v>0</v>
      </c>
      <c r="L176" s="120"/>
      <c r="M176" s="125"/>
      <c r="P176" s="126">
        <f>SUM(P177:P180)</f>
        <v>0</v>
      </c>
      <c r="R176" s="126">
        <f>SUM(R177:R180)</f>
        <v>2.3634625000000002</v>
      </c>
      <c r="T176" s="127">
        <f>SUM(T177:T180)</f>
        <v>0</v>
      </c>
      <c r="AR176" s="121" t="s">
        <v>88</v>
      </c>
      <c r="AT176" s="128" t="s">
        <v>79</v>
      </c>
      <c r="AU176" s="128" t="s">
        <v>88</v>
      </c>
      <c r="AY176" s="121" t="s">
        <v>128</v>
      </c>
      <c r="BK176" s="129">
        <f>SUM(BK177:BK180)</f>
        <v>0</v>
      </c>
    </row>
    <row r="177" spans="2:65" s="1" customFormat="1" ht="24.15" customHeight="1">
      <c r="B177" s="31"/>
      <c r="C177" s="132" t="s">
        <v>8</v>
      </c>
      <c r="D177" s="132" t="s">
        <v>130</v>
      </c>
      <c r="E177" s="133" t="s">
        <v>238</v>
      </c>
      <c r="F177" s="134" t="s">
        <v>239</v>
      </c>
      <c r="G177" s="135" t="s">
        <v>151</v>
      </c>
      <c r="H177" s="136">
        <v>1.25</v>
      </c>
      <c r="I177" s="137"/>
      <c r="J177" s="138">
        <f>ROUND(I177*H177,2)</f>
        <v>0</v>
      </c>
      <c r="K177" s="139"/>
      <c r="L177" s="31"/>
      <c r="M177" s="140" t="s">
        <v>1</v>
      </c>
      <c r="N177" s="141" t="s">
        <v>45</v>
      </c>
      <c r="P177" s="142">
        <f>O177*H177</f>
        <v>0</v>
      </c>
      <c r="Q177" s="142">
        <v>1.8907700000000001</v>
      </c>
      <c r="R177" s="142">
        <f>Q177*H177</f>
        <v>2.3634625000000002</v>
      </c>
      <c r="S177" s="142">
        <v>0</v>
      </c>
      <c r="T177" s="143">
        <f>S177*H177</f>
        <v>0</v>
      </c>
      <c r="AR177" s="144" t="s">
        <v>134</v>
      </c>
      <c r="AT177" s="144" t="s">
        <v>130</v>
      </c>
      <c r="AU177" s="144" t="s">
        <v>90</v>
      </c>
      <c r="AY177" s="16" t="s">
        <v>128</v>
      </c>
      <c r="BE177" s="145">
        <f>IF(N177="základní",J177,0)</f>
        <v>0</v>
      </c>
      <c r="BF177" s="145">
        <f>IF(N177="snížená",J177,0)</f>
        <v>0</v>
      </c>
      <c r="BG177" s="145">
        <f>IF(N177="zákl. přenesená",J177,0)</f>
        <v>0</v>
      </c>
      <c r="BH177" s="145">
        <f>IF(N177="sníž. přenesená",J177,0)</f>
        <v>0</v>
      </c>
      <c r="BI177" s="145">
        <f>IF(N177="nulová",J177,0)</f>
        <v>0</v>
      </c>
      <c r="BJ177" s="16" t="s">
        <v>88</v>
      </c>
      <c r="BK177" s="145">
        <f>ROUND(I177*H177,2)</f>
        <v>0</v>
      </c>
      <c r="BL177" s="16" t="s">
        <v>134</v>
      </c>
      <c r="BM177" s="144" t="s">
        <v>430</v>
      </c>
    </row>
    <row r="178" spans="2:65" s="12" customFormat="1">
      <c r="B178" s="146"/>
      <c r="D178" s="147" t="s">
        <v>136</v>
      </c>
      <c r="E178" s="148" t="s">
        <v>1</v>
      </c>
      <c r="F178" s="149" t="s">
        <v>431</v>
      </c>
      <c r="H178" s="148" t="s">
        <v>1</v>
      </c>
      <c r="I178" s="150"/>
      <c r="L178" s="146"/>
      <c r="M178" s="151"/>
      <c r="T178" s="152"/>
      <c r="AT178" s="148" t="s">
        <v>136</v>
      </c>
      <c r="AU178" s="148" t="s">
        <v>90</v>
      </c>
      <c r="AV178" s="12" t="s">
        <v>88</v>
      </c>
      <c r="AW178" s="12" t="s">
        <v>35</v>
      </c>
      <c r="AX178" s="12" t="s">
        <v>80</v>
      </c>
      <c r="AY178" s="148" t="s">
        <v>128</v>
      </c>
    </row>
    <row r="179" spans="2:65" s="13" customFormat="1">
      <c r="B179" s="153"/>
      <c r="D179" s="147" t="s">
        <v>136</v>
      </c>
      <c r="E179" s="154" t="s">
        <v>1</v>
      </c>
      <c r="F179" s="155" t="s">
        <v>432</v>
      </c>
      <c r="H179" s="156">
        <v>1.25</v>
      </c>
      <c r="I179" s="157"/>
      <c r="L179" s="153"/>
      <c r="M179" s="158"/>
      <c r="T179" s="159"/>
      <c r="AT179" s="154" t="s">
        <v>136</v>
      </c>
      <c r="AU179" s="154" t="s">
        <v>90</v>
      </c>
      <c r="AV179" s="13" t="s">
        <v>90</v>
      </c>
      <c r="AW179" s="13" t="s">
        <v>35</v>
      </c>
      <c r="AX179" s="13" t="s">
        <v>80</v>
      </c>
      <c r="AY179" s="154" t="s">
        <v>128</v>
      </c>
    </row>
    <row r="180" spans="2:65" s="14" customFormat="1">
      <c r="B180" s="160"/>
      <c r="D180" s="147" t="s">
        <v>136</v>
      </c>
      <c r="E180" s="161" t="s">
        <v>1</v>
      </c>
      <c r="F180" s="162" t="s">
        <v>141</v>
      </c>
      <c r="H180" s="163">
        <v>1.25</v>
      </c>
      <c r="I180" s="164"/>
      <c r="L180" s="160"/>
      <c r="M180" s="165"/>
      <c r="T180" s="166"/>
      <c r="AT180" s="161" t="s">
        <v>136</v>
      </c>
      <c r="AU180" s="161" t="s">
        <v>90</v>
      </c>
      <c r="AV180" s="14" t="s">
        <v>134</v>
      </c>
      <c r="AW180" s="14" t="s">
        <v>35</v>
      </c>
      <c r="AX180" s="14" t="s">
        <v>88</v>
      </c>
      <c r="AY180" s="161" t="s">
        <v>128</v>
      </c>
    </row>
    <row r="181" spans="2:65" s="11" customFormat="1" ht="22.95" customHeight="1">
      <c r="B181" s="120"/>
      <c r="D181" s="121" t="s">
        <v>79</v>
      </c>
      <c r="E181" s="130" t="s">
        <v>172</v>
      </c>
      <c r="F181" s="130" t="s">
        <v>243</v>
      </c>
      <c r="I181" s="123"/>
      <c r="J181" s="131">
        <f>BK181</f>
        <v>0</v>
      </c>
      <c r="L181" s="120"/>
      <c r="M181" s="125"/>
      <c r="P181" s="126">
        <f>SUM(P182:P208)</f>
        <v>0</v>
      </c>
      <c r="R181" s="126">
        <f>SUM(R182:R208)</f>
        <v>205.41606400000001</v>
      </c>
      <c r="T181" s="127">
        <f>SUM(T182:T208)</f>
        <v>0</v>
      </c>
      <c r="AR181" s="121" t="s">
        <v>88</v>
      </c>
      <c r="AT181" s="128" t="s">
        <v>79</v>
      </c>
      <c r="AU181" s="128" t="s">
        <v>88</v>
      </c>
      <c r="AY181" s="121" t="s">
        <v>128</v>
      </c>
      <c r="BK181" s="129">
        <f>SUM(BK182:BK208)</f>
        <v>0</v>
      </c>
    </row>
    <row r="182" spans="2:65" s="1" customFormat="1" ht="33" customHeight="1">
      <c r="B182" s="31"/>
      <c r="C182" s="132" t="s">
        <v>237</v>
      </c>
      <c r="D182" s="132" t="s">
        <v>130</v>
      </c>
      <c r="E182" s="133" t="s">
        <v>255</v>
      </c>
      <c r="F182" s="134" t="s">
        <v>256</v>
      </c>
      <c r="G182" s="135" t="s">
        <v>133</v>
      </c>
      <c r="H182" s="136">
        <v>190.4</v>
      </c>
      <c r="I182" s="137"/>
      <c r="J182" s="138">
        <f>ROUND(I182*H182,2)</f>
        <v>0</v>
      </c>
      <c r="K182" s="139"/>
      <c r="L182" s="31"/>
      <c r="M182" s="140" t="s">
        <v>1</v>
      </c>
      <c r="N182" s="141" t="s">
        <v>45</v>
      </c>
      <c r="P182" s="142">
        <f>O182*H182</f>
        <v>0</v>
      </c>
      <c r="Q182" s="142">
        <v>0.46</v>
      </c>
      <c r="R182" s="142">
        <f>Q182*H182</f>
        <v>87.584000000000003</v>
      </c>
      <c r="S182" s="142">
        <v>0</v>
      </c>
      <c r="T182" s="143">
        <f>S182*H182</f>
        <v>0</v>
      </c>
      <c r="AR182" s="144" t="s">
        <v>134</v>
      </c>
      <c r="AT182" s="144" t="s">
        <v>130</v>
      </c>
      <c r="AU182" s="144" t="s">
        <v>90</v>
      </c>
      <c r="AY182" s="16" t="s">
        <v>128</v>
      </c>
      <c r="BE182" s="145">
        <f>IF(N182="základní",J182,0)</f>
        <v>0</v>
      </c>
      <c r="BF182" s="145">
        <f>IF(N182="snížená",J182,0)</f>
        <v>0</v>
      </c>
      <c r="BG182" s="145">
        <f>IF(N182="zákl. přenesená",J182,0)</f>
        <v>0</v>
      </c>
      <c r="BH182" s="145">
        <f>IF(N182="sníž. přenesená",J182,0)</f>
        <v>0</v>
      </c>
      <c r="BI182" s="145">
        <f>IF(N182="nulová",J182,0)</f>
        <v>0</v>
      </c>
      <c r="BJ182" s="16" t="s">
        <v>88</v>
      </c>
      <c r="BK182" s="145">
        <f>ROUND(I182*H182,2)</f>
        <v>0</v>
      </c>
      <c r="BL182" s="16" t="s">
        <v>134</v>
      </c>
      <c r="BM182" s="144" t="s">
        <v>433</v>
      </c>
    </row>
    <row r="183" spans="2:65" s="12" customFormat="1">
      <c r="B183" s="146"/>
      <c r="D183" s="147" t="s">
        <v>136</v>
      </c>
      <c r="E183" s="148" t="s">
        <v>1</v>
      </c>
      <c r="F183" s="149" t="s">
        <v>434</v>
      </c>
      <c r="H183" s="148" t="s">
        <v>1</v>
      </c>
      <c r="I183" s="150"/>
      <c r="L183" s="146"/>
      <c r="M183" s="151"/>
      <c r="T183" s="152"/>
      <c r="AT183" s="148" t="s">
        <v>136</v>
      </c>
      <c r="AU183" s="148" t="s">
        <v>90</v>
      </c>
      <c r="AV183" s="12" t="s">
        <v>88</v>
      </c>
      <c r="AW183" s="12" t="s">
        <v>35</v>
      </c>
      <c r="AX183" s="12" t="s">
        <v>80</v>
      </c>
      <c r="AY183" s="148" t="s">
        <v>128</v>
      </c>
    </row>
    <row r="184" spans="2:65" s="13" customFormat="1">
      <c r="B184" s="153"/>
      <c r="D184" s="147" t="s">
        <v>136</v>
      </c>
      <c r="E184" s="154" t="s">
        <v>1</v>
      </c>
      <c r="F184" s="155" t="s">
        <v>435</v>
      </c>
      <c r="H184" s="156">
        <v>190.4</v>
      </c>
      <c r="I184" s="157"/>
      <c r="L184" s="153"/>
      <c r="M184" s="158"/>
      <c r="T184" s="159"/>
      <c r="AT184" s="154" t="s">
        <v>136</v>
      </c>
      <c r="AU184" s="154" t="s">
        <v>90</v>
      </c>
      <c r="AV184" s="13" t="s">
        <v>90</v>
      </c>
      <c r="AW184" s="13" t="s">
        <v>35</v>
      </c>
      <c r="AX184" s="13" t="s">
        <v>80</v>
      </c>
      <c r="AY184" s="154" t="s">
        <v>128</v>
      </c>
    </row>
    <row r="185" spans="2:65" s="14" customFormat="1">
      <c r="B185" s="160"/>
      <c r="D185" s="147" t="s">
        <v>136</v>
      </c>
      <c r="E185" s="161" t="s">
        <v>1</v>
      </c>
      <c r="F185" s="162" t="s">
        <v>141</v>
      </c>
      <c r="H185" s="163">
        <v>190.4</v>
      </c>
      <c r="I185" s="164"/>
      <c r="L185" s="160"/>
      <c r="M185" s="165"/>
      <c r="T185" s="166"/>
      <c r="AT185" s="161" t="s">
        <v>136</v>
      </c>
      <c r="AU185" s="161" t="s">
        <v>90</v>
      </c>
      <c r="AV185" s="14" t="s">
        <v>134</v>
      </c>
      <c r="AW185" s="14" t="s">
        <v>35</v>
      </c>
      <c r="AX185" s="14" t="s">
        <v>88</v>
      </c>
      <c r="AY185" s="161" t="s">
        <v>128</v>
      </c>
    </row>
    <row r="186" spans="2:65" s="1" customFormat="1" ht="33" customHeight="1">
      <c r="B186" s="31"/>
      <c r="C186" s="132" t="s">
        <v>244</v>
      </c>
      <c r="D186" s="132" t="s">
        <v>130</v>
      </c>
      <c r="E186" s="133" t="s">
        <v>259</v>
      </c>
      <c r="F186" s="134" t="s">
        <v>260</v>
      </c>
      <c r="G186" s="135" t="s">
        <v>133</v>
      </c>
      <c r="H186" s="136">
        <v>190.4</v>
      </c>
      <c r="I186" s="137"/>
      <c r="J186" s="138">
        <f>ROUND(I186*H186,2)</f>
        <v>0</v>
      </c>
      <c r="K186" s="139"/>
      <c r="L186" s="31"/>
      <c r="M186" s="140" t="s">
        <v>1</v>
      </c>
      <c r="N186" s="141" t="s">
        <v>45</v>
      </c>
      <c r="P186" s="142">
        <f>O186*H186</f>
        <v>0</v>
      </c>
      <c r="Q186" s="142">
        <v>0.15826000000000001</v>
      </c>
      <c r="R186" s="142">
        <f>Q186*H186</f>
        <v>30.132704000000004</v>
      </c>
      <c r="S186" s="142">
        <v>0</v>
      </c>
      <c r="T186" s="143">
        <f>S186*H186</f>
        <v>0</v>
      </c>
      <c r="AR186" s="144" t="s">
        <v>134</v>
      </c>
      <c r="AT186" s="144" t="s">
        <v>130</v>
      </c>
      <c r="AU186" s="144" t="s">
        <v>90</v>
      </c>
      <c r="AY186" s="16" t="s">
        <v>128</v>
      </c>
      <c r="BE186" s="145">
        <f>IF(N186="základní",J186,0)</f>
        <v>0</v>
      </c>
      <c r="BF186" s="145">
        <f>IF(N186="snížená",J186,0)</f>
        <v>0</v>
      </c>
      <c r="BG186" s="145">
        <f>IF(N186="zákl. přenesená",J186,0)</f>
        <v>0</v>
      </c>
      <c r="BH186" s="145">
        <f>IF(N186="sníž. přenesená",J186,0)</f>
        <v>0</v>
      </c>
      <c r="BI186" s="145">
        <f>IF(N186="nulová",J186,0)</f>
        <v>0</v>
      </c>
      <c r="BJ186" s="16" t="s">
        <v>88</v>
      </c>
      <c r="BK186" s="145">
        <f>ROUND(I186*H186,2)</f>
        <v>0</v>
      </c>
      <c r="BL186" s="16" t="s">
        <v>134</v>
      </c>
      <c r="BM186" s="144" t="s">
        <v>436</v>
      </c>
    </row>
    <row r="187" spans="2:65" s="12" customFormat="1">
      <c r="B187" s="146"/>
      <c r="D187" s="147" t="s">
        <v>136</v>
      </c>
      <c r="E187" s="148" t="s">
        <v>1</v>
      </c>
      <c r="F187" s="149" t="s">
        <v>434</v>
      </c>
      <c r="H187" s="148" t="s">
        <v>1</v>
      </c>
      <c r="I187" s="150"/>
      <c r="L187" s="146"/>
      <c r="M187" s="151"/>
      <c r="T187" s="152"/>
      <c r="AT187" s="148" t="s">
        <v>136</v>
      </c>
      <c r="AU187" s="148" t="s">
        <v>90</v>
      </c>
      <c r="AV187" s="12" t="s">
        <v>88</v>
      </c>
      <c r="AW187" s="12" t="s">
        <v>35</v>
      </c>
      <c r="AX187" s="12" t="s">
        <v>80</v>
      </c>
      <c r="AY187" s="148" t="s">
        <v>128</v>
      </c>
    </row>
    <row r="188" spans="2:65" s="13" customFormat="1">
      <c r="B188" s="153"/>
      <c r="D188" s="147" t="s">
        <v>136</v>
      </c>
      <c r="E188" s="154" t="s">
        <v>1</v>
      </c>
      <c r="F188" s="155" t="s">
        <v>435</v>
      </c>
      <c r="H188" s="156">
        <v>190.4</v>
      </c>
      <c r="I188" s="157"/>
      <c r="L188" s="153"/>
      <c r="M188" s="158"/>
      <c r="T188" s="159"/>
      <c r="AT188" s="154" t="s">
        <v>136</v>
      </c>
      <c r="AU188" s="154" t="s">
        <v>90</v>
      </c>
      <c r="AV188" s="13" t="s">
        <v>90</v>
      </c>
      <c r="AW188" s="13" t="s">
        <v>35</v>
      </c>
      <c r="AX188" s="13" t="s">
        <v>80</v>
      </c>
      <c r="AY188" s="154" t="s">
        <v>128</v>
      </c>
    </row>
    <row r="189" spans="2:65" s="14" customFormat="1">
      <c r="B189" s="160"/>
      <c r="D189" s="147" t="s">
        <v>136</v>
      </c>
      <c r="E189" s="161" t="s">
        <v>1</v>
      </c>
      <c r="F189" s="162" t="s">
        <v>141</v>
      </c>
      <c r="H189" s="163">
        <v>190.4</v>
      </c>
      <c r="I189" s="164"/>
      <c r="L189" s="160"/>
      <c r="M189" s="165"/>
      <c r="T189" s="166"/>
      <c r="AT189" s="161" t="s">
        <v>136</v>
      </c>
      <c r="AU189" s="161" t="s">
        <v>90</v>
      </c>
      <c r="AV189" s="14" t="s">
        <v>134</v>
      </c>
      <c r="AW189" s="14" t="s">
        <v>35</v>
      </c>
      <c r="AX189" s="14" t="s">
        <v>88</v>
      </c>
      <c r="AY189" s="161" t="s">
        <v>128</v>
      </c>
    </row>
    <row r="190" spans="2:65" s="1" customFormat="1" ht="24.15" customHeight="1">
      <c r="B190" s="31"/>
      <c r="C190" s="132" t="s">
        <v>250</v>
      </c>
      <c r="D190" s="132" t="s">
        <v>130</v>
      </c>
      <c r="E190" s="133" t="s">
        <v>266</v>
      </c>
      <c r="F190" s="134" t="s">
        <v>267</v>
      </c>
      <c r="G190" s="135" t="s">
        <v>133</v>
      </c>
      <c r="H190" s="136">
        <v>190.4</v>
      </c>
      <c r="I190" s="137"/>
      <c r="J190" s="138">
        <f>ROUND(I190*H190,2)</f>
        <v>0</v>
      </c>
      <c r="K190" s="139"/>
      <c r="L190" s="31"/>
      <c r="M190" s="140" t="s">
        <v>1</v>
      </c>
      <c r="N190" s="141" t="s">
        <v>45</v>
      </c>
      <c r="P190" s="142">
        <f>O190*H190</f>
        <v>0</v>
      </c>
      <c r="Q190" s="142">
        <v>0.32754</v>
      </c>
      <c r="R190" s="142">
        <f>Q190*H190</f>
        <v>62.363616</v>
      </c>
      <c r="S190" s="142">
        <v>0</v>
      </c>
      <c r="T190" s="143">
        <f>S190*H190</f>
        <v>0</v>
      </c>
      <c r="AR190" s="144" t="s">
        <v>134</v>
      </c>
      <c r="AT190" s="144" t="s">
        <v>130</v>
      </c>
      <c r="AU190" s="144" t="s">
        <v>90</v>
      </c>
      <c r="AY190" s="16" t="s">
        <v>128</v>
      </c>
      <c r="BE190" s="145">
        <f>IF(N190="základní",J190,0)</f>
        <v>0</v>
      </c>
      <c r="BF190" s="145">
        <f>IF(N190="snížená",J190,0)</f>
        <v>0</v>
      </c>
      <c r="BG190" s="145">
        <f>IF(N190="zákl. přenesená",J190,0)</f>
        <v>0</v>
      </c>
      <c r="BH190" s="145">
        <f>IF(N190="sníž. přenesená",J190,0)</f>
        <v>0</v>
      </c>
      <c r="BI190" s="145">
        <f>IF(N190="nulová",J190,0)</f>
        <v>0</v>
      </c>
      <c r="BJ190" s="16" t="s">
        <v>88</v>
      </c>
      <c r="BK190" s="145">
        <f>ROUND(I190*H190,2)</f>
        <v>0</v>
      </c>
      <c r="BL190" s="16" t="s">
        <v>134</v>
      </c>
      <c r="BM190" s="144" t="s">
        <v>437</v>
      </c>
    </row>
    <row r="191" spans="2:65" s="12" customFormat="1">
      <c r="B191" s="146"/>
      <c r="D191" s="147" t="s">
        <v>136</v>
      </c>
      <c r="E191" s="148" t="s">
        <v>1</v>
      </c>
      <c r="F191" s="149" t="s">
        <v>434</v>
      </c>
      <c r="H191" s="148" t="s">
        <v>1</v>
      </c>
      <c r="I191" s="150"/>
      <c r="L191" s="146"/>
      <c r="M191" s="151"/>
      <c r="T191" s="152"/>
      <c r="AT191" s="148" t="s">
        <v>136</v>
      </c>
      <c r="AU191" s="148" t="s">
        <v>90</v>
      </c>
      <c r="AV191" s="12" t="s">
        <v>88</v>
      </c>
      <c r="AW191" s="12" t="s">
        <v>35</v>
      </c>
      <c r="AX191" s="12" t="s">
        <v>80</v>
      </c>
      <c r="AY191" s="148" t="s">
        <v>128</v>
      </c>
    </row>
    <row r="192" spans="2:65" s="13" customFormat="1">
      <c r="B192" s="153"/>
      <c r="D192" s="147" t="s">
        <v>136</v>
      </c>
      <c r="E192" s="154" t="s">
        <v>1</v>
      </c>
      <c r="F192" s="155" t="s">
        <v>435</v>
      </c>
      <c r="H192" s="156">
        <v>190.4</v>
      </c>
      <c r="I192" s="157"/>
      <c r="L192" s="153"/>
      <c r="M192" s="158"/>
      <c r="T192" s="159"/>
      <c r="AT192" s="154" t="s">
        <v>136</v>
      </c>
      <c r="AU192" s="154" t="s">
        <v>90</v>
      </c>
      <c r="AV192" s="13" t="s">
        <v>90</v>
      </c>
      <c r="AW192" s="13" t="s">
        <v>35</v>
      </c>
      <c r="AX192" s="13" t="s">
        <v>80</v>
      </c>
      <c r="AY192" s="154" t="s">
        <v>128</v>
      </c>
    </row>
    <row r="193" spans="2:65" s="14" customFormat="1">
      <c r="B193" s="160"/>
      <c r="D193" s="147" t="s">
        <v>136</v>
      </c>
      <c r="E193" s="161" t="s">
        <v>1</v>
      </c>
      <c r="F193" s="162" t="s">
        <v>141</v>
      </c>
      <c r="H193" s="163">
        <v>190.4</v>
      </c>
      <c r="I193" s="164"/>
      <c r="L193" s="160"/>
      <c r="M193" s="165"/>
      <c r="T193" s="166"/>
      <c r="AT193" s="161" t="s">
        <v>136</v>
      </c>
      <c r="AU193" s="161" t="s">
        <v>90</v>
      </c>
      <c r="AV193" s="14" t="s">
        <v>134</v>
      </c>
      <c r="AW193" s="14" t="s">
        <v>35</v>
      </c>
      <c r="AX193" s="14" t="s">
        <v>88</v>
      </c>
      <c r="AY193" s="161" t="s">
        <v>128</v>
      </c>
    </row>
    <row r="194" spans="2:65" s="1" customFormat="1" ht="16.5" customHeight="1">
      <c r="B194" s="31"/>
      <c r="C194" s="132" t="s">
        <v>254</v>
      </c>
      <c r="D194" s="132" t="s">
        <v>130</v>
      </c>
      <c r="E194" s="133" t="s">
        <v>280</v>
      </c>
      <c r="F194" s="134" t="s">
        <v>281</v>
      </c>
      <c r="G194" s="135" t="s">
        <v>133</v>
      </c>
      <c r="H194" s="136">
        <v>20</v>
      </c>
      <c r="I194" s="137"/>
      <c r="J194" s="138">
        <f>ROUND(I194*H194,2)</f>
        <v>0</v>
      </c>
      <c r="K194" s="139"/>
      <c r="L194" s="31"/>
      <c r="M194" s="140" t="s">
        <v>1</v>
      </c>
      <c r="N194" s="141" t="s">
        <v>45</v>
      </c>
      <c r="P194" s="142">
        <f>O194*H194</f>
        <v>0</v>
      </c>
      <c r="Q194" s="142">
        <v>0.27600000000000002</v>
      </c>
      <c r="R194" s="142">
        <f>Q194*H194</f>
        <v>5.5200000000000005</v>
      </c>
      <c r="S194" s="142">
        <v>0</v>
      </c>
      <c r="T194" s="143">
        <f>S194*H194</f>
        <v>0</v>
      </c>
      <c r="AR194" s="144" t="s">
        <v>134</v>
      </c>
      <c r="AT194" s="144" t="s">
        <v>130</v>
      </c>
      <c r="AU194" s="144" t="s">
        <v>90</v>
      </c>
      <c r="AY194" s="16" t="s">
        <v>128</v>
      </c>
      <c r="BE194" s="145">
        <f>IF(N194="základní",J194,0)</f>
        <v>0</v>
      </c>
      <c r="BF194" s="145">
        <f>IF(N194="snížená",J194,0)</f>
        <v>0</v>
      </c>
      <c r="BG194" s="145">
        <f>IF(N194="zákl. přenesená",J194,0)</f>
        <v>0</v>
      </c>
      <c r="BH194" s="145">
        <f>IF(N194="sníž. přenesená",J194,0)</f>
        <v>0</v>
      </c>
      <c r="BI194" s="145">
        <f>IF(N194="nulová",J194,0)</f>
        <v>0</v>
      </c>
      <c r="BJ194" s="16" t="s">
        <v>88</v>
      </c>
      <c r="BK194" s="145">
        <f>ROUND(I194*H194,2)</f>
        <v>0</v>
      </c>
      <c r="BL194" s="16" t="s">
        <v>134</v>
      </c>
      <c r="BM194" s="144" t="s">
        <v>438</v>
      </c>
    </row>
    <row r="195" spans="2:65" s="12" customFormat="1">
      <c r="B195" s="146"/>
      <c r="D195" s="147" t="s">
        <v>136</v>
      </c>
      <c r="E195" s="148" t="s">
        <v>1</v>
      </c>
      <c r="F195" s="149" t="s">
        <v>439</v>
      </c>
      <c r="H195" s="148" t="s">
        <v>1</v>
      </c>
      <c r="I195" s="150"/>
      <c r="L195" s="146"/>
      <c r="M195" s="151"/>
      <c r="T195" s="152"/>
      <c r="AT195" s="148" t="s">
        <v>136</v>
      </c>
      <c r="AU195" s="148" t="s">
        <v>90</v>
      </c>
      <c r="AV195" s="12" t="s">
        <v>88</v>
      </c>
      <c r="AW195" s="12" t="s">
        <v>35</v>
      </c>
      <c r="AX195" s="12" t="s">
        <v>80</v>
      </c>
      <c r="AY195" s="148" t="s">
        <v>128</v>
      </c>
    </row>
    <row r="196" spans="2:65" s="13" customFormat="1">
      <c r="B196" s="153"/>
      <c r="D196" s="147" t="s">
        <v>136</v>
      </c>
      <c r="E196" s="154" t="s">
        <v>1</v>
      </c>
      <c r="F196" s="155" t="s">
        <v>285</v>
      </c>
      <c r="H196" s="156">
        <v>15</v>
      </c>
      <c r="I196" s="157"/>
      <c r="L196" s="153"/>
      <c r="M196" s="158"/>
      <c r="T196" s="159"/>
      <c r="AT196" s="154" t="s">
        <v>136</v>
      </c>
      <c r="AU196" s="154" t="s">
        <v>90</v>
      </c>
      <c r="AV196" s="13" t="s">
        <v>90</v>
      </c>
      <c r="AW196" s="13" t="s">
        <v>35</v>
      </c>
      <c r="AX196" s="13" t="s">
        <v>80</v>
      </c>
      <c r="AY196" s="154" t="s">
        <v>128</v>
      </c>
    </row>
    <row r="197" spans="2:65" s="12" customFormat="1">
      <c r="B197" s="146"/>
      <c r="D197" s="147" t="s">
        <v>136</v>
      </c>
      <c r="E197" s="148" t="s">
        <v>1</v>
      </c>
      <c r="F197" s="149" t="s">
        <v>275</v>
      </c>
      <c r="H197" s="148" t="s">
        <v>1</v>
      </c>
      <c r="I197" s="150"/>
      <c r="L197" s="146"/>
      <c r="M197" s="151"/>
      <c r="T197" s="152"/>
      <c r="AT197" s="148" t="s">
        <v>136</v>
      </c>
      <c r="AU197" s="148" t="s">
        <v>90</v>
      </c>
      <c r="AV197" s="12" t="s">
        <v>88</v>
      </c>
      <c r="AW197" s="12" t="s">
        <v>35</v>
      </c>
      <c r="AX197" s="12" t="s">
        <v>80</v>
      </c>
      <c r="AY197" s="148" t="s">
        <v>128</v>
      </c>
    </row>
    <row r="198" spans="2:65" s="13" customFormat="1">
      <c r="B198" s="153"/>
      <c r="D198" s="147" t="s">
        <v>136</v>
      </c>
      <c r="E198" s="154" t="s">
        <v>1</v>
      </c>
      <c r="F198" s="155" t="s">
        <v>440</v>
      </c>
      <c r="H198" s="156">
        <v>5</v>
      </c>
      <c r="I198" s="157"/>
      <c r="L198" s="153"/>
      <c r="M198" s="158"/>
      <c r="T198" s="159"/>
      <c r="AT198" s="154" t="s">
        <v>136</v>
      </c>
      <c r="AU198" s="154" t="s">
        <v>90</v>
      </c>
      <c r="AV198" s="13" t="s">
        <v>90</v>
      </c>
      <c r="AW198" s="13" t="s">
        <v>35</v>
      </c>
      <c r="AX198" s="13" t="s">
        <v>80</v>
      </c>
      <c r="AY198" s="154" t="s">
        <v>128</v>
      </c>
    </row>
    <row r="199" spans="2:65" s="14" customFormat="1">
      <c r="B199" s="160"/>
      <c r="D199" s="147" t="s">
        <v>136</v>
      </c>
      <c r="E199" s="161" t="s">
        <v>1</v>
      </c>
      <c r="F199" s="162" t="s">
        <v>141</v>
      </c>
      <c r="H199" s="163">
        <v>20</v>
      </c>
      <c r="I199" s="164"/>
      <c r="L199" s="160"/>
      <c r="M199" s="165"/>
      <c r="T199" s="166"/>
      <c r="AT199" s="161" t="s">
        <v>136</v>
      </c>
      <c r="AU199" s="161" t="s">
        <v>90</v>
      </c>
      <c r="AV199" s="14" t="s">
        <v>134</v>
      </c>
      <c r="AW199" s="14" t="s">
        <v>35</v>
      </c>
      <c r="AX199" s="14" t="s">
        <v>88</v>
      </c>
      <c r="AY199" s="161" t="s">
        <v>128</v>
      </c>
    </row>
    <row r="200" spans="2:65" s="1" customFormat="1" ht="24.15" customHeight="1">
      <c r="B200" s="31"/>
      <c r="C200" s="132" t="s">
        <v>258</v>
      </c>
      <c r="D200" s="132" t="s">
        <v>130</v>
      </c>
      <c r="E200" s="133" t="s">
        <v>288</v>
      </c>
      <c r="F200" s="134" t="s">
        <v>289</v>
      </c>
      <c r="G200" s="135" t="s">
        <v>133</v>
      </c>
      <c r="H200" s="136">
        <v>190.4</v>
      </c>
      <c r="I200" s="137"/>
      <c r="J200" s="138">
        <f>ROUND(I200*H200,2)</f>
        <v>0</v>
      </c>
      <c r="K200" s="139"/>
      <c r="L200" s="31"/>
      <c r="M200" s="140" t="s">
        <v>1</v>
      </c>
      <c r="N200" s="141" t="s">
        <v>45</v>
      </c>
      <c r="P200" s="142">
        <f>O200*H200</f>
        <v>0</v>
      </c>
      <c r="Q200" s="142">
        <v>3.1E-4</v>
      </c>
      <c r="R200" s="142">
        <f>Q200*H200</f>
        <v>5.9024E-2</v>
      </c>
      <c r="S200" s="142">
        <v>0</v>
      </c>
      <c r="T200" s="143">
        <f>S200*H200</f>
        <v>0</v>
      </c>
      <c r="AR200" s="144" t="s">
        <v>134</v>
      </c>
      <c r="AT200" s="144" t="s">
        <v>130</v>
      </c>
      <c r="AU200" s="144" t="s">
        <v>90</v>
      </c>
      <c r="AY200" s="16" t="s">
        <v>128</v>
      </c>
      <c r="BE200" s="145">
        <f>IF(N200="základní",J200,0)</f>
        <v>0</v>
      </c>
      <c r="BF200" s="145">
        <f>IF(N200="snížená",J200,0)</f>
        <v>0</v>
      </c>
      <c r="BG200" s="145">
        <f>IF(N200="zákl. přenesená",J200,0)</f>
        <v>0</v>
      </c>
      <c r="BH200" s="145">
        <f>IF(N200="sníž. přenesená",J200,0)</f>
        <v>0</v>
      </c>
      <c r="BI200" s="145">
        <f>IF(N200="nulová",J200,0)</f>
        <v>0</v>
      </c>
      <c r="BJ200" s="16" t="s">
        <v>88</v>
      </c>
      <c r="BK200" s="145">
        <f>ROUND(I200*H200,2)</f>
        <v>0</v>
      </c>
      <c r="BL200" s="16" t="s">
        <v>134</v>
      </c>
      <c r="BM200" s="144" t="s">
        <v>441</v>
      </c>
    </row>
    <row r="201" spans="2:65" s="13" customFormat="1">
      <c r="B201" s="153"/>
      <c r="D201" s="147" t="s">
        <v>136</v>
      </c>
      <c r="E201" s="154" t="s">
        <v>1</v>
      </c>
      <c r="F201" s="155" t="s">
        <v>442</v>
      </c>
      <c r="H201" s="156">
        <v>190.4</v>
      </c>
      <c r="I201" s="157"/>
      <c r="L201" s="153"/>
      <c r="M201" s="158"/>
      <c r="T201" s="159"/>
      <c r="AT201" s="154" t="s">
        <v>136</v>
      </c>
      <c r="AU201" s="154" t="s">
        <v>90</v>
      </c>
      <c r="AV201" s="13" t="s">
        <v>90</v>
      </c>
      <c r="AW201" s="13" t="s">
        <v>35</v>
      </c>
      <c r="AX201" s="13" t="s">
        <v>80</v>
      </c>
      <c r="AY201" s="154" t="s">
        <v>128</v>
      </c>
    </row>
    <row r="202" spans="2:65" s="14" customFormat="1">
      <c r="B202" s="160"/>
      <c r="D202" s="147" t="s">
        <v>136</v>
      </c>
      <c r="E202" s="161" t="s">
        <v>1</v>
      </c>
      <c r="F202" s="162" t="s">
        <v>141</v>
      </c>
      <c r="H202" s="163">
        <v>190.4</v>
      </c>
      <c r="I202" s="164"/>
      <c r="L202" s="160"/>
      <c r="M202" s="165"/>
      <c r="T202" s="166"/>
      <c r="AT202" s="161" t="s">
        <v>136</v>
      </c>
      <c r="AU202" s="161" t="s">
        <v>90</v>
      </c>
      <c r="AV202" s="14" t="s">
        <v>134</v>
      </c>
      <c r="AW202" s="14" t="s">
        <v>35</v>
      </c>
      <c r="AX202" s="14" t="s">
        <v>88</v>
      </c>
      <c r="AY202" s="161" t="s">
        <v>128</v>
      </c>
    </row>
    <row r="203" spans="2:65" s="1" customFormat="1" ht="33" customHeight="1">
      <c r="B203" s="31"/>
      <c r="C203" s="132" t="s">
        <v>7</v>
      </c>
      <c r="D203" s="132" t="s">
        <v>130</v>
      </c>
      <c r="E203" s="133" t="s">
        <v>292</v>
      </c>
      <c r="F203" s="134" t="s">
        <v>293</v>
      </c>
      <c r="G203" s="135" t="s">
        <v>133</v>
      </c>
      <c r="H203" s="136">
        <v>190.4</v>
      </c>
      <c r="I203" s="137"/>
      <c r="J203" s="138">
        <f>ROUND(I203*H203,2)</f>
        <v>0</v>
      </c>
      <c r="K203" s="139"/>
      <c r="L203" s="31"/>
      <c r="M203" s="140" t="s">
        <v>1</v>
      </c>
      <c r="N203" s="141" t="s">
        <v>45</v>
      </c>
      <c r="P203" s="142">
        <f>O203*H203</f>
        <v>0</v>
      </c>
      <c r="Q203" s="142">
        <v>0.10373</v>
      </c>
      <c r="R203" s="142">
        <f>Q203*H203</f>
        <v>19.750192000000002</v>
      </c>
      <c r="S203" s="142">
        <v>0</v>
      </c>
      <c r="T203" s="143">
        <f>S203*H203</f>
        <v>0</v>
      </c>
      <c r="AR203" s="144" t="s">
        <v>134</v>
      </c>
      <c r="AT203" s="144" t="s">
        <v>130</v>
      </c>
      <c r="AU203" s="144" t="s">
        <v>90</v>
      </c>
      <c r="AY203" s="16" t="s">
        <v>128</v>
      </c>
      <c r="BE203" s="145">
        <f>IF(N203="základní",J203,0)</f>
        <v>0</v>
      </c>
      <c r="BF203" s="145">
        <f>IF(N203="snížená",J203,0)</f>
        <v>0</v>
      </c>
      <c r="BG203" s="145">
        <f>IF(N203="zákl. přenesená",J203,0)</f>
        <v>0</v>
      </c>
      <c r="BH203" s="145">
        <f>IF(N203="sníž. přenesená",J203,0)</f>
        <v>0</v>
      </c>
      <c r="BI203" s="145">
        <f>IF(N203="nulová",J203,0)</f>
        <v>0</v>
      </c>
      <c r="BJ203" s="16" t="s">
        <v>88</v>
      </c>
      <c r="BK203" s="145">
        <f>ROUND(I203*H203,2)</f>
        <v>0</v>
      </c>
      <c r="BL203" s="16" t="s">
        <v>134</v>
      </c>
      <c r="BM203" s="144" t="s">
        <v>443</v>
      </c>
    </row>
    <row r="204" spans="2:65" s="13" customFormat="1">
      <c r="B204" s="153"/>
      <c r="D204" s="147" t="s">
        <v>136</v>
      </c>
      <c r="E204" s="154" t="s">
        <v>1</v>
      </c>
      <c r="F204" s="155" t="s">
        <v>442</v>
      </c>
      <c r="H204" s="156">
        <v>190.4</v>
      </c>
      <c r="I204" s="157"/>
      <c r="L204" s="153"/>
      <c r="M204" s="158"/>
      <c r="T204" s="159"/>
      <c r="AT204" s="154" t="s">
        <v>136</v>
      </c>
      <c r="AU204" s="154" t="s">
        <v>90</v>
      </c>
      <c r="AV204" s="13" t="s">
        <v>90</v>
      </c>
      <c r="AW204" s="13" t="s">
        <v>35</v>
      </c>
      <c r="AX204" s="13" t="s">
        <v>80</v>
      </c>
      <c r="AY204" s="154" t="s">
        <v>128</v>
      </c>
    </row>
    <row r="205" spans="2:65" s="14" customFormat="1">
      <c r="B205" s="160"/>
      <c r="D205" s="147" t="s">
        <v>136</v>
      </c>
      <c r="E205" s="161" t="s">
        <v>1</v>
      </c>
      <c r="F205" s="162" t="s">
        <v>141</v>
      </c>
      <c r="H205" s="163">
        <v>190.4</v>
      </c>
      <c r="I205" s="164"/>
      <c r="L205" s="160"/>
      <c r="M205" s="165"/>
      <c r="T205" s="166"/>
      <c r="AT205" s="161" t="s">
        <v>136</v>
      </c>
      <c r="AU205" s="161" t="s">
        <v>90</v>
      </c>
      <c r="AV205" s="14" t="s">
        <v>134</v>
      </c>
      <c r="AW205" s="14" t="s">
        <v>35</v>
      </c>
      <c r="AX205" s="14" t="s">
        <v>88</v>
      </c>
      <c r="AY205" s="161" t="s">
        <v>128</v>
      </c>
    </row>
    <row r="206" spans="2:65" s="1" customFormat="1" ht="16.5" customHeight="1">
      <c r="B206" s="31"/>
      <c r="C206" s="132" t="s">
        <v>265</v>
      </c>
      <c r="D206" s="132" t="s">
        <v>130</v>
      </c>
      <c r="E206" s="133" t="s">
        <v>296</v>
      </c>
      <c r="F206" s="134" t="s">
        <v>297</v>
      </c>
      <c r="G206" s="135" t="s">
        <v>200</v>
      </c>
      <c r="H206" s="136">
        <v>19.2</v>
      </c>
      <c r="I206" s="137"/>
      <c r="J206" s="138">
        <f>ROUND(I206*H206,2)</f>
        <v>0</v>
      </c>
      <c r="K206" s="139"/>
      <c r="L206" s="31"/>
      <c r="M206" s="140" t="s">
        <v>1</v>
      </c>
      <c r="N206" s="141" t="s">
        <v>45</v>
      </c>
      <c r="P206" s="142">
        <f>O206*H206</f>
        <v>0</v>
      </c>
      <c r="Q206" s="142">
        <v>3.4000000000000002E-4</v>
      </c>
      <c r="R206" s="142">
        <f>Q206*H206</f>
        <v>6.5279999999999999E-3</v>
      </c>
      <c r="S206" s="142">
        <v>0</v>
      </c>
      <c r="T206" s="143">
        <f>S206*H206</f>
        <v>0</v>
      </c>
      <c r="AR206" s="144" t="s">
        <v>134</v>
      </c>
      <c r="AT206" s="144" t="s">
        <v>130</v>
      </c>
      <c r="AU206" s="144" t="s">
        <v>90</v>
      </c>
      <c r="AY206" s="16" t="s">
        <v>128</v>
      </c>
      <c r="BE206" s="145">
        <f>IF(N206="základní",J206,0)</f>
        <v>0</v>
      </c>
      <c r="BF206" s="145">
        <f>IF(N206="snížená",J206,0)</f>
        <v>0</v>
      </c>
      <c r="BG206" s="145">
        <f>IF(N206="zákl. přenesená",J206,0)</f>
        <v>0</v>
      </c>
      <c r="BH206" s="145">
        <f>IF(N206="sníž. přenesená",J206,0)</f>
        <v>0</v>
      </c>
      <c r="BI206" s="145">
        <f>IF(N206="nulová",J206,0)</f>
        <v>0</v>
      </c>
      <c r="BJ206" s="16" t="s">
        <v>88</v>
      </c>
      <c r="BK206" s="145">
        <f>ROUND(I206*H206,2)</f>
        <v>0</v>
      </c>
      <c r="BL206" s="16" t="s">
        <v>134</v>
      </c>
      <c r="BM206" s="144" t="s">
        <v>444</v>
      </c>
    </row>
    <row r="207" spans="2:65" s="13" customFormat="1">
      <c r="B207" s="153"/>
      <c r="D207" s="147" t="s">
        <v>136</v>
      </c>
      <c r="E207" s="154" t="s">
        <v>1</v>
      </c>
      <c r="F207" s="155" t="s">
        <v>445</v>
      </c>
      <c r="H207" s="156">
        <v>19.2</v>
      </c>
      <c r="I207" s="157"/>
      <c r="L207" s="153"/>
      <c r="M207" s="158"/>
      <c r="T207" s="159"/>
      <c r="AT207" s="154" t="s">
        <v>136</v>
      </c>
      <c r="AU207" s="154" t="s">
        <v>90</v>
      </c>
      <c r="AV207" s="13" t="s">
        <v>90</v>
      </c>
      <c r="AW207" s="13" t="s">
        <v>35</v>
      </c>
      <c r="AX207" s="13" t="s">
        <v>80</v>
      </c>
      <c r="AY207" s="154" t="s">
        <v>128</v>
      </c>
    </row>
    <row r="208" spans="2:65" s="14" customFormat="1">
      <c r="B208" s="160"/>
      <c r="D208" s="147" t="s">
        <v>136</v>
      </c>
      <c r="E208" s="161" t="s">
        <v>1</v>
      </c>
      <c r="F208" s="162" t="s">
        <v>141</v>
      </c>
      <c r="H208" s="163">
        <v>19.2</v>
      </c>
      <c r="I208" s="164"/>
      <c r="L208" s="160"/>
      <c r="M208" s="165"/>
      <c r="T208" s="166"/>
      <c r="AT208" s="161" t="s">
        <v>136</v>
      </c>
      <c r="AU208" s="161" t="s">
        <v>90</v>
      </c>
      <c r="AV208" s="14" t="s">
        <v>134</v>
      </c>
      <c r="AW208" s="14" t="s">
        <v>35</v>
      </c>
      <c r="AX208" s="14" t="s">
        <v>88</v>
      </c>
      <c r="AY208" s="161" t="s">
        <v>128</v>
      </c>
    </row>
    <row r="209" spans="2:65" s="11" customFormat="1" ht="22.95" customHeight="1">
      <c r="B209" s="120"/>
      <c r="D209" s="121" t="s">
        <v>79</v>
      </c>
      <c r="E209" s="130" t="s">
        <v>193</v>
      </c>
      <c r="F209" s="130" t="s">
        <v>329</v>
      </c>
      <c r="I209" s="123"/>
      <c r="J209" s="131">
        <f>BK209</f>
        <v>0</v>
      </c>
      <c r="L209" s="120"/>
      <c r="M209" s="125"/>
      <c r="P209" s="126">
        <f>SUM(P210:P236)</f>
        <v>0</v>
      </c>
      <c r="R209" s="126">
        <f>SUM(R210:R236)</f>
        <v>19.797435499999999</v>
      </c>
      <c r="T209" s="127">
        <f>SUM(T210:T236)</f>
        <v>0</v>
      </c>
      <c r="AR209" s="121" t="s">
        <v>88</v>
      </c>
      <c r="AT209" s="128" t="s">
        <v>79</v>
      </c>
      <c r="AU209" s="128" t="s">
        <v>88</v>
      </c>
      <c r="AY209" s="121" t="s">
        <v>128</v>
      </c>
      <c r="BK209" s="129">
        <f>SUM(BK210:BK236)</f>
        <v>0</v>
      </c>
    </row>
    <row r="210" spans="2:65" s="1" customFormat="1" ht="33" customHeight="1">
      <c r="B210" s="31"/>
      <c r="C210" s="132" t="s">
        <v>269</v>
      </c>
      <c r="D210" s="132" t="s">
        <v>130</v>
      </c>
      <c r="E210" s="133" t="s">
        <v>331</v>
      </c>
      <c r="F210" s="134" t="s">
        <v>332</v>
      </c>
      <c r="G210" s="135" t="s">
        <v>200</v>
      </c>
      <c r="H210" s="136">
        <v>16.600000000000001</v>
      </c>
      <c r="I210" s="137"/>
      <c r="J210" s="138">
        <f>ROUND(I210*H210,2)</f>
        <v>0</v>
      </c>
      <c r="K210" s="139"/>
      <c r="L210" s="31"/>
      <c r="M210" s="140" t="s">
        <v>1</v>
      </c>
      <c r="N210" s="141" t="s">
        <v>45</v>
      </c>
      <c r="P210" s="142">
        <f>O210*H210</f>
        <v>0</v>
      </c>
      <c r="Q210" s="142">
        <v>0.15540000000000001</v>
      </c>
      <c r="R210" s="142">
        <f>Q210*H210</f>
        <v>2.5796400000000004</v>
      </c>
      <c r="S210" s="142">
        <v>0</v>
      </c>
      <c r="T210" s="143">
        <f>S210*H210</f>
        <v>0</v>
      </c>
      <c r="AR210" s="144" t="s">
        <v>134</v>
      </c>
      <c r="AT210" s="144" t="s">
        <v>130</v>
      </c>
      <c r="AU210" s="144" t="s">
        <v>90</v>
      </c>
      <c r="AY210" s="16" t="s">
        <v>128</v>
      </c>
      <c r="BE210" s="145">
        <f>IF(N210="základní",J210,0)</f>
        <v>0</v>
      </c>
      <c r="BF210" s="145">
        <f>IF(N210="snížená",J210,0)</f>
        <v>0</v>
      </c>
      <c r="BG210" s="145">
        <f>IF(N210="zákl. přenesená",J210,0)</f>
        <v>0</v>
      </c>
      <c r="BH210" s="145">
        <f>IF(N210="sníž. přenesená",J210,0)</f>
        <v>0</v>
      </c>
      <c r="BI210" s="145">
        <f>IF(N210="nulová",J210,0)</f>
        <v>0</v>
      </c>
      <c r="BJ210" s="16" t="s">
        <v>88</v>
      </c>
      <c r="BK210" s="145">
        <f>ROUND(I210*H210,2)</f>
        <v>0</v>
      </c>
      <c r="BL210" s="16" t="s">
        <v>134</v>
      </c>
      <c r="BM210" s="144" t="s">
        <v>446</v>
      </c>
    </row>
    <row r="211" spans="2:65" s="12" customFormat="1">
      <c r="B211" s="146"/>
      <c r="D211" s="147" t="s">
        <v>136</v>
      </c>
      <c r="E211" s="148" t="s">
        <v>1</v>
      </c>
      <c r="F211" s="149" t="s">
        <v>447</v>
      </c>
      <c r="H211" s="148" t="s">
        <v>1</v>
      </c>
      <c r="I211" s="150"/>
      <c r="L211" s="146"/>
      <c r="M211" s="151"/>
      <c r="T211" s="152"/>
      <c r="AT211" s="148" t="s">
        <v>136</v>
      </c>
      <c r="AU211" s="148" t="s">
        <v>90</v>
      </c>
      <c r="AV211" s="12" t="s">
        <v>88</v>
      </c>
      <c r="AW211" s="12" t="s">
        <v>35</v>
      </c>
      <c r="AX211" s="12" t="s">
        <v>80</v>
      </c>
      <c r="AY211" s="148" t="s">
        <v>128</v>
      </c>
    </row>
    <row r="212" spans="2:65" s="13" customFormat="1">
      <c r="B212" s="153"/>
      <c r="D212" s="147" t="s">
        <v>136</v>
      </c>
      <c r="E212" s="154" t="s">
        <v>1</v>
      </c>
      <c r="F212" s="155" t="s">
        <v>448</v>
      </c>
      <c r="H212" s="156">
        <v>13.6</v>
      </c>
      <c r="I212" s="157"/>
      <c r="L212" s="153"/>
      <c r="M212" s="158"/>
      <c r="T212" s="159"/>
      <c r="AT212" s="154" t="s">
        <v>136</v>
      </c>
      <c r="AU212" s="154" t="s">
        <v>90</v>
      </c>
      <c r="AV212" s="13" t="s">
        <v>90</v>
      </c>
      <c r="AW212" s="13" t="s">
        <v>35</v>
      </c>
      <c r="AX212" s="13" t="s">
        <v>80</v>
      </c>
      <c r="AY212" s="154" t="s">
        <v>128</v>
      </c>
    </row>
    <row r="213" spans="2:65" s="12" customFormat="1">
      <c r="B213" s="146"/>
      <c r="D213" s="147" t="s">
        <v>136</v>
      </c>
      <c r="E213" s="148" t="s">
        <v>1</v>
      </c>
      <c r="F213" s="149" t="s">
        <v>449</v>
      </c>
      <c r="H213" s="148" t="s">
        <v>1</v>
      </c>
      <c r="I213" s="150"/>
      <c r="L213" s="146"/>
      <c r="M213" s="151"/>
      <c r="T213" s="152"/>
      <c r="AT213" s="148" t="s">
        <v>136</v>
      </c>
      <c r="AU213" s="148" t="s">
        <v>90</v>
      </c>
      <c r="AV213" s="12" t="s">
        <v>88</v>
      </c>
      <c r="AW213" s="12" t="s">
        <v>35</v>
      </c>
      <c r="AX213" s="12" t="s">
        <v>80</v>
      </c>
      <c r="AY213" s="148" t="s">
        <v>128</v>
      </c>
    </row>
    <row r="214" spans="2:65" s="13" customFormat="1">
      <c r="B214" s="153"/>
      <c r="D214" s="147" t="s">
        <v>136</v>
      </c>
      <c r="E214" s="154" t="s">
        <v>1</v>
      </c>
      <c r="F214" s="155" t="s">
        <v>148</v>
      </c>
      <c r="H214" s="156">
        <v>3</v>
      </c>
      <c r="I214" s="157"/>
      <c r="L214" s="153"/>
      <c r="M214" s="158"/>
      <c r="T214" s="159"/>
      <c r="AT214" s="154" t="s">
        <v>136</v>
      </c>
      <c r="AU214" s="154" t="s">
        <v>90</v>
      </c>
      <c r="AV214" s="13" t="s">
        <v>90</v>
      </c>
      <c r="AW214" s="13" t="s">
        <v>35</v>
      </c>
      <c r="AX214" s="13" t="s">
        <v>80</v>
      </c>
      <c r="AY214" s="154" t="s">
        <v>128</v>
      </c>
    </row>
    <row r="215" spans="2:65" s="14" customFormat="1">
      <c r="B215" s="160"/>
      <c r="D215" s="147" t="s">
        <v>136</v>
      </c>
      <c r="E215" s="161" t="s">
        <v>1</v>
      </c>
      <c r="F215" s="162" t="s">
        <v>141</v>
      </c>
      <c r="H215" s="163">
        <v>16.600000000000001</v>
      </c>
      <c r="I215" s="164"/>
      <c r="L215" s="160"/>
      <c r="M215" s="165"/>
      <c r="T215" s="166"/>
      <c r="AT215" s="161" t="s">
        <v>136</v>
      </c>
      <c r="AU215" s="161" t="s">
        <v>90</v>
      </c>
      <c r="AV215" s="14" t="s">
        <v>134</v>
      </c>
      <c r="AW215" s="14" t="s">
        <v>35</v>
      </c>
      <c r="AX215" s="14" t="s">
        <v>88</v>
      </c>
      <c r="AY215" s="161" t="s">
        <v>128</v>
      </c>
    </row>
    <row r="216" spans="2:65" s="1" customFormat="1" ht="16.5" customHeight="1">
      <c r="B216" s="31"/>
      <c r="C216" s="167" t="s">
        <v>279</v>
      </c>
      <c r="D216" s="167" t="s">
        <v>210</v>
      </c>
      <c r="E216" s="168" t="s">
        <v>339</v>
      </c>
      <c r="F216" s="169" t="s">
        <v>340</v>
      </c>
      <c r="G216" s="170" t="s">
        <v>200</v>
      </c>
      <c r="H216" s="171">
        <v>16.931999999999999</v>
      </c>
      <c r="I216" s="172"/>
      <c r="J216" s="173">
        <f>ROUND(I216*H216,2)</f>
        <v>0</v>
      </c>
      <c r="K216" s="174"/>
      <c r="L216" s="175"/>
      <c r="M216" s="176" t="s">
        <v>1</v>
      </c>
      <c r="N216" s="177" t="s">
        <v>45</v>
      </c>
      <c r="P216" s="142">
        <f>O216*H216</f>
        <v>0</v>
      </c>
      <c r="Q216" s="142">
        <v>0.08</v>
      </c>
      <c r="R216" s="142">
        <f>Q216*H216</f>
        <v>1.35456</v>
      </c>
      <c r="S216" s="142">
        <v>0</v>
      </c>
      <c r="T216" s="143">
        <f>S216*H216</f>
        <v>0</v>
      </c>
      <c r="AR216" s="144" t="s">
        <v>187</v>
      </c>
      <c r="AT216" s="144" t="s">
        <v>210</v>
      </c>
      <c r="AU216" s="144" t="s">
        <v>90</v>
      </c>
      <c r="AY216" s="16" t="s">
        <v>128</v>
      </c>
      <c r="BE216" s="145">
        <f>IF(N216="základní",J216,0)</f>
        <v>0</v>
      </c>
      <c r="BF216" s="145">
        <f>IF(N216="snížená",J216,0)</f>
        <v>0</v>
      </c>
      <c r="BG216" s="145">
        <f>IF(N216="zákl. přenesená",J216,0)</f>
        <v>0</v>
      </c>
      <c r="BH216" s="145">
        <f>IF(N216="sníž. přenesená",J216,0)</f>
        <v>0</v>
      </c>
      <c r="BI216" s="145">
        <f>IF(N216="nulová",J216,0)</f>
        <v>0</v>
      </c>
      <c r="BJ216" s="16" t="s">
        <v>88</v>
      </c>
      <c r="BK216" s="145">
        <f>ROUND(I216*H216,2)</f>
        <v>0</v>
      </c>
      <c r="BL216" s="16" t="s">
        <v>134</v>
      </c>
      <c r="BM216" s="144" t="s">
        <v>450</v>
      </c>
    </row>
    <row r="217" spans="2:65" s="13" customFormat="1">
      <c r="B217" s="153"/>
      <c r="D217" s="147" t="s">
        <v>136</v>
      </c>
      <c r="E217" s="154" t="s">
        <v>1</v>
      </c>
      <c r="F217" s="155" t="s">
        <v>451</v>
      </c>
      <c r="H217" s="156">
        <v>16.600000000000001</v>
      </c>
      <c r="I217" s="157"/>
      <c r="L217" s="153"/>
      <c r="M217" s="158"/>
      <c r="T217" s="159"/>
      <c r="AT217" s="154" t="s">
        <v>136</v>
      </c>
      <c r="AU217" s="154" t="s">
        <v>90</v>
      </c>
      <c r="AV217" s="13" t="s">
        <v>90</v>
      </c>
      <c r="AW217" s="13" t="s">
        <v>35</v>
      </c>
      <c r="AX217" s="13" t="s">
        <v>80</v>
      </c>
      <c r="AY217" s="154" t="s">
        <v>128</v>
      </c>
    </row>
    <row r="218" spans="2:65" s="14" customFormat="1">
      <c r="B218" s="160"/>
      <c r="D218" s="147" t="s">
        <v>136</v>
      </c>
      <c r="E218" s="161" t="s">
        <v>1</v>
      </c>
      <c r="F218" s="162" t="s">
        <v>141</v>
      </c>
      <c r="H218" s="163">
        <v>16.600000000000001</v>
      </c>
      <c r="I218" s="164"/>
      <c r="L218" s="160"/>
      <c r="M218" s="165"/>
      <c r="T218" s="166"/>
      <c r="AT218" s="161" t="s">
        <v>136</v>
      </c>
      <c r="AU218" s="161" t="s">
        <v>90</v>
      </c>
      <c r="AV218" s="14" t="s">
        <v>134</v>
      </c>
      <c r="AW218" s="14" t="s">
        <v>35</v>
      </c>
      <c r="AX218" s="14" t="s">
        <v>88</v>
      </c>
      <c r="AY218" s="161" t="s">
        <v>128</v>
      </c>
    </row>
    <row r="219" spans="2:65" s="13" customFormat="1">
      <c r="B219" s="153"/>
      <c r="D219" s="147" t="s">
        <v>136</v>
      </c>
      <c r="F219" s="155" t="s">
        <v>452</v>
      </c>
      <c r="H219" s="156">
        <v>16.931999999999999</v>
      </c>
      <c r="I219" s="157"/>
      <c r="L219" s="153"/>
      <c r="M219" s="158"/>
      <c r="T219" s="159"/>
      <c r="AT219" s="154" t="s">
        <v>136</v>
      </c>
      <c r="AU219" s="154" t="s">
        <v>90</v>
      </c>
      <c r="AV219" s="13" t="s">
        <v>90</v>
      </c>
      <c r="AW219" s="13" t="s">
        <v>4</v>
      </c>
      <c r="AX219" s="13" t="s">
        <v>88</v>
      </c>
      <c r="AY219" s="154" t="s">
        <v>128</v>
      </c>
    </row>
    <row r="220" spans="2:65" s="1" customFormat="1" ht="24.15" customHeight="1">
      <c r="B220" s="31"/>
      <c r="C220" s="132" t="s">
        <v>287</v>
      </c>
      <c r="D220" s="132" t="s">
        <v>130</v>
      </c>
      <c r="E220" s="133" t="s">
        <v>358</v>
      </c>
      <c r="F220" s="134" t="s">
        <v>359</v>
      </c>
      <c r="G220" s="135" t="s">
        <v>151</v>
      </c>
      <c r="H220" s="136">
        <v>2.9750000000000001</v>
      </c>
      <c r="I220" s="137"/>
      <c r="J220" s="138">
        <f>ROUND(I220*H220,2)</f>
        <v>0</v>
      </c>
      <c r="K220" s="139"/>
      <c r="L220" s="31"/>
      <c r="M220" s="140" t="s">
        <v>1</v>
      </c>
      <c r="N220" s="141" t="s">
        <v>45</v>
      </c>
      <c r="P220" s="142">
        <f>O220*H220</f>
        <v>0</v>
      </c>
      <c r="Q220" s="142">
        <v>2.2563399999999998</v>
      </c>
      <c r="R220" s="142">
        <f>Q220*H220</f>
        <v>6.7126114999999995</v>
      </c>
      <c r="S220" s="142">
        <v>0</v>
      </c>
      <c r="T220" s="143">
        <f>S220*H220</f>
        <v>0</v>
      </c>
      <c r="AR220" s="144" t="s">
        <v>134</v>
      </c>
      <c r="AT220" s="144" t="s">
        <v>130</v>
      </c>
      <c r="AU220" s="144" t="s">
        <v>90</v>
      </c>
      <c r="AY220" s="16" t="s">
        <v>128</v>
      </c>
      <c r="BE220" s="145">
        <f>IF(N220="základní",J220,0)</f>
        <v>0</v>
      </c>
      <c r="BF220" s="145">
        <f>IF(N220="snížená",J220,0)</f>
        <v>0</v>
      </c>
      <c r="BG220" s="145">
        <f>IF(N220="zákl. přenesená",J220,0)</f>
        <v>0</v>
      </c>
      <c r="BH220" s="145">
        <f>IF(N220="sníž. přenesená",J220,0)</f>
        <v>0</v>
      </c>
      <c r="BI220" s="145">
        <f>IF(N220="nulová",J220,0)</f>
        <v>0</v>
      </c>
      <c r="BJ220" s="16" t="s">
        <v>88</v>
      </c>
      <c r="BK220" s="145">
        <f>ROUND(I220*H220,2)</f>
        <v>0</v>
      </c>
      <c r="BL220" s="16" t="s">
        <v>134</v>
      </c>
      <c r="BM220" s="144" t="s">
        <v>453</v>
      </c>
    </row>
    <row r="221" spans="2:65" s="12" customFormat="1">
      <c r="B221" s="146"/>
      <c r="D221" s="147" t="s">
        <v>136</v>
      </c>
      <c r="E221" s="148" t="s">
        <v>1</v>
      </c>
      <c r="F221" s="149" t="s">
        <v>454</v>
      </c>
      <c r="H221" s="148" t="s">
        <v>1</v>
      </c>
      <c r="I221" s="150"/>
      <c r="L221" s="146"/>
      <c r="M221" s="151"/>
      <c r="T221" s="152"/>
      <c r="AT221" s="148" t="s">
        <v>136</v>
      </c>
      <c r="AU221" s="148" t="s">
        <v>90</v>
      </c>
      <c r="AV221" s="12" t="s">
        <v>88</v>
      </c>
      <c r="AW221" s="12" t="s">
        <v>35</v>
      </c>
      <c r="AX221" s="12" t="s">
        <v>80</v>
      </c>
      <c r="AY221" s="148" t="s">
        <v>128</v>
      </c>
    </row>
    <row r="222" spans="2:65" s="13" customFormat="1">
      <c r="B222" s="153"/>
      <c r="D222" s="147" t="s">
        <v>136</v>
      </c>
      <c r="E222" s="154" t="s">
        <v>1</v>
      </c>
      <c r="F222" s="155" t="s">
        <v>455</v>
      </c>
      <c r="H222" s="156">
        <v>2.3519999999999999</v>
      </c>
      <c r="I222" s="157"/>
      <c r="L222" s="153"/>
      <c r="M222" s="158"/>
      <c r="T222" s="159"/>
      <c r="AT222" s="154" t="s">
        <v>136</v>
      </c>
      <c r="AU222" s="154" t="s">
        <v>90</v>
      </c>
      <c r="AV222" s="13" t="s">
        <v>90</v>
      </c>
      <c r="AW222" s="13" t="s">
        <v>35</v>
      </c>
      <c r="AX222" s="13" t="s">
        <v>80</v>
      </c>
      <c r="AY222" s="154" t="s">
        <v>128</v>
      </c>
    </row>
    <row r="223" spans="2:65" s="12" customFormat="1">
      <c r="B223" s="146"/>
      <c r="D223" s="147" t="s">
        <v>136</v>
      </c>
      <c r="E223" s="148" t="s">
        <v>1</v>
      </c>
      <c r="F223" s="149" t="s">
        <v>361</v>
      </c>
      <c r="H223" s="148" t="s">
        <v>1</v>
      </c>
      <c r="I223" s="150"/>
      <c r="L223" s="146"/>
      <c r="M223" s="151"/>
      <c r="T223" s="152"/>
      <c r="AT223" s="148" t="s">
        <v>136</v>
      </c>
      <c r="AU223" s="148" t="s">
        <v>90</v>
      </c>
      <c r="AV223" s="12" t="s">
        <v>88</v>
      </c>
      <c r="AW223" s="12" t="s">
        <v>35</v>
      </c>
      <c r="AX223" s="12" t="s">
        <v>80</v>
      </c>
      <c r="AY223" s="148" t="s">
        <v>128</v>
      </c>
    </row>
    <row r="224" spans="2:65" s="13" customFormat="1">
      <c r="B224" s="153"/>
      <c r="D224" s="147" t="s">
        <v>136</v>
      </c>
      <c r="E224" s="154" t="s">
        <v>1</v>
      </c>
      <c r="F224" s="155" t="s">
        <v>456</v>
      </c>
      <c r="H224" s="156">
        <v>0.623</v>
      </c>
      <c r="I224" s="157"/>
      <c r="L224" s="153"/>
      <c r="M224" s="158"/>
      <c r="T224" s="159"/>
      <c r="AT224" s="154" t="s">
        <v>136</v>
      </c>
      <c r="AU224" s="154" t="s">
        <v>90</v>
      </c>
      <c r="AV224" s="13" t="s">
        <v>90</v>
      </c>
      <c r="AW224" s="13" t="s">
        <v>35</v>
      </c>
      <c r="AX224" s="13" t="s">
        <v>80</v>
      </c>
      <c r="AY224" s="154" t="s">
        <v>128</v>
      </c>
    </row>
    <row r="225" spans="2:65" s="14" customFormat="1">
      <c r="B225" s="160"/>
      <c r="D225" s="147" t="s">
        <v>136</v>
      </c>
      <c r="E225" s="161" t="s">
        <v>1</v>
      </c>
      <c r="F225" s="162" t="s">
        <v>141</v>
      </c>
      <c r="H225" s="163">
        <v>2.9749999999999996</v>
      </c>
      <c r="I225" s="164"/>
      <c r="L225" s="160"/>
      <c r="M225" s="165"/>
      <c r="T225" s="166"/>
      <c r="AT225" s="161" t="s">
        <v>136</v>
      </c>
      <c r="AU225" s="161" t="s">
        <v>90</v>
      </c>
      <c r="AV225" s="14" t="s">
        <v>134</v>
      </c>
      <c r="AW225" s="14" t="s">
        <v>35</v>
      </c>
      <c r="AX225" s="14" t="s">
        <v>88</v>
      </c>
      <c r="AY225" s="161" t="s">
        <v>128</v>
      </c>
    </row>
    <row r="226" spans="2:65" s="1" customFormat="1" ht="21.75" customHeight="1">
      <c r="B226" s="31"/>
      <c r="C226" s="132" t="s">
        <v>291</v>
      </c>
      <c r="D226" s="132" t="s">
        <v>130</v>
      </c>
      <c r="E226" s="133" t="s">
        <v>380</v>
      </c>
      <c r="F226" s="134" t="s">
        <v>381</v>
      </c>
      <c r="G226" s="135" t="s">
        <v>200</v>
      </c>
      <c r="H226" s="136">
        <v>19.2</v>
      </c>
      <c r="I226" s="137"/>
      <c r="J226" s="138">
        <f>ROUND(I226*H226,2)</f>
        <v>0</v>
      </c>
      <c r="K226" s="139"/>
      <c r="L226" s="31"/>
      <c r="M226" s="140" t="s">
        <v>1</v>
      </c>
      <c r="N226" s="141" t="s">
        <v>45</v>
      </c>
      <c r="P226" s="142">
        <f>O226*H226</f>
        <v>0</v>
      </c>
      <c r="Q226" s="142">
        <v>0</v>
      </c>
      <c r="R226" s="142">
        <f>Q226*H226</f>
        <v>0</v>
      </c>
      <c r="S226" s="142">
        <v>0</v>
      </c>
      <c r="T226" s="143">
        <f>S226*H226</f>
        <v>0</v>
      </c>
      <c r="AR226" s="144" t="s">
        <v>134</v>
      </c>
      <c r="AT226" s="144" t="s">
        <v>130</v>
      </c>
      <c r="AU226" s="144" t="s">
        <v>90</v>
      </c>
      <c r="AY226" s="16" t="s">
        <v>128</v>
      </c>
      <c r="BE226" s="145">
        <f>IF(N226="základní",J226,0)</f>
        <v>0</v>
      </c>
      <c r="BF226" s="145">
        <f>IF(N226="snížená",J226,0)</f>
        <v>0</v>
      </c>
      <c r="BG226" s="145">
        <f>IF(N226="zákl. přenesená",J226,0)</f>
        <v>0</v>
      </c>
      <c r="BH226" s="145">
        <f>IF(N226="sníž. přenesená",J226,0)</f>
        <v>0</v>
      </c>
      <c r="BI226" s="145">
        <f>IF(N226="nulová",J226,0)</f>
        <v>0</v>
      </c>
      <c r="BJ226" s="16" t="s">
        <v>88</v>
      </c>
      <c r="BK226" s="145">
        <f>ROUND(I226*H226,2)</f>
        <v>0</v>
      </c>
      <c r="BL226" s="16" t="s">
        <v>134</v>
      </c>
      <c r="BM226" s="144" t="s">
        <v>457</v>
      </c>
    </row>
    <row r="227" spans="2:65" s="12" customFormat="1">
      <c r="B227" s="146"/>
      <c r="D227" s="147" t="s">
        <v>136</v>
      </c>
      <c r="E227" s="148" t="s">
        <v>1</v>
      </c>
      <c r="F227" s="149" t="s">
        <v>458</v>
      </c>
      <c r="H227" s="148" t="s">
        <v>1</v>
      </c>
      <c r="I227" s="150"/>
      <c r="L227" s="146"/>
      <c r="M227" s="151"/>
      <c r="T227" s="152"/>
      <c r="AT227" s="148" t="s">
        <v>136</v>
      </c>
      <c r="AU227" s="148" t="s">
        <v>90</v>
      </c>
      <c r="AV227" s="12" t="s">
        <v>88</v>
      </c>
      <c r="AW227" s="12" t="s">
        <v>35</v>
      </c>
      <c r="AX227" s="12" t="s">
        <v>80</v>
      </c>
      <c r="AY227" s="148" t="s">
        <v>128</v>
      </c>
    </row>
    <row r="228" spans="2:65" s="13" customFormat="1">
      <c r="B228" s="153"/>
      <c r="D228" s="147" t="s">
        <v>136</v>
      </c>
      <c r="E228" s="154" t="s">
        <v>1</v>
      </c>
      <c r="F228" s="155" t="s">
        <v>445</v>
      </c>
      <c r="H228" s="156">
        <v>19.2</v>
      </c>
      <c r="I228" s="157"/>
      <c r="L228" s="153"/>
      <c r="M228" s="158"/>
      <c r="T228" s="159"/>
      <c r="AT228" s="154" t="s">
        <v>136</v>
      </c>
      <c r="AU228" s="154" t="s">
        <v>90</v>
      </c>
      <c r="AV228" s="13" t="s">
        <v>90</v>
      </c>
      <c r="AW228" s="13" t="s">
        <v>35</v>
      </c>
      <c r="AX228" s="13" t="s">
        <v>80</v>
      </c>
      <c r="AY228" s="154" t="s">
        <v>128</v>
      </c>
    </row>
    <row r="229" spans="2:65" s="14" customFormat="1">
      <c r="B229" s="160"/>
      <c r="D229" s="147" t="s">
        <v>136</v>
      </c>
      <c r="E229" s="161" t="s">
        <v>1</v>
      </c>
      <c r="F229" s="162" t="s">
        <v>141</v>
      </c>
      <c r="H229" s="163">
        <v>19.2</v>
      </c>
      <c r="I229" s="164"/>
      <c r="L229" s="160"/>
      <c r="M229" s="165"/>
      <c r="T229" s="166"/>
      <c r="AT229" s="161" t="s">
        <v>136</v>
      </c>
      <c r="AU229" s="161" t="s">
        <v>90</v>
      </c>
      <c r="AV229" s="14" t="s">
        <v>134</v>
      </c>
      <c r="AW229" s="14" t="s">
        <v>35</v>
      </c>
      <c r="AX229" s="14" t="s">
        <v>88</v>
      </c>
      <c r="AY229" s="161" t="s">
        <v>128</v>
      </c>
    </row>
    <row r="230" spans="2:65" s="1" customFormat="1" ht="24.15" customHeight="1">
      <c r="B230" s="31"/>
      <c r="C230" s="132" t="s">
        <v>295</v>
      </c>
      <c r="D230" s="132" t="s">
        <v>130</v>
      </c>
      <c r="E230" s="133" t="s">
        <v>459</v>
      </c>
      <c r="F230" s="134" t="s">
        <v>460</v>
      </c>
      <c r="G230" s="135" t="s">
        <v>200</v>
      </c>
      <c r="H230" s="136">
        <v>22.4</v>
      </c>
      <c r="I230" s="137"/>
      <c r="J230" s="138">
        <f>ROUND(I230*H230,2)</f>
        <v>0</v>
      </c>
      <c r="K230" s="139"/>
      <c r="L230" s="31"/>
      <c r="M230" s="140" t="s">
        <v>1</v>
      </c>
      <c r="N230" s="141" t="s">
        <v>45</v>
      </c>
      <c r="P230" s="142">
        <f>O230*H230</f>
        <v>0</v>
      </c>
      <c r="Q230" s="142">
        <v>0.16370999999999999</v>
      </c>
      <c r="R230" s="142">
        <f>Q230*H230</f>
        <v>3.6671039999999997</v>
      </c>
      <c r="S230" s="142">
        <v>0</v>
      </c>
      <c r="T230" s="143">
        <f>S230*H230</f>
        <v>0</v>
      </c>
      <c r="AR230" s="144" t="s">
        <v>134</v>
      </c>
      <c r="AT230" s="144" t="s">
        <v>130</v>
      </c>
      <c r="AU230" s="144" t="s">
        <v>90</v>
      </c>
      <c r="AY230" s="16" t="s">
        <v>128</v>
      </c>
      <c r="BE230" s="145">
        <f>IF(N230="základní",J230,0)</f>
        <v>0</v>
      </c>
      <c r="BF230" s="145">
        <f>IF(N230="snížená",J230,0)</f>
        <v>0</v>
      </c>
      <c r="BG230" s="145">
        <f>IF(N230="zákl. přenesená",J230,0)</f>
        <v>0</v>
      </c>
      <c r="BH230" s="145">
        <f>IF(N230="sníž. přenesená",J230,0)</f>
        <v>0</v>
      </c>
      <c r="BI230" s="145">
        <f>IF(N230="nulová",J230,0)</f>
        <v>0</v>
      </c>
      <c r="BJ230" s="16" t="s">
        <v>88</v>
      </c>
      <c r="BK230" s="145">
        <f>ROUND(I230*H230,2)</f>
        <v>0</v>
      </c>
      <c r="BL230" s="16" t="s">
        <v>134</v>
      </c>
      <c r="BM230" s="144" t="s">
        <v>461</v>
      </c>
    </row>
    <row r="231" spans="2:65" s="13" customFormat="1">
      <c r="B231" s="153"/>
      <c r="D231" s="147" t="s">
        <v>136</v>
      </c>
      <c r="E231" s="154" t="s">
        <v>1</v>
      </c>
      <c r="F231" s="155" t="s">
        <v>462</v>
      </c>
      <c r="H231" s="156">
        <v>22.4</v>
      </c>
      <c r="I231" s="157"/>
      <c r="L231" s="153"/>
      <c r="M231" s="158"/>
      <c r="T231" s="159"/>
      <c r="AT231" s="154" t="s">
        <v>136</v>
      </c>
      <c r="AU231" s="154" t="s">
        <v>90</v>
      </c>
      <c r="AV231" s="13" t="s">
        <v>90</v>
      </c>
      <c r="AW231" s="13" t="s">
        <v>35</v>
      </c>
      <c r="AX231" s="13" t="s">
        <v>80</v>
      </c>
      <c r="AY231" s="154" t="s">
        <v>128</v>
      </c>
    </row>
    <row r="232" spans="2:65" s="14" customFormat="1">
      <c r="B232" s="160"/>
      <c r="D232" s="147" t="s">
        <v>136</v>
      </c>
      <c r="E232" s="161" t="s">
        <v>1</v>
      </c>
      <c r="F232" s="162" t="s">
        <v>141</v>
      </c>
      <c r="H232" s="163">
        <v>22.4</v>
      </c>
      <c r="I232" s="164"/>
      <c r="L232" s="160"/>
      <c r="M232" s="165"/>
      <c r="T232" s="166"/>
      <c r="AT232" s="161" t="s">
        <v>136</v>
      </c>
      <c r="AU232" s="161" t="s">
        <v>90</v>
      </c>
      <c r="AV232" s="14" t="s">
        <v>134</v>
      </c>
      <c r="AW232" s="14" t="s">
        <v>35</v>
      </c>
      <c r="AX232" s="14" t="s">
        <v>88</v>
      </c>
      <c r="AY232" s="161" t="s">
        <v>128</v>
      </c>
    </row>
    <row r="233" spans="2:65" s="1" customFormat="1" ht="21.75" customHeight="1">
      <c r="B233" s="31"/>
      <c r="C233" s="167" t="s">
        <v>299</v>
      </c>
      <c r="D233" s="167" t="s">
        <v>210</v>
      </c>
      <c r="E233" s="168" t="s">
        <v>463</v>
      </c>
      <c r="F233" s="169" t="s">
        <v>464</v>
      </c>
      <c r="G233" s="170" t="s">
        <v>200</v>
      </c>
      <c r="H233" s="171">
        <v>22.847999999999999</v>
      </c>
      <c r="I233" s="172"/>
      <c r="J233" s="173">
        <f>ROUND(I233*H233,2)</f>
        <v>0</v>
      </c>
      <c r="K233" s="174"/>
      <c r="L233" s="175"/>
      <c r="M233" s="176" t="s">
        <v>1</v>
      </c>
      <c r="N233" s="177" t="s">
        <v>45</v>
      </c>
      <c r="P233" s="142">
        <f>O233*H233</f>
        <v>0</v>
      </c>
      <c r="Q233" s="142">
        <v>0.24</v>
      </c>
      <c r="R233" s="142">
        <f>Q233*H233</f>
        <v>5.4835199999999995</v>
      </c>
      <c r="S233" s="142">
        <v>0</v>
      </c>
      <c r="T233" s="143">
        <f>S233*H233</f>
        <v>0</v>
      </c>
      <c r="AR233" s="144" t="s">
        <v>187</v>
      </c>
      <c r="AT233" s="144" t="s">
        <v>210</v>
      </c>
      <c r="AU233" s="144" t="s">
        <v>90</v>
      </c>
      <c r="AY233" s="16" t="s">
        <v>128</v>
      </c>
      <c r="BE233" s="145">
        <f>IF(N233="základní",J233,0)</f>
        <v>0</v>
      </c>
      <c r="BF233" s="145">
        <f>IF(N233="snížená",J233,0)</f>
        <v>0</v>
      </c>
      <c r="BG233" s="145">
        <f>IF(N233="zákl. přenesená",J233,0)</f>
        <v>0</v>
      </c>
      <c r="BH233" s="145">
        <f>IF(N233="sníž. přenesená",J233,0)</f>
        <v>0</v>
      </c>
      <c r="BI233" s="145">
        <f>IF(N233="nulová",J233,0)</f>
        <v>0</v>
      </c>
      <c r="BJ233" s="16" t="s">
        <v>88</v>
      </c>
      <c r="BK233" s="145">
        <f>ROUND(I233*H233,2)</f>
        <v>0</v>
      </c>
      <c r="BL233" s="16" t="s">
        <v>134</v>
      </c>
      <c r="BM233" s="144" t="s">
        <v>465</v>
      </c>
    </row>
    <row r="234" spans="2:65" s="13" customFormat="1">
      <c r="B234" s="153"/>
      <c r="D234" s="147" t="s">
        <v>136</v>
      </c>
      <c r="E234" s="154" t="s">
        <v>1</v>
      </c>
      <c r="F234" s="155" t="s">
        <v>466</v>
      </c>
      <c r="H234" s="156">
        <v>22.4</v>
      </c>
      <c r="I234" s="157"/>
      <c r="L234" s="153"/>
      <c r="M234" s="158"/>
      <c r="T234" s="159"/>
      <c r="AT234" s="154" t="s">
        <v>136</v>
      </c>
      <c r="AU234" s="154" t="s">
        <v>90</v>
      </c>
      <c r="AV234" s="13" t="s">
        <v>90</v>
      </c>
      <c r="AW234" s="13" t="s">
        <v>35</v>
      </c>
      <c r="AX234" s="13" t="s">
        <v>80</v>
      </c>
      <c r="AY234" s="154" t="s">
        <v>128</v>
      </c>
    </row>
    <row r="235" spans="2:65" s="14" customFormat="1">
      <c r="B235" s="160"/>
      <c r="D235" s="147" t="s">
        <v>136</v>
      </c>
      <c r="E235" s="161" t="s">
        <v>1</v>
      </c>
      <c r="F235" s="162" t="s">
        <v>141</v>
      </c>
      <c r="H235" s="163">
        <v>22.4</v>
      </c>
      <c r="I235" s="164"/>
      <c r="L235" s="160"/>
      <c r="M235" s="165"/>
      <c r="T235" s="166"/>
      <c r="AT235" s="161" t="s">
        <v>136</v>
      </c>
      <c r="AU235" s="161" t="s">
        <v>90</v>
      </c>
      <c r="AV235" s="14" t="s">
        <v>134</v>
      </c>
      <c r="AW235" s="14" t="s">
        <v>35</v>
      </c>
      <c r="AX235" s="14" t="s">
        <v>88</v>
      </c>
      <c r="AY235" s="161" t="s">
        <v>128</v>
      </c>
    </row>
    <row r="236" spans="2:65" s="13" customFormat="1">
      <c r="B236" s="153"/>
      <c r="D236" s="147" t="s">
        <v>136</v>
      </c>
      <c r="F236" s="155" t="s">
        <v>467</v>
      </c>
      <c r="H236" s="156">
        <v>22.847999999999999</v>
      </c>
      <c r="I236" s="157"/>
      <c r="L236" s="153"/>
      <c r="M236" s="158"/>
      <c r="T236" s="159"/>
      <c r="AT236" s="154" t="s">
        <v>136</v>
      </c>
      <c r="AU236" s="154" t="s">
        <v>90</v>
      </c>
      <c r="AV236" s="13" t="s">
        <v>90</v>
      </c>
      <c r="AW236" s="13" t="s">
        <v>4</v>
      </c>
      <c r="AX236" s="13" t="s">
        <v>88</v>
      </c>
      <c r="AY236" s="154" t="s">
        <v>128</v>
      </c>
    </row>
    <row r="237" spans="2:65" s="11" customFormat="1" ht="22.95" customHeight="1">
      <c r="B237" s="120"/>
      <c r="D237" s="121" t="s">
        <v>79</v>
      </c>
      <c r="E237" s="130" t="s">
        <v>392</v>
      </c>
      <c r="F237" s="130" t="s">
        <v>393</v>
      </c>
      <c r="I237" s="123"/>
      <c r="J237" s="131">
        <f>BK237</f>
        <v>0</v>
      </c>
      <c r="L237" s="120"/>
      <c r="M237" s="125"/>
      <c r="P237" s="126">
        <f>P238</f>
        <v>0</v>
      </c>
      <c r="R237" s="126">
        <f>R238</f>
        <v>0</v>
      </c>
      <c r="T237" s="127">
        <f>T238</f>
        <v>0</v>
      </c>
      <c r="AR237" s="121" t="s">
        <v>88</v>
      </c>
      <c r="AT237" s="128" t="s">
        <v>79</v>
      </c>
      <c r="AU237" s="128" t="s">
        <v>88</v>
      </c>
      <c r="AY237" s="121" t="s">
        <v>128</v>
      </c>
      <c r="BK237" s="129">
        <f>BK238</f>
        <v>0</v>
      </c>
    </row>
    <row r="238" spans="2:65" s="1" customFormat="1" ht="33" customHeight="1">
      <c r="B238" s="31"/>
      <c r="C238" s="132" t="s">
        <v>303</v>
      </c>
      <c r="D238" s="132" t="s">
        <v>130</v>
      </c>
      <c r="E238" s="133" t="s">
        <v>395</v>
      </c>
      <c r="F238" s="134" t="s">
        <v>396</v>
      </c>
      <c r="G238" s="135" t="s">
        <v>190</v>
      </c>
      <c r="H238" s="136">
        <v>247.47900000000001</v>
      </c>
      <c r="I238" s="137"/>
      <c r="J238" s="138">
        <f>ROUND(I238*H238,2)</f>
        <v>0</v>
      </c>
      <c r="K238" s="139"/>
      <c r="L238" s="31"/>
      <c r="M238" s="178" t="s">
        <v>1</v>
      </c>
      <c r="N238" s="179" t="s">
        <v>45</v>
      </c>
      <c r="O238" s="180"/>
      <c r="P238" s="181">
        <f>O238*H238</f>
        <v>0</v>
      </c>
      <c r="Q238" s="181">
        <v>0</v>
      </c>
      <c r="R238" s="181">
        <f>Q238*H238</f>
        <v>0</v>
      </c>
      <c r="S238" s="181">
        <v>0</v>
      </c>
      <c r="T238" s="182">
        <f>S238*H238</f>
        <v>0</v>
      </c>
      <c r="AR238" s="144" t="s">
        <v>134</v>
      </c>
      <c r="AT238" s="144" t="s">
        <v>130</v>
      </c>
      <c r="AU238" s="144" t="s">
        <v>90</v>
      </c>
      <c r="AY238" s="16" t="s">
        <v>128</v>
      </c>
      <c r="BE238" s="145">
        <f>IF(N238="základní",J238,0)</f>
        <v>0</v>
      </c>
      <c r="BF238" s="145">
        <f>IF(N238="snížená",J238,0)</f>
        <v>0</v>
      </c>
      <c r="BG238" s="145">
        <f>IF(N238="zákl. přenesená",J238,0)</f>
        <v>0</v>
      </c>
      <c r="BH238" s="145">
        <f>IF(N238="sníž. přenesená",J238,0)</f>
        <v>0</v>
      </c>
      <c r="BI238" s="145">
        <f>IF(N238="nulová",J238,0)</f>
        <v>0</v>
      </c>
      <c r="BJ238" s="16" t="s">
        <v>88</v>
      </c>
      <c r="BK238" s="145">
        <f>ROUND(I238*H238,2)</f>
        <v>0</v>
      </c>
      <c r="BL238" s="16" t="s">
        <v>134</v>
      </c>
      <c r="BM238" s="144" t="s">
        <v>468</v>
      </c>
    </row>
    <row r="239" spans="2:65" s="1" customFormat="1" ht="6.9" customHeight="1">
      <c r="B239" s="42"/>
      <c r="C239" s="43"/>
      <c r="D239" s="43"/>
      <c r="E239" s="43"/>
      <c r="F239" s="43"/>
      <c r="G239" s="43"/>
      <c r="H239" s="43"/>
      <c r="I239" s="43"/>
      <c r="J239" s="43"/>
      <c r="K239" s="43"/>
      <c r="L239" s="31"/>
    </row>
  </sheetData>
  <sheetProtection password="CC35" sheet="1" objects="1" scenarios="1" formatColumns="0" formatRows="0" autoFilter="0"/>
  <autoFilter ref="C122:K238" xr:uid="{00000000-0009-0000-0000-000002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38"/>
  <sheetViews>
    <sheetView showGridLines="0" workbookViewId="0"/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AT2" s="16" t="s">
        <v>96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90</v>
      </c>
    </row>
    <row r="4" spans="2:46" ht="24.9" customHeight="1">
      <c r="B4" s="19"/>
      <c r="D4" s="20" t="s">
        <v>97</v>
      </c>
      <c r="L4" s="19"/>
      <c r="M4" s="85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186" t="str">
        <f>'Rekapitulace stavby'!K6</f>
        <v>Oprava místní komunikace - Borek u Děčína</v>
      </c>
      <c r="F7" s="187"/>
      <c r="G7" s="187"/>
      <c r="H7" s="187"/>
      <c r="L7" s="19"/>
    </row>
    <row r="8" spans="2:46" s="1" customFormat="1" ht="12" customHeight="1">
      <c r="B8" s="31"/>
      <c r="D8" s="26" t="s">
        <v>98</v>
      </c>
      <c r="L8" s="31"/>
    </row>
    <row r="9" spans="2:46" s="1" customFormat="1" ht="16.5" customHeight="1">
      <c r="B9" s="31"/>
      <c r="E9" s="184" t="s">
        <v>469</v>
      </c>
      <c r="F9" s="185"/>
      <c r="G9" s="185"/>
      <c r="H9" s="185"/>
      <c r="L9" s="31"/>
    </row>
    <row r="10" spans="2:46" s="1" customFormat="1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0" t="str">
        <f>'Rekapitulace stavby'!AN8</f>
        <v>27. 3. 2026</v>
      </c>
      <c r="L12" s="31"/>
    </row>
    <row r="13" spans="2:46" s="1" customFormat="1" ht="10.95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">
        <v>26</v>
      </c>
      <c r="L14" s="31"/>
    </row>
    <row r="15" spans="2:46" s="1" customFormat="1" ht="18" customHeight="1">
      <c r="B15" s="31"/>
      <c r="E15" s="24" t="s">
        <v>27</v>
      </c>
      <c r="I15" s="26" t="s">
        <v>28</v>
      </c>
      <c r="J15" s="24" t="s">
        <v>29</v>
      </c>
      <c r="L15" s="31"/>
    </row>
    <row r="16" spans="2:46" s="1" customFormat="1" ht="6.9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189" t="str">
        <f>'Rekapitulace stavby'!E14</f>
        <v>Vyplň údaj</v>
      </c>
      <c r="F18" s="190"/>
      <c r="G18" s="190"/>
      <c r="H18" s="190"/>
      <c r="I18" s="26" t="s">
        <v>28</v>
      </c>
      <c r="J18" s="27" t="str">
        <f>'Rekapitulace stavby'!AN14</f>
        <v>Vyplň údaj</v>
      </c>
      <c r="L18" s="31"/>
    </row>
    <row r="19" spans="2:12" s="1" customFormat="1" ht="6.9" customHeight="1">
      <c r="B19" s="31"/>
      <c r="L19" s="31"/>
    </row>
    <row r="20" spans="2:12" s="1" customFormat="1" ht="12" customHeight="1">
      <c r="B20" s="31"/>
      <c r="D20" s="26" t="s">
        <v>32</v>
      </c>
      <c r="I20" s="26" t="s">
        <v>25</v>
      </c>
      <c r="J20" s="24" t="s">
        <v>33</v>
      </c>
      <c r="L20" s="31"/>
    </row>
    <row r="21" spans="2:12" s="1" customFormat="1" ht="18" customHeight="1">
      <c r="B21" s="31"/>
      <c r="E21" s="24" t="s">
        <v>34</v>
      </c>
      <c r="I21" s="26" t="s">
        <v>28</v>
      </c>
      <c r="J21" s="24" t="s">
        <v>1</v>
      </c>
      <c r="L21" s="31"/>
    </row>
    <row r="22" spans="2:12" s="1" customFormat="1" ht="6.9" customHeight="1">
      <c r="B22" s="31"/>
      <c r="L22" s="31"/>
    </row>
    <row r="23" spans="2:12" s="1" customFormat="1" ht="12" customHeight="1">
      <c r="B23" s="31"/>
      <c r="D23" s="26" t="s">
        <v>36</v>
      </c>
      <c r="I23" s="26" t="s">
        <v>25</v>
      </c>
      <c r="J23" s="24" t="s">
        <v>37</v>
      </c>
      <c r="L23" s="31"/>
    </row>
    <row r="24" spans="2:12" s="1" customFormat="1" ht="18" customHeight="1">
      <c r="B24" s="31"/>
      <c r="E24" s="24" t="s">
        <v>38</v>
      </c>
      <c r="I24" s="26" t="s">
        <v>28</v>
      </c>
      <c r="J24" s="24" t="s">
        <v>1</v>
      </c>
      <c r="L24" s="31"/>
    </row>
    <row r="25" spans="2:12" s="1" customFormat="1" ht="6.9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6"/>
      <c r="E27" s="191" t="s">
        <v>1</v>
      </c>
      <c r="F27" s="191"/>
      <c r="G27" s="191"/>
      <c r="H27" s="191"/>
      <c r="L27" s="86"/>
    </row>
    <row r="28" spans="2:12" s="1" customFormat="1" ht="6.9" customHeight="1">
      <c r="B28" s="31"/>
      <c r="L28" s="31"/>
    </row>
    <row r="29" spans="2:12" s="1" customFormat="1" ht="6.9" customHeight="1">
      <c r="B29" s="31"/>
      <c r="D29" s="51"/>
      <c r="E29" s="51"/>
      <c r="F29" s="51"/>
      <c r="G29" s="51"/>
      <c r="H29" s="51"/>
      <c r="I29" s="51"/>
      <c r="J29" s="51"/>
      <c r="K29" s="51"/>
      <c r="L29" s="31"/>
    </row>
    <row r="30" spans="2:12" s="1" customFormat="1" ht="25.35" customHeight="1">
      <c r="B30" s="31"/>
      <c r="D30" s="87" t="s">
        <v>40</v>
      </c>
      <c r="J30" s="63">
        <f>ROUND(J122, 2)</f>
        <v>0</v>
      </c>
      <c r="L30" s="31"/>
    </row>
    <row r="31" spans="2:12" s="1" customFormat="1" ht="6.9" customHeight="1">
      <c r="B31" s="31"/>
      <c r="D31" s="51"/>
      <c r="E31" s="51"/>
      <c r="F31" s="51"/>
      <c r="G31" s="51"/>
      <c r="H31" s="51"/>
      <c r="I31" s="51"/>
      <c r="J31" s="51"/>
      <c r="K31" s="51"/>
      <c r="L31" s="31"/>
    </row>
    <row r="32" spans="2:12" s="1" customFormat="1" ht="14.4" customHeight="1">
      <c r="B32" s="31"/>
      <c r="F32" s="88" t="s">
        <v>42</v>
      </c>
      <c r="I32" s="88" t="s">
        <v>41</v>
      </c>
      <c r="J32" s="88" t="s">
        <v>43</v>
      </c>
      <c r="L32" s="31"/>
    </row>
    <row r="33" spans="2:12" s="1" customFormat="1" ht="14.4" customHeight="1">
      <c r="B33" s="31"/>
      <c r="D33" s="89" t="s">
        <v>44</v>
      </c>
      <c r="E33" s="26" t="s">
        <v>45</v>
      </c>
      <c r="F33" s="90">
        <f>ROUND((SUM(BE122:BE137)),  2)</f>
        <v>0</v>
      </c>
      <c r="I33" s="91">
        <v>0.21</v>
      </c>
      <c r="J33" s="90">
        <f>ROUND(((SUM(BE122:BE137))*I33),  2)</f>
        <v>0</v>
      </c>
      <c r="L33" s="31"/>
    </row>
    <row r="34" spans="2:12" s="1" customFormat="1" ht="14.4" customHeight="1">
      <c r="B34" s="31"/>
      <c r="E34" s="26" t="s">
        <v>46</v>
      </c>
      <c r="F34" s="90">
        <f>ROUND((SUM(BF122:BF137)),  2)</f>
        <v>0</v>
      </c>
      <c r="I34" s="91">
        <v>0.15</v>
      </c>
      <c r="J34" s="90">
        <f>ROUND(((SUM(BF122:BF137))*I34),  2)</f>
        <v>0</v>
      </c>
      <c r="L34" s="31"/>
    </row>
    <row r="35" spans="2:12" s="1" customFormat="1" ht="14.4" hidden="1" customHeight="1">
      <c r="B35" s="31"/>
      <c r="E35" s="26" t="s">
        <v>47</v>
      </c>
      <c r="F35" s="90">
        <f>ROUND((SUM(BG122:BG137)),  2)</f>
        <v>0</v>
      </c>
      <c r="I35" s="91">
        <v>0.21</v>
      </c>
      <c r="J35" s="90">
        <f>0</f>
        <v>0</v>
      </c>
      <c r="L35" s="31"/>
    </row>
    <row r="36" spans="2:12" s="1" customFormat="1" ht="14.4" hidden="1" customHeight="1">
      <c r="B36" s="31"/>
      <c r="E36" s="26" t="s">
        <v>48</v>
      </c>
      <c r="F36" s="90">
        <f>ROUND((SUM(BH122:BH137)),  2)</f>
        <v>0</v>
      </c>
      <c r="I36" s="91">
        <v>0.15</v>
      </c>
      <c r="J36" s="90">
        <f>0</f>
        <v>0</v>
      </c>
      <c r="L36" s="31"/>
    </row>
    <row r="37" spans="2:12" s="1" customFormat="1" ht="14.4" hidden="1" customHeight="1">
      <c r="B37" s="31"/>
      <c r="E37" s="26" t="s">
        <v>49</v>
      </c>
      <c r="F37" s="90">
        <f>ROUND((SUM(BI122:BI137)),  2)</f>
        <v>0</v>
      </c>
      <c r="I37" s="91">
        <v>0</v>
      </c>
      <c r="J37" s="90">
        <f>0</f>
        <v>0</v>
      </c>
      <c r="L37" s="31"/>
    </row>
    <row r="38" spans="2:12" s="1" customFormat="1" ht="6.9" customHeight="1">
      <c r="B38" s="31"/>
      <c r="L38" s="31"/>
    </row>
    <row r="39" spans="2:12" s="1" customFormat="1" ht="25.35" customHeight="1">
      <c r="B39" s="31"/>
      <c r="C39" s="92"/>
      <c r="D39" s="93" t="s">
        <v>50</v>
      </c>
      <c r="E39" s="54"/>
      <c r="F39" s="54"/>
      <c r="G39" s="94" t="s">
        <v>51</v>
      </c>
      <c r="H39" s="95" t="s">
        <v>52</v>
      </c>
      <c r="I39" s="54"/>
      <c r="J39" s="96">
        <f>SUM(J30:J37)</f>
        <v>0</v>
      </c>
      <c r="K39" s="97"/>
      <c r="L39" s="31"/>
    </row>
    <row r="40" spans="2:12" s="1" customFormat="1" ht="14.4" customHeight="1">
      <c r="B40" s="31"/>
      <c r="L40" s="31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39" t="s">
        <v>53</v>
      </c>
      <c r="E50" s="40"/>
      <c r="F50" s="40"/>
      <c r="G50" s="39" t="s">
        <v>54</v>
      </c>
      <c r="H50" s="40"/>
      <c r="I50" s="40"/>
      <c r="J50" s="40"/>
      <c r="K50" s="40"/>
      <c r="L50" s="31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31"/>
      <c r="D61" s="41" t="s">
        <v>55</v>
      </c>
      <c r="E61" s="33"/>
      <c r="F61" s="98" t="s">
        <v>56</v>
      </c>
      <c r="G61" s="41" t="s">
        <v>55</v>
      </c>
      <c r="H61" s="33"/>
      <c r="I61" s="33"/>
      <c r="J61" s="99" t="s">
        <v>56</v>
      </c>
      <c r="K61" s="33"/>
      <c r="L61" s="31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31"/>
      <c r="D65" s="39" t="s">
        <v>57</v>
      </c>
      <c r="E65" s="40"/>
      <c r="F65" s="40"/>
      <c r="G65" s="39" t="s">
        <v>58</v>
      </c>
      <c r="H65" s="40"/>
      <c r="I65" s="40"/>
      <c r="J65" s="40"/>
      <c r="K65" s="40"/>
      <c r="L65" s="31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31"/>
      <c r="D76" s="41" t="s">
        <v>55</v>
      </c>
      <c r="E76" s="33"/>
      <c r="F76" s="98" t="s">
        <v>56</v>
      </c>
      <c r="G76" s="41" t="s">
        <v>55</v>
      </c>
      <c r="H76" s="33"/>
      <c r="I76" s="33"/>
      <c r="J76" s="99" t="s">
        <v>56</v>
      </c>
      <c r="K76" s="33"/>
      <c r="L76" s="31"/>
    </row>
    <row r="77" spans="2:12" s="1" customFormat="1" ht="14.4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1"/>
    </row>
    <row r="81" spans="2:47" s="1" customFormat="1" ht="6.9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1"/>
    </row>
    <row r="82" spans="2:47" s="1" customFormat="1" ht="24.9" customHeight="1">
      <c r="B82" s="31"/>
      <c r="C82" s="20" t="s">
        <v>100</v>
      </c>
      <c r="L82" s="31"/>
    </row>
    <row r="83" spans="2:47" s="1" customFormat="1" ht="6.9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186" t="str">
        <f>E7</f>
        <v>Oprava místní komunikace - Borek u Děčína</v>
      </c>
      <c r="F85" s="187"/>
      <c r="G85" s="187"/>
      <c r="H85" s="187"/>
      <c r="L85" s="31"/>
    </row>
    <row r="86" spans="2:47" s="1" customFormat="1" ht="12" customHeight="1">
      <c r="B86" s="31"/>
      <c r="C86" s="26" t="s">
        <v>98</v>
      </c>
      <c r="L86" s="31"/>
    </row>
    <row r="87" spans="2:47" s="1" customFormat="1" ht="16.5" customHeight="1">
      <c r="B87" s="31"/>
      <c r="E87" s="184" t="str">
        <f>E9</f>
        <v>03 - Vedlejší rozpočtové náklady</v>
      </c>
      <c r="F87" s="185"/>
      <c r="G87" s="185"/>
      <c r="H87" s="185"/>
      <c r="L87" s="31"/>
    </row>
    <row r="88" spans="2:47" s="1" customFormat="1" ht="6.9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0" t="str">
        <f>IF(J12="","",J12)</f>
        <v>27. 3. 2026</v>
      </c>
      <c r="L89" s="31"/>
    </row>
    <row r="90" spans="2:47" s="1" customFormat="1" ht="6.9" customHeight="1">
      <c r="B90" s="31"/>
      <c r="L90" s="31"/>
    </row>
    <row r="91" spans="2:47" s="1" customFormat="1" ht="25.65" customHeight="1">
      <c r="B91" s="31"/>
      <c r="C91" s="26" t="s">
        <v>24</v>
      </c>
      <c r="F91" s="24" t="str">
        <f>E15</f>
        <v>Obec Malšovice</v>
      </c>
      <c r="I91" s="26" t="s">
        <v>32</v>
      </c>
      <c r="J91" s="29" t="str">
        <f>E21</f>
        <v>Ing. Martina Hřebřinová, Děčín</v>
      </c>
      <c r="L91" s="31"/>
    </row>
    <row r="92" spans="2:47" s="1" customFormat="1" ht="25.65" customHeight="1">
      <c r="B92" s="31"/>
      <c r="C92" s="26" t="s">
        <v>30</v>
      </c>
      <c r="F92" s="24" t="str">
        <f>IF(E18="","",E18)</f>
        <v>Vyplň údaj</v>
      </c>
      <c r="I92" s="26" t="s">
        <v>36</v>
      </c>
      <c r="J92" s="29" t="str">
        <f>E24</f>
        <v>Josef Beran-STAVO, Žatec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101</v>
      </c>
      <c r="D94" s="92"/>
      <c r="E94" s="92"/>
      <c r="F94" s="92"/>
      <c r="G94" s="92"/>
      <c r="H94" s="92"/>
      <c r="I94" s="92"/>
      <c r="J94" s="101" t="s">
        <v>102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5" customHeight="1">
      <c r="B96" s="31"/>
      <c r="C96" s="102" t="s">
        <v>103</v>
      </c>
      <c r="J96" s="63">
        <f>J122</f>
        <v>0</v>
      </c>
      <c r="L96" s="31"/>
      <c r="AU96" s="16" t="s">
        <v>104</v>
      </c>
    </row>
    <row r="97" spans="2:12" s="8" customFormat="1" ht="24.9" customHeight="1">
      <c r="B97" s="103"/>
      <c r="D97" s="104" t="s">
        <v>470</v>
      </c>
      <c r="E97" s="105"/>
      <c r="F97" s="105"/>
      <c r="G97" s="105"/>
      <c r="H97" s="105"/>
      <c r="I97" s="105"/>
      <c r="J97" s="106">
        <f>J123</f>
        <v>0</v>
      </c>
      <c r="L97" s="103"/>
    </row>
    <row r="98" spans="2:12" s="9" customFormat="1" ht="19.95" customHeight="1">
      <c r="B98" s="107"/>
      <c r="D98" s="108" t="s">
        <v>471</v>
      </c>
      <c r="E98" s="109"/>
      <c r="F98" s="109"/>
      <c r="G98" s="109"/>
      <c r="H98" s="109"/>
      <c r="I98" s="109"/>
      <c r="J98" s="110">
        <f>J124</f>
        <v>0</v>
      </c>
      <c r="L98" s="107"/>
    </row>
    <row r="99" spans="2:12" s="9" customFormat="1" ht="19.95" customHeight="1">
      <c r="B99" s="107"/>
      <c r="D99" s="108" t="s">
        <v>472</v>
      </c>
      <c r="E99" s="109"/>
      <c r="F99" s="109"/>
      <c r="G99" s="109"/>
      <c r="H99" s="109"/>
      <c r="I99" s="109"/>
      <c r="J99" s="110">
        <f>J129</f>
        <v>0</v>
      </c>
      <c r="L99" s="107"/>
    </row>
    <row r="100" spans="2:12" s="9" customFormat="1" ht="19.95" customHeight="1">
      <c r="B100" s="107"/>
      <c r="D100" s="108" t="s">
        <v>473</v>
      </c>
      <c r="E100" s="109"/>
      <c r="F100" s="109"/>
      <c r="G100" s="109"/>
      <c r="H100" s="109"/>
      <c r="I100" s="109"/>
      <c r="J100" s="110">
        <f>J132</f>
        <v>0</v>
      </c>
      <c r="L100" s="107"/>
    </row>
    <row r="101" spans="2:12" s="9" customFormat="1" ht="19.95" customHeight="1">
      <c r="B101" s="107"/>
      <c r="D101" s="108" t="s">
        <v>474</v>
      </c>
      <c r="E101" s="109"/>
      <c r="F101" s="109"/>
      <c r="G101" s="109"/>
      <c r="H101" s="109"/>
      <c r="I101" s="109"/>
      <c r="J101" s="110">
        <f>J134</f>
        <v>0</v>
      </c>
      <c r="L101" s="107"/>
    </row>
    <row r="102" spans="2:12" s="9" customFormat="1" ht="19.95" customHeight="1">
      <c r="B102" s="107"/>
      <c r="D102" s="108" t="s">
        <v>475</v>
      </c>
      <c r="E102" s="109"/>
      <c r="F102" s="109"/>
      <c r="G102" s="109"/>
      <c r="H102" s="109"/>
      <c r="I102" s="109"/>
      <c r="J102" s="110">
        <f>J136</f>
        <v>0</v>
      </c>
      <c r="L102" s="107"/>
    </row>
    <row r="103" spans="2:12" s="1" customFormat="1" ht="21.75" customHeight="1">
      <c r="B103" s="31"/>
      <c r="L103" s="31"/>
    </row>
    <row r="104" spans="2:12" s="1" customFormat="1" ht="6.9" customHeight="1">
      <c r="B104" s="42"/>
      <c r="C104" s="43"/>
      <c r="D104" s="43"/>
      <c r="E104" s="43"/>
      <c r="F104" s="43"/>
      <c r="G104" s="43"/>
      <c r="H104" s="43"/>
      <c r="I104" s="43"/>
      <c r="J104" s="43"/>
      <c r="K104" s="43"/>
      <c r="L104" s="31"/>
    </row>
    <row r="108" spans="2:12" s="1" customFormat="1" ht="6.9" customHeight="1"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31"/>
    </row>
    <row r="109" spans="2:12" s="1" customFormat="1" ht="24.9" customHeight="1">
      <c r="B109" s="31"/>
      <c r="C109" s="20" t="s">
        <v>113</v>
      </c>
      <c r="L109" s="31"/>
    </row>
    <row r="110" spans="2:12" s="1" customFormat="1" ht="6.9" customHeight="1">
      <c r="B110" s="31"/>
      <c r="L110" s="31"/>
    </row>
    <row r="111" spans="2:12" s="1" customFormat="1" ht="12" customHeight="1">
      <c r="B111" s="31"/>
      <c r="C111" s="26" t="s">
        <v>16</v>
      </c>
      <c r="L111" s="31"/>
    </row>
    <row r="112" spans="2:12" s="1" customFormat="1" ht="16.5" customHeight="1">
      <c r="B112" s="31"/>
      <c r="E112" s="186" t="str">
        <f>E7</f>
        <v>Oprava místní komunikace - Borek u Děčína</v>
      </c>
      <c r="F112" s="187"/>
      <c r="G112" s="187"/>
      <c r="H112" s="187"/>
      <c r="L112" s="31"/>
    </row>
    <row r="113" spans="2:65" s="1" customFormat="1" ht="12" customHeight="1">
      <c r="B113" s="31"/>
      <c r="C113" s="26" t="s">
        <v>98</v>
      </c>
      <c r="L113" s="31"/>
    </row>
    <row r="114" spans="2:65" s="1" customFormat="1" ht="16.5" customHeight="1">
      <c r="B114" s="31"/>
      <c r="E114" s="184" t="str">
        <f>E9</f>
        <v>03 - Vedlejší rozpočtové náklady</v>
      </c>
      <c r="F114" s="185"/>
      <c r="G114" s="185"/>
      <c r="H114" s="185"/>
      <c r="L114" s="31"/>
    </row>
    <row r="115" spans="2:65" s="1" customFormat="1" ht="6.9" customHeight="1">
      <c r="B115" s="31"/>
      <c r="L115" s="31"/>
    </row>
    <row r="116" spans="2:65" s="1" customFormat="1" ht="12" customHeight="1">
      <c r="B116" s="31"/>
      <c r="C116" s="26" t="s">
        <v>20</v>
      </c>
      <c r="F116" s="24" t="str">
        <f>F12</f>
        <v xml:space="preserve"> </v>
      </c>
      <c r="I116" s="26" t="s">
        <v>22</v>
      </c>
      <c r="J116" s="50" t="str">
        <f>IF(J12="","",J12)</f>
        <v>27. 3. 2026</v>
      </c>
      <c r="L116" s="31"/>
    </row>
    <row r="117" spans="2:65" s="1" customFormat="1" ht="6.9" customHeight="1">
      <c r="B117" s="31"/>
      <c r="L117" s="31"/>
    </row>
    <row r="118" spans="2:65" s="1" customFormat="1" ht="25.65" customHeight="1">
      <c r="B118" s="31"/>
      <c r="C118" s="26" t="s">
        <v>24</v>
      </c>
      <c r="F118" s="24" t="str">
        <f>E15</f>
        <v>Obec Malšovice</v>
      </c>
      <c r="I118" s="26" t="s">
        <v>32</v>
      </c>
      <c r="J118" s="29" t="str">
        <f>E21</f>
        <v>Ing. Martina Hřebřinová, Děčín</v>
      </c>
      <c r="L118" s="31"/>
    </row>
    <row r="119" spans="2:65" s="1" customFormat="1" ht="25.65" customHeight="1">
      <c r="B119" s="31"/>
      <c r="C119" s="26" t="s">
        <v>30</v>
      </c>
      <c r="F119" s="24" t="str">
        <f>IF(E18="","",E18)</f>
        <v>Vyplň údaj</v>
      </c>
      <c r="I119" s="26" t="s">
        <v>36</v>
      </c>
      <c r="J119" s="29" t="str">
        <f>E24</f>
        <v>Josef Beran-STAVO, Žatec</v>
      </c>
      <c r="L119" s="31"/>
    </row>
    <row r="120" spans="2:65" s="1" customFormat="1" ht="10.35" customHeight="1">
      <c r="B120" s="31"/>
      <c r="L120" s="31"/>
    </row>
    <row r="121" spans="2:65" s="10" customFormat="1" ht="29.25" customHeight="1">
      <c r="B121" s="111"/>
      <c r="C121" s="112" t="s">
        <v>114</v>
      </c>
      <c r="D121" s="113" t="s">
        <v>65</v>
      </c>
      <c r="E121" s="113" t="s">
        <v>61</v>
      </c>
      <c r="F121" s="113" t="s">
        <v>62</v>
      </c>
      <c r="G121" s="113" t="s">
        <v>115</v>
      </c>
      <c r="H121" s="113" t="s">
        <v>116</v>
      </c>
      <c r="I121" s="113" t="s">
        <v>117</v>
      </c>
      <c r="J121" s="114" t="s">
        <v>102</v>
      </c>
      <c r="K121" s="115" t="s">
        <v>118</v>
      </c>
      <c r="L121" s="111"/>
      <c r="M121" s="56" t="s">
        <v>1</v>
      </c>
      <c r="N121" s="57" t="s">
        <v>44</v>
      </c>
      <c r="O121" s="57" t="s">
        <v>119</v>
      </c>
      <c r="P121" s="57" t="s">
        <v>120</v>
      </c>
      <c r="Q121" s="57" t="s">
        <v>121</v>
      </c>
      <c r="R121" s="57" t="s">
        <v>122</v>
      </c>
      <c r="S121" s="57" t="s">
        <v>123</v>
      </c>
      <c r="T121" s="58" t="s">
        <v>124</v>
      </c>
    </row>
    <row r="122" spans="2:65" s="1" customFormat="1" ht="22.95" customHeight="1">
      <c r="B122" s="31"/>
      <c r="C122" s="61" t="s">
        <v>125</v>
      </c>
      <c r="J122" s="116">
        <f>BK122</f>
        <v>0</v>
      </c>
      <c r="L122" s="31"/>
      <c r="M122" s="59"/>
      <c r="N122" s="51"/>
      <c r="O122" s="51"/>
      <c r="P122" s="117">
        <f>P123</f>
        <v>0</v>
      </c>
      <c r="Q122" s="51"/>
      <c r="R122" s="117">
        <f>R123</f>
        <v>0</v>
      </c>
      <c r="S122" s="51"/>
      <c r="T122" s="118">
        <f>T123</f>
        <v>0</v>
      </c>
      <c r="AT122" s="16" t="s">
        <v>79</v>
      </c>
      <c r="AU122" s="16" t="s">
        <v>104</v>
      </c>
      <c r="BK122" s="119">
        <f>BK123</f>
        <v>0</v>
      </c>
    </row>
    <row r="123" spans="2:65" s="11" customFormat="1" ht="25.95" customHeight="1">
      <c r="B123" s="120"/>
      <c r="D123" s="121" t="s">
        <v>79</v>
      </c>
      <c r="E123" s="122" t="s">
        <v>476</v>
      </c>
      <c r="F123" s="122" t="s">
        <v>95</v>
      </c>
      <c r="I123" s="123"/>
      <c r="J123" s="124">
        <f>BK123</f>
        <v>0</v>
      </c>
      <c r="L123" s="120"/>
      <c r="M123" s="125"/>
      <c r="P123" s="126">
        <f>P124+P129+P132+P134+P136</f>
        <v>0</v>
      </c>
      <c r="R123" s="126">
        <f>R124+R129+R132+R134+R136</f>
        <v>0</v>
      </c>
      <c r="T123" s="127">
        <f>T124+T129+T132+T134+T136</f>
        <v>0</v>
      </c>
      <c r="AR123" s="121" t="s">
        <v>172</v>
      </c>
      <c r="AT123" s="128" t="s">
        <v>79</v>
      </c>
      <c r="AU123" s="128" t="s">
        <v>80</v>
      </c>
      <c r="AY123" s="121" t="s">
        <v>128</v>
      </c>
      <c r="BK123" s="129">
        <f>BK124+BK129+BK132+BK134+BK136</f>
        <v>0</v>
      </c>
    </row>
    <row r="124" spans="2:65" s="11" customFormat="1" ht="22.95" customHeight="1">
      <c r="B124" s="120"/>
      <c r="D124" s="121" t="s">
        <v>79</v>
      </c>
      <c r="E124" s="130" t="s">
        <v>477</v>
      </c>
      <c r="F124" s="130" t="s">
        <v>478</v>
      </c>
      <c r="I124" s="123"/>
      <c r="J124" s="131">
        <f>BK124</f>
        <v>0</v>
      </c>
      <c r="L124" s="120"/>
      <c r="M124" s="125"/>
      <c r="P124" s="126">
        <f>SUM(P125:P128)</f>
        <v>0</v>
      </c>
      <c r="R124" s="126">
        <f>SUM(R125:R128)</f>
        <v>0</v>
      </c>
      <c r="T124" s="127">
        <f>SUM(T125:T128)</f>
        <v>0</v>
      </c>
      <c r="AR124" s="121" t="s">
        <v>172</v>
      </c>
      <c r="AT124" s="128" t="s">
        <v>79</v>
      </c>
      <c r="AU124" s="128" t="s">
        <v>88</v>
      </c>
      <c r="AY124" s="121" t="s">
        <v>128</v>
      </c>
      <c r="BK124" s="129">
        <f>SUM(BK125:BK128)</f>
        <v>0</v>
      </c>
    </row>
    <row r="125" spans="2:65" s="1" customFormat="1" ht="24.15" customHeight="1">
      <c r="B125" s="31"/>
      <c r="C125" s="132" t="s">
        <v>88</v>
      </c>
      <c r="D125" s="132" t="s">
        <v>130</v>
      </c>
      <c r="E125" s="133" t="s">
        <v>479</v>
      </c>
      <c r="F125" s="134" t="s">
        <v>480</v>
      </c>
      <c r="G125" s="135" t="s">
        <v>481</v>
      </c>
      <c r="H125" s="136">
        <v>1</v>
      </c>
      <c r="I125" s="137"/>
      <c r="J125" s="138">
        <f>ROUND(I125*H125,2)</f>
        <v>0</v>
      </c>
      <c r="K125" s="139"/>
      <c r="L125" s="31"/>
      <c r="M125" s="140" t="s">
        <v>1</v>
      </c>
      <c r="N125" s="141" t="s">
        <v>45</v>
      </c>
      <c r="P125" s="142">
        <f>O125*H125</f>
        <v>0</v>
      </c>
      <c r="Q125" s="142">
        <v>0</v>
      </c>
      <c r="R125" s="142">
        <f>Q125*H125</f>
        <v>0</v>
      </c>
      <c r="S125" s="142">
        <v>0</v>
      </c>
      <c r="T125" s="143">
        <f>S125*H125</f>
        <v>0</v>
      </c>
      <c r="AR125" s="144" t="s">
        <v>482</v>
      </c>
      <c r="AT125" s="144" t="s">
        <v>130</v>
      </c>
      <c r="AU125" s="144" t="s">
        <v>90</v>
      </c>
      <c r="AY125" s="16" t="s">
        <v>128</v>
      </c>
      <c r="BE125" s="145">
        <f>IF(N125="základní",J125,0)</f>
        <v>0</v>
      </c>
      <c r="BF125" s="145">
        <f>IF(N125="snížená",J125,0)</f>
        <v>0</v>
      </c>
      <c r="BG125" s="145">
        <f>IF(N125="zákl. přenesená",J125,0)</f>
        <v>0</v>
      </c>
      <c r="BH125" s="145">
        <f>IF(N125="sníž. přenesená",J125,0)</f>
        <v>0</v>
      </c>
      <c r="BI125" s="145">
        <f>IF(N125="nulová",J125,0)</f>
        <v>0</v>
      </c>
      <c r="BJ125" s="16" t="s">
        <v>88</v>
      </c>
      <c r="BK125" s="145">
        <f>ROUND(I125*H125,2)</f>
        <v>0</v>
      </c>
      <c r="BL125" s="16" t="s">
        <v>482</v>
      </c>
      <c r="BM125" s="144" t="s">
        <v>483</v>
      </c>
    </row>
    <row r="126" spans="2:65" s="1" customFormat="1" ht="24.15" customHeight="1">
      <c r="B126" s="31"/>
      <c r="C126" s="132" t="s">
        <v>90</v>
      </c>
      <c r="D126" s="132" t="s">
        <v>130</v>
      </c>
      <c r="E126" s="133" t="s">
        <v>484</v>
      </c>
      <c r="F126" s="134" t="s">
        <v>485</v>
      </c>
      <c r="G126" s="135" t="s">
        <v>486</v>
      </c>
      <c r="H126" s="136">
        <v>1</v>
      </c>
      <c r="I126" s="137"/>
      <c r="J126" s="138">
        <f>ROUND(I126*H126,2)</f>
        <v>0</v>
      </c>
      <c r="K126" s="139"/>
      <c r="L126" s="31"/>
      <c r="M126" s="140" t="s">
        <v>1</v>
      </c>
      <c r="N126" s="141" t="s">
        <v>45</v>
      </c>
      <c r="P126" s="142">
        <f>O126*H126</f>
        <v>0</v>
      </c>
      <c r="Q126" s="142">
        <v>0</v>
      </c>
      <c r="R126" s="142">
        <f>Q126*H126</f>
        <v>0</v>
      </c>
      <c r="S126" s="142">
        <v>0</v>
      </c>
      <c r="T126" s="143">
        <f>S126*H126</f>
        <v>0</v>
      </c>
      <c r="AR126" s="144" t="s">
        <v>482</v>
      </c>
      <c r="AT126" s="144" t="s">
        <v>130</v>
      </c>
      <c r="AU126" s="144" t="s">
        <v>90</v>
      </c>
      <c r="AY126" s="16" t="s">
        <v>128</v>
      </c>
      <c r="BE126" s="145">
        <f>IF(N126="základní",J126,0)</f>
        <v>0</v>
      </c>
      <c r="BF126" s="145">
        <f>IF(N126="snížená",J126,0)</f>
        <v>0</v>
      </c>
      <c r="BG126" s="145">
        <f>IF(N126="zákl. přenesená",J126,0)</f>
        <v>0</v>
      </c>
      <c r="BH126" s="145">
        <f>IF(N126="sníž. přenesená",J126,0)</f>
        <v>0</v>
      </c>
      <c r="BI126" s="145">
        <f>IF(N126="nulová",J126,0)</f>
        <v>0</v>
      </c>
      <c r="BJ126" s="16" t="s">
        <v>88</v>
      </c>
      <c r="BK126" s="145">
        <f>ROUND(I126*H126,2)</f>
        <v>0</v>
      </c>
      <c r="BL126" s="16" t="s">
        <v>482</v>
      </c>
      <c r="BM126" s="144" t="s">
        <v>487</v>
      </c>
    </row>
    <row r="127" spans="2:65" s="1" customFormat="1" ht="33" customHeight="1">
      <c r="B127" s="31"/>
      <c r="C127" s="132" t="s">
        <v>148</v>
      </c>
      <c r="D127" s="132" t="s">
        <v>130</v>
      </c>
      <c r="E127" s="133" t="s">
        <v>488</v>
      </c>
      <c r="F127" s="134" t="s">
        <v>489</v>
      </c>
      <c r="G127" s="135" t="s">
        <v>486</v>
      </c>
      <c r="H127" s="136">
        <v>1</v>
      </c>
      <c r="I127" s="137"/>
      <c r="J127" s="138">
        <f>ROUND(I127*H127,2)</f>
        <v>0</v>
      </c>
      <c r="K127" s="139"/>
      <c r="L127" s="31"/>
      <c r="M127" s="140" t="s">
        <v>1</v>
      </c>
      <c r="N127" s="141" t="s">
        <v>45</v>
      </c>
      <c r="P127" s="142">
        <f>O127*H127</f>
        <v>0</v>
      </c>
      <c r="Q127" s="142">
        <v>0</v>
      </c>
      <c r="R127" s="142">
        <f>Q127*H127</f>
        <v>0</v>
      </c>
      <c r="S127" s="142">
        <v>0</v>
      </c>
      <c r="T127" s="143">
        <f>S127*H127</f>
        <v>0</v>
      </c>
      <c r="AR127" s="144" t="s">
        <v>482</v>
      </c>
      <c r="AT127" s="144" t="s">
        <v>130</v>
      </c>
      <c r="AU127" s="144" t="s">
        <v>90</v>
      </c>
      <c r="AY127" s="16" t="s">
        <v>128</v>
      </c>
      <c r="BE127" s="145">
        <f>IF(N127="základní",J127,0)</f>
        <v>0</v>
      </c>
      <c r="BF127" s="145">
        <f>IF(N127="snížená",J127,0)</f>
        <v>0</v>
      </c>
      <c r="BG127" s="145">
        <f>IF(N127="zákl. přenesená",J127,0)</f>
        <v>0</v>
      </c>
      <c r="BH127" s="145">
        <f>IF(N127="sníž. přenesená",J127,0)</f>
        <v>0</v>
      </c>
      <c r="BI127" s="145">
        <f>IF(N127="nulová",J127,0)</f>
        <v>0</v>
      </c>
      <c r="BJ127" s="16" t="s">
        <v>88</v>
      </c>
      <c r="BK127" s="145">
        <f>ROUND(I127*H127,2)</f>
        <v>0</v>
      </c>
      <c r="BL127" s="16" t="s">
        <v>482</v>
      </c>
      <c r="BM127" s="144" t="s">
        <v>490</v>
      </c>
    </row>
    <row r="128" spans="2:65" s="1" customFormat="1" ht="24.15" customHeight="1">
      <c r="B128" s="31"/>
      <c r="C128" s="132" t="s">
        <v>134</v>
      </c>
      <c r="D128" s="132" t="s">
        <v>130</v>
      </c>
      <c r="E128" s="133" t="s">
        <v>491</v>
      </c>
      <c r="F128" s="134" t="s">
        <v>492</v>
      </c>
      <c r="G128" s="135" t="s">
        <v>481</v>
      </c>
      <c r="H128" s="136">
        <v>1</v>
      </c>
      <c r="I128" s="137"/>
      <c r="J128" s="138">
        <f>ROUND(I128*H128,2)</f>
        <v>0</v>
      </c>
      <c r="K128" s="139"/>
      <c r="L128" s="31"/>
      <c r="M128" s="140" t="s">
        <v>1</v>
      </c>
      <c r="N128" s="141" t="s">
        <v>45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482</v>
      </c>
      <c r="AT128" s="144" t="s">
        <v>130</v>
      </c>
      <c r="AU128" s="144" t="s">
        <v>90</v>
      </c>
      <c r="AY128" s="16" t="s">
        <v>128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6" t="s">
        <v>88</v>
      </c>
      <c r="BK128" s="145">
        <f>ROUND(I128*H128,2)</f>
        <v>0</v>
      </c>
      <c r="BL128" s="16" t="s">
        <v>482</v>
      </c>
      <c r="BM128" s="144" t="s">
        <v>493</v>
      </c>
    </row>
    <row r="129" spans="2:65" s="11" customFormat="1" ht="22.95" customHeight="1">
      <c r="B129" s="120"/>
      <c r="D129" s="121" t="s">
        <v>79</v>
      </c>
      <c r="E129" s="130" t="s">
        <v>494</v>
      </c>
      <c r="F129" s="130" t="s">
        <v>495</v>
      </c>
      <c r="I129" s="123"/>
      <c r="J129" s="131">
        <f>BK129</f>
        <v>0</v>
      </c>
      <c r="L129" s="120"/>
      <c r="M129" s="125"/>
      <c r="P129" s="126">
        <f>SUM(P130:P131)</f>
        <v>0</v>
      </c>
      <c r="R129" s="126">
        <f>SUM(R130:R131)</f>
        <v>0</v>
      </c>
      <c r="T129" s="127">
        <f>SUM(T130:T131)</f>
        <v>0</v>
      </c>
      <c r="AR129" s="121" t="s">
        <v>172</v>
      </c>
      <c r="AT129" s="128" t="s">
        <v>79</v>
      </c>
      <c r="AU129" s="128" t="s">
        <v>88</v>
      </c>
      <c r="AY129" s="121" t="s">
        <v>128</v>
      </c>
      <c r="BK129" s="129">
        <f>SUM(BK130:BK131)</f>
        <v>0</v>
      </c>
    </row>
    <row r="130" spans="2:65" s="1" customFormat="1" ht="16.5" customHeight="1">
      <c r="B130" s="31"/>
      <c r="C130" s="132" t="s">
        <v>172</v>
      </c>
      <c r="D130" s="132" t="s">
        <v>130</v>
      </c>
      <c r="E130" s="133" t="s">
        <v>496</v>
      </c>
      <c r="F130" s="134" t="s">
        <v>495</v>
      </c>
      <c r="G130" s="135" t="s">
        <v>497</v>
      </c>
      <c r="H130" s="183"/>
      <c r="I130" s="137"/>
      <c r="J130" s="138">
        <f>ROUND(I130*H130,2)</f>
        <v>0</v>
      </c>
      <c r="K130" s="139"/>
      <c r="L130" s="31"/>
      <c r="M130" s="140" t="s">
        <v>1</v>
      </c>
      <c r="N130" s="141" t="s">
        <v>45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482</v>
      </c>
      <c r="AT130" s="144" t="s">
        <v>130</v>
      </c>
      <c r="AU130" s="144" t="s">
        <v>90</v>
      </c>
      <c r="AY130" s="16" t="s">
        <v>128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6" t="s">
        <v>88</v>
      </c>
      <c r="BK130" s="145">
        <f>ROUND(I130*H130,2)</f>
        <v>0</v>
      </c>
      <c r="BL130" s="16" t="s">
        <v>482</v>
      </c>
      <c r="BM130" s="144" t="s">
        <v>498</v>
      </c>
    </row>
    <row r="131" spans="2:65" s="1" customFormat="1" ht="16.5" customHeight="1">
      <c r="B131" s="31"/>
      <c r="C131" s="132" t="s">
        <v>177</v>
      </c>
      <c r="D131" s="132" t="s">
        <v>130</v>
      </c>
      <c r="E131" s="133" t="s">
        <v>499</v>
      </c>
      <c r="F131" s="134" t="s">
        <v>500</v>
      </c>
      <c r="G131" s="135" t="s">
        <v>481</v>
      </c>
      <c r="H131" s="136">
        <v>1</v>
      </c>
      <c r="I131" s="137"/>
      <c r="J131" s="138">
        <f>ROUND(I131*H131,2)</f>
        <v>0</v>
      </c>
      <c r="K131" s="139"/>
      <c r="L131" s="31"/>
      <c r="M131" s="140" t="s">
        <v>1</v>
      </c>
      <c r="N131" s="141" t="s">
        <v>45</v>
      </c>
      <c r="P131" s="142">
        <f>O131*H131</f>
        <v>0</v>
      </c>
      <c r="Q131" s="142">
        <v>0</v>
      </c>
      <c r="R131" s="142">
        <f>Q131*H131</f>
        <v>0</v>
      </c>
      <c r="S131" s="142">
        <v>0</v>
      </c>
      <c r="T131" s="143">
        <f>S131*H131</f>
        <v>0</v>
      </c>
      <c r="AR131" s="144" t="s">
        <v>482</v>
      </c>
      <c r="AT131" s="144" t="s">
        <v>130</v>
      </c>
      <c r="AU131" s="144" t="s">
        <v>90</v>
      </c>
      <c r="AY131" s="16" t="s">
        <v>128</v>
      </c>
      <c r="BE131" s="145">
        <f>IF(N131="základní",J131,0)</f>
        <v>0</v>
      </c>
      <c r="BF131" s="145">
        <f>IF(N131="snížená",J131,0)</f>
        <v>0</v>
      </c>
      <c r="BG131" s="145">
        <f>IF(N131="zákl. přenesená",J131,0)</f>
        <v>0</v>
      </c>
      <c r="BH131" s="145">
        <f>IF(N131="sníž. přenesená",J131,0)</f>
        <v>0</v>
      </c>
      <c r="BI131" s="145">
        <f>IF(N131="nulová",J131,0)</f>
        <v>0</v>
      </c>
      <c r="BJ131" s="16" t="s">
        <v>88</v>
      </c>
      <c r="BK131" s="145">
        <f>ROUND(I131*H131,2)</f>
        <v>0</v>
      </c>
      <c r="BL131" s="16" t="s">
        <v>482</v>
      </c>
      <c r="BM131" s="144" t="s">
        <v>501</v>
      </c>
    </row>
    <row r="132" spans="2:65" s="11" customFormat="1" ht="22.95" customHeight="1">
      <c r="B132" s="120"/>
      <c r="D132" s="121" t="s">
        <v>79</v>
      </c>
      <c r="E132" s="130" t="s">
        <v>502</v>
      </c>
      <c r="F132" s="130" t="s">
        <v>503</v>
      </c>
      <c r="I132" s="123"/>
      <c r="J132" s="131">
        <f>BK132</f>
        <v>0</v>
      </c>
      <c r="L132" s="120"/>
      <c r="M132" s="125"/>
      <c r="P132" s="126">
        <f>P133</f>
        <v>0</v>
      </c>
      <c r="R132" s="126">
        <f>R133</f>
        <v>0</v>
      </c>
      <c r="T132" s="127">
        <f>T133</f>
        <v>0</v>
      </c>
      <c r="AR132" s="121" t="s">
        <v>172</v>
      </c>
      <c r="AT132" s="128" t="s">
        <v>79</v>
      </c>
      <c r="AU132" s="128" t="s">
        <v>88</v>
      </c>
      <c r="AY132" s="121" t="s">
        <v>128</v>
      </c>
      <c r="BK132" s="129">
        <f>BK133</f>
        <v>0</v>
      </c>
    </row>
    <row r="133" spans="2:65" s="1" customFormat="1" ht="33" customHeight="1">
      <c r="B133" s="31"/>
      <c r="C133" s="132" t="s">
        <v>183</v>
      </c>
      <c r="D133" s="132" t="s">
        <v>130</v>
      </c>
      <c r="E133" s="133" t="s">
        <v>504</v>
      </c>
      <c r="F133" s="134" t="s">
        <v>505</v>
      </c>
      <c r="G133" s="135" t="s">
        <v>481</v>
      </c>
      <c r="H133" s="136">
        <v>1</v>
      </c>
      <c r="I133" s="137"/>
      <c r="J133" s="138">
        <f>ROUND(I133*H133,2)</f>
        <v>0</v>
      </c>
      <c r="K133" s="139"/>
      <c r="L133" s="31"/>
      <c r="M133" s="140" t="s">
        <v>1</v>
      </c>
      <c r="N133" s="141" t="s">
        <v>45</v>
      </c>
      <c r="P133" s="142">
        <f>O133*H133</f>
        <v>0</v>
      </c>
      <c r="Q133" s="142">
        <v>0</v>
      </c>
      <c r="R133" s="142">
        <f>Q133*H133</f>
        <v>0</v>
      </c>
      <c r="S133" s="142">
        <v>0</v>
      </c>
      <c r="T133" s="143">
        <f>S133*H133</f>
        <v>0</v>
      </c>
      <c r="AR133" s="144" t="s">
        <v>482</v>
      </c>
      <c r="AT133" s="144" t="s">
        <v>130</v>
      </c>
      <c r="AU133" s="144" t="s">
        <v>90</v>
      </c>
      <c r="AY133" s="16" t="s">
        <v>128</v>
      </c>
      <c r="BE133" s="145">
        <f>IF(N133="základní",J133,0)</f>
        <v>0</v>
      </c>
      <c r="BF133" s="145">
        <f>IF(N133="snížená",J133,0)</f>
        <v>0</v>
      </c>
      <c r="BG133" s="145">
        <f>IF(N133="zákl. přenesená",J133,0)</f>
        <v>0</v>
      </c>
      <c r="BH133" s="145">
        <f>IF(N133="sníž. přenesená",J133,0)</f>
        <v>0</v>
      </c>
      <c r="BI133" s="145">
        <f>IF(N133="nulová",J133,0)</f>
        <v>0</v>
      </c>
      <c r="BJ133" s="16" t="s">
        <v>88</v>
      </c>
      <c r="BK133" s="145">
        <f>ROUND(I133*H133,2)</f>
        <v>0</v>
      </c>
      <c r="BL133" s="16" t="s">
        <v>482</v>
      </c>
      <c r="BM133" s="144" t="s">
        <v>506</v>
      </c>
    </row>
    <row r="134" spans="2:65" s="11" customFormat="1" ht="22.95" customHeight="1">
      <c r="B134" s="120"/>
      <c r="D134" s="121" t="s">
        <v>79</v>
      </c>
      <c r="E134" s="130" t="s">
        <v>507</v>
      </c>
      <c r="F134" s="130" t="s">
        <v>508</v>
      </c>
      <c r="I134" s="123"/>
      <c r="J134" s="131">
        <f>BK134</f>
        <v>0</v>
      </c>
      <c r="L134" s="120"/>
      <c r="M134" s="125"/>
      <c r="P134" s="126">
        <f>P135</f>
        <v>0</v>
      </c>
      <c r="R134" s="126">
        <f>R135</f>
        <v>0</v>
      </c>
      <c r="T134" s="127">
        <f>T135</f>
        <v>0</v>
      </c>
      <c r="AR134" s="121" t="s">
        <v>172</v>
      </c>
      <c r="AT134" s="128" t="s">
        <v>79</v>
      </c>
      <c r="AU134" s="128" t="s">
        <v>88</v>
      </c>
      <c r="AY134" s="121" t="s">
        <v>128</v>
      </c>
      <c r="BK134" s="129">
        <f>BK135</f>
        <v>0</v>
      </c>
    </row>
    <row r="135" spans="2:65" s="1" customFormat="1" ht="16.5" customHeight="1">
      <c r="B135" s="31"/>
      <c r="C135" s="132" t="s">
        <v>187</v>
      </c>
      <c r="D135" s="132" t="s">
        <v>130</v>
      </c>
      <c r="E135" s="133" t="s">
        <v>509</v>
      </c>
      <c r="F135" s="134" t="s">
        <v>508</v>
      </c>
      <c r="G135" s="135" t="s">
        <v>497</v>
      </c>
      <c r="H135" s="183"/>
      <c r="I135" s="137"/>
      <c r="J135" s="138">
        <f>ROUND(I135*H135,2)</f>
        <v>0</v>
      </c>
      <c r="K135" s="139"/>
      <c r="L135" s="31"/>
      <c r="M135" s="140" t="s">
        <v>1</v>
      </c>
      <c r="N135" s="141" t="s">
        <v>45</v>
      </c>
      <c r="P135" s="142">
        <f>O135*H135</f>
        <v>0</v>
      </c>
      <c r="Q135" s="142">
        <v>0</v>
      </c>
      <c r="R135" s="142">
        <f>Q135*H135</f>
        <v>0</v>
      </c>
      <c r="S135" s="142">
        <v>0</v>
      </c>
      <c r="T135" s="143">
        <f>S135*H135</f>
        <v>0</v>
      </c>
      <c r="AR135" s="144" t="s">
        <v>482</v>
      </c>
      <c r="AT135" s="144" t="s">
        <v>130</v>
      </c>
      <c r="AU135" s="144" t="s">
        <v>90</v>
      </c>
      <c r="AY135" s="16" t="s">
        <v>128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6" t="s">
        <v>88</v>
      </c>
      <c r="BK135" s="145">
        <f>ROUND(I135*H135,2)</f>
        <v>0</v>
      </c>
      <c r="BL135" s="16" t="s">
        <v>482</v>
      </c>
      <c r="BM135" s="144" t="s">
        <v>510</v>
      </c>
    </row>
    <row r="136" spans="2:65" s="11" customFormat="1" ht="22.95" customHeight="1">
      <c r="B136" s="120"/>
      <c r="D136" s="121" t="s">
        <v>79</v>
      </c>
      <c r="E136" s="130" t="s">
        <v>511</v>
      </c>
      <c r="F136" s="130" t="s">
        <v>512</v>
      </c>
      <c r="I136" s="123"/>
      <c r="J136" s="131">
        <f>BK136</f>
        <v>0</v>
      </c>
      <c r="L136" s="120"/>
      <c r="M136" s="125"/>
      <c r="P136" s="126">
        <f>P137</f>
        <v>0</v>
      </c>
      <c r="R136" s="126">
        <f>R137</f>
        <v>0</v>
      </c>
      <c r="T136" s="127">
        <f>T137</f>
        <v>0</v>
      </c>
      <c r="AR136" s="121" t="s">
        <v>172</v>
      </c>
      <c r="AT136" s="128" t="s">
        <v>79</v>
      </c>
      <c r="AU136" s="128" t="s">
        <v>88</v>
      </c>
      <c r="AY136" s="121" t="s">
        <v>128</v>
      </c>
      <c r="BK136" s="129">
        <f>BK137</f>
        <v>0</v>
      </c>
    </row>
    <row r="137" spans="2:65" s="1" customFormat="1" ht="16.5" customHeight="1">
      <c r="B137" s="31"/>
      <c r="C137" s="132" t="s">
        <v>193</v>
      </c>
      <c r="D137" s="132" t="s">
        <v>130</v>
      </c>
      <c r="E137" s="133" t="s">
        <v>513</v>
      </c>
      <c r="F137" s="134" t="s">
        <v>514</v>
      </c>
      <c r="G137" s="135" t="s">
        <v>497</v>
      </c>
      <c r="H137" s="183"/>
      <c r="I137" s="137"/>
      <c r="J137" s="138">
        <f>ROUND(I137*H137,2)</f>
        <v>0</v>
      </c>
      <c r="K137" s="139"/>
      <c r="L137" s="31"/>
      <c r="M137" s="178" t="s">
        <v>1</v>
      </c>
      <c r="N137" s="179" t="s">
        <v>45</v>
      </c>
      <c r="O137" s="180"/>
      <c r="P137" s="181">
        <f>O137*H137</f>
        <v>0</v>
      </c>
      <c r="Q137" s="181">
        <v>0</v>
      </c>
      <c r="R137" s="181">
        <f>Q137*H137</f>
        <v>0</v>
      </c>
      <c r="S137" s="181">
        <v>0</v>
      </c>
      <c r="T137" s="182">
        <f>S137*H137</f>
        <v>0</v>
      </c>
      <c r="AR137" s="144" t="s">
        <v>482</v>
      </c>
      <c r="AT137" s="144" t="s">
        <v>130</v>
      </c>
      <c r="AU137" s="144" t="s">
        <v>90</v>
      </c>
      <c r="AY137" s="16" t="s">
        <v>128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6" t="s">
        <v>88</v>
      </c>
      <c r="BK137" s="145">
        <f>ROUND(I137*H137,2)</f>
        <v>0</v>
      </c>
      <c r="BL137" s="16" t="s">
        <v>482</v>
      </c>
      <c r="BM137" s="144" t="s">
        <v>515</v>
      </c>
    </row>
    <row r="138" spans="2:65" s="1" customFormat="1" ht="6.9" customHeight="1">
      <c r="B138" s="42"/>
      <c r="C138" s="43"/>
      <c r="D138" s="43"/>
      <c r="E138" s="43"/>
      <c r="F138" s="43"/>
      <c r="G138" s="43"/>
      <c r="H138" s="43"/>
      <c r="I138" s="43"/>
      <c r="J138" s="43"/>
      <c r="K138" s="43"/>
      <c r="L138" s="31"/>
    </row>
  </sheetData>
  <sheetProtection password="CC35" sheet="1" objects="1" scenarios="1" formatColumns="0" formatRows="0" autoFilter="0"/>
  <autoFilter ref="C121:K137" xr:uid="{00000000-0009-0000-0000-000003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8</vt:i4>
      </vt:variant>
    </vt:vector>
  </HeadingPairs>
  <TitlesOfParts>
    <vt:vector size="12" baseType="lpstr">
      <vt:lpstr>Rekapitulace stavby</vt:lpstr>
      <vt:lpstr>01 - SO 101 - komunikace ...</vt:lpstr>
      <vt:lpstr>02 - SO 102 - komunikace ...</vt:lpstr>
      <vt:lpstr>03 - Vedlejší rozpočtové ...</vt:lpstr>
      <vt:lpstr>'01 - SO 101 - komunikace ...'!Názvy_tisku</vt:lpstr>
      <vt:lpstr>'02 - SO 102 - komunikace ...'!Názvy_tisku</vt:lpstr>
      <vt:lpstr>'03 - Vedlejší rozpočtové ...'!Názvy_tisku</vt:lpstr>
      <vt:lpstr>'Rekapitulace stavby'!Názvy_tisku</vt:lpstr>
      <vt:lpstr>'01 - SO 101 - komunikace ...'!Oblast_tisku</vt:lpstr>
      <vt:lpstr>'02 - SO 102 - komunikace ...'!Oblast_tisku</vt:lpstr>
      <vt:lpstr>'03 - Vedlejší rozpočtové 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LAPTOP-H4KURVOL\StavoBeran</dc:creator>
  <cp:lastModifiedBy>hortech</cp:lastModifiedBy>
  <cp:lastPrinted>2026-03-28T08:39:05Z</cp:lastPrinted>
  <dcterms:created xsi:type="dcterms:W3CDTF">2026-03-28T08:32:27Z</dcterms:created>
  <dcterms:modified xsi:type="dcterms:W3CDTF">2026-03-28T08:44:10Z</dcterms:modified>
</cp:coreProperties>
</file>