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OEM\Desktop\"/>
    </mc:Choice>
  </mc:AlternateContent>
  <xr:revisionPtr revIDLastSave="0" documentId="13_ncr:1_{9F34AB03-E5DF-4300-8D61-5CAF2F991C95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Rekapitulace stavby" sheetId="1" r:id="rId1"/>
    <sheet name="000-2022-02 - Malšovice- ..." sheetId="2" r:id="rId2"/>
  </sheets>
  <definedNames>
    <definedName name="_xlnm._FilterDatabase" localSheetId="1" hidden="1">'000-2022-02 - Malšovice- ...'!$C$122:$K$239</definedName>
    <definedName name="_xlnm.Print_Titles" localSheetId="1">'000-2022-02 - Malšovice- ...'!$122:$122</definedName>
    <definedName name="_xlnm.Print_Titles" localSheetId="0">'Rekapitulace stavby'!$92:$92</definedName>
    <definedName name="_xlnm.Print_Area" localSheetId="1">'000-2022-02 - Malšovice- ...'!$C$4:$J$76,'000-2022-02 - Malšovice- ...'!$C$82:$J$106,'000-2022-02 - Malšovice- ...'!$C$112:$J$239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23" i="2" l="1"/>
  <c r="J35" i="2"/>
  <c r="J34" i="2"/>
  <c r="AY95" i="1"/>
  <c r="J33" i="2"/>
  <c r="AX95" i="1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4" i="2"/>
  <c r="BH234" i="2"/>
  <c r="BG234" i="2"/>
  <c r="BF234" i="2"/>
  <c r="T234" i="2"/>
  <c r="R234" i="2"/>
  <c r="P234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5" i="2"/>
  <c r="BH225" i="2"/>
  <c r="BG225" i="2"/>
  <c r="BF225" i="2"/>
  <c r="T225" i="2"/>
  <c r="T224" i="2"/>
  <c r="R225" i="2"/>
  <c r="R224" i="2" s="1"/>
  <c r="P225" i="2"/>
  <c r="P224" i="2"/>
  <c r="J101" i="2"/>
  <c r="BI221" i="2"/>
  <c r="BH221" i="2"/>
  <c r="BG221" i="2"/>
  <c r="BF221" i="2"/>
  <c r="T221" i="2"/>
  <c r="R221" i="2"/>
  <c r="P221" i="2"/>
  <c r="BI219" i="2"/>
  <c r="BH219" i="2"/>
  <c r="BG219" i="2"/>
  <c r="BF219" i="2"/>
  <c r="T219" i="2"/>
  <c r="R219" i="2"/>
  <c r="P219" i="2"/>
  <c r="BI217" i="2"/>
  <c r="BH217" i="2"/>
  <c r="BG217" i="2"/>
  <c r="BF217" i="2"/>
  <c r="T217" i="2"/>
  <c r="R217" i="2"/>
  <c r="P217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1" i="2"/>
  <c r="BH211" i="2"/>
  <c r="BG211" i="2"/>
  <c r="BF211" i="2"/>
  <c r="T211" i="2"/>
  <c r="R211" i="2"/>
  <c r="P211" i="2"/>
  <c r="BI209" i="2"/>
  <c r="BH209" i="2"/>
  <c r="BG209" i="2"/>
  <c r="BF209" i="2"/>
  <c r="T209" i="2"/>
  <c r="R209" i="2"/>
  <c r="P209" i="2"/>
  <c r="BI207" i="2"/>
  <c r="BH207" i="2"/>
  <c r="BG207" i="2"/>
  <c r="BF207" i="2"/>
  <c r="T207" i="2"/>
  <c r="R207" i="2"/>
  <c r="P207" i="2"/>
  <c r="BI205" i="2"/>
  <c r="BH205" i="2"/>
  <c r="BG205" i="2"/>
  <c r="BF205" i="2"/>
  <c r="T205" i="2"/>
  <c r="R205" i="2"/>
  <c r="P205" i="2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89" i="2"/>
  <c r="BH189" i="2"/>
  <c r="BG189" i="2"/>
  <c r="BF189" i="2"/>
  <c r="T189" i="2"/>
  <c r="R189" i="2"/>
  <c r="P189" i="2"/>
  <c r="BI187" i="2"/>
  <c r="BH187" i="2"/>
  <c r="BG187" i="2"/>
  <c r="BF187" i="2"/>
  <c r="T187" i="2"/>
  <c r="R187" i="2"/>
  <c r="P187" i="2"/>
  <c r="BI184" i="2"/>
  <c r="BH184" i="2"/>
  <c r="BG184" i="2"/>
  <c r="BF184" i="2"/>
  <c r="T184" i="2"/>
  <c r="R184" i="2"/>
  <c r="P184" i="2"/>
  <c r="BI182" i="2"/>
  <c r="BH182" i="2"/>
  <c r="BG182" i="2"/>
  <c r="BF182" i="2"/>
  <c r="T182" i="2"/>
  <c r="R182" i="2"/>
  <c r="P182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4" i="2"/>
  <c r="BH164" i="2"/>
  <c r="BG164" i="2"/>
  <c r="BF164" i="2"/>
  <c r="T164" i="2"/>
  <c r="T163" i="2"/>
  <c r="R164" i="2"/>
  <c r="R163" i="2"/>
  <c r="P164" i="2"/>
  <c r="P163" i="2"/>
  <c r="BI160" i="2"/>
  <c r="BH160" i="2"/>
  <c r="BG160" i="2"/>
  <c r="BF160" i="2"/>
  <c r="T160" i="2"/>
  <c r="T159" i="2"/>
  <c r="R160" i="2"/>
  <c r="R159" i="2"/>
  <c r="P160" i="2"/>
  <c r="P159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6" i="2"/>
  <c r="BH146" i="2"/>
  <c r="BG146" i="2"/>
  <c r="BF146" i="2"/>
  <c r="T146" i="2"/>
  <c r="R146" i="2"/>
  <c r="P146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BI134" i="2"/>
  <c r="BH134" i="2"/>
  <c r="BG134" i="2"/>
  <c r="BF134" i="2"/>
  <c r="T134" i="2"/>
  <c r="R134" i="2"/>
  <c r="P134" i="2"/>
  <c r="BI131" i="2"/>
  <c r="BH131" i="2"/>
  <c r="BG131" i="2"/>
  <c r="BF131" i="2"/>
  <c r="T131" i="2"/>
  <c r="R131" i="2"/>
  <c r="P131" i="2"/>
  <c r="BI129" i="2"/>
  <c r="BH129" i="2"/>
  <c r="BG129" i="2"/>
  <c r="BF129" i="2"/>
  <c r="T129" i="2"/>
  <c r="R129" i="2"/>
  <c r="P129" i="2"/>
  <c r="BI126" i="2"/>
  <c r="BH126" i="2"/>
  <c r="BG126" i="2"/>
  <c r="BF126" i="2"/>
  <c r="T126" i="2"/>
  <c r="R126" i="2"/>
  <c r="P126" i="2"/>
  <c r="F117" i="2"/>
  <c r="E115" i="2"/>
  <c r="F87" i="2"/>
  <c r="E85" i="2"/>
  <c r="J22" i="2"/>
  <c r="E22" i="2"/>
  <c r="J90" i="2" s="1"/>
  <c r="J21" i="2"/>
  <c r="J19" i="2"/>
  <c r="E19" i="2"/>
  <c r="J89" i="2" s="1"/>
  <c r="J18" i="2"/>
  <c r="J16" i="2"/>
  <c r="E16" i="2"/>
  <c r="F90" i="2" s="1"/>
  <c r="J15" i="2"/>
  <c r="J13" i="2"/>
  <c r="E13" i="2"/>
  <c r="F119" i="2" s="1"/>
  <c r="J12" i="2"/>
  <c r="J10" i="2"/>
  <c r="J87" i="2" s="1"/>
  <c r="L90" i="1"/>
  <c r="AM90" i="1"/>
  <c r="AM89" i="1"/>
  <c r="L89" i="1"/>
  <c r="AM87" i="1"/>
  <c r="L87" i="1"/>
  <c r="L85" i="1"/>
  <c r="L84" i="1"/>
  <c r="BK189" i="2"/>
  <c r="BK141" i="2"/>
  <c r="J194" i="2"/>
  <c r="J211" i="2"/>
  <c r="J172" i="2"/>
  <c r="J237" i="2"/>
  <c r="J196" i="2"/>
  <c r="BK137" i="2"/>
  <c r="J164" i="2"/>
  <c r="J200" i="2"/>
  <c r="J231" i="2"/>
  <c r="J174" i="2"/>
  <c r="J160" i="2"/>
  <c r="J205" i="2"/>
  <c r="BK225" i="2"/>
  <c r="J215" i="2"/>
  <c r="BK146" i="2"/>
  <c r="J219" i="2"/>
  <c r="J149" i="2"/>
  <c r="BK231" i="2"/>
  <c r="BK187" i="2"/>
  <c r="J203" i="2"/>
  <c r="J154" i="2"/>
  <c r="J238" i="2"/>
  <c r="BK157" i="2"/>
  <c r="BK219" i="2"/>
  <c r="BK172" i="2"/>
  <c r="BK203" i="2"/>
  <c r="BK164" i="2"/>
  <c r="J236" i="2"/>
  <c r="J178" i="2"/>
  <c r="J126" i="2"/>
  <c r="J230" i="2"/>
  <c r="BK134" i="2"/>
  <c r="BK176" i="2"/>
  <c r="BK236" i="2"/>
  <c r="J157" i="2"/>
  <c r="BK160" i="2"/>
  <c r="BK232" i="2"/>
  <c r="BK174" i="2"/>
  <c r="BK196" i="2"/>
  <c r="J234" i="2"/>
  <c r="J170" i="2"/>
  <c r="BK237" i="2"/>
  <c r="J134" i="2"/>
  <c r="BK126" i="2"/>
  <c r="J198" i="2"/>
  <c r="BK129" i="2"/>
  <c r="BK205" i="2"/>
  <c r="BK151" i="2"/>
  <c r="J202" i="2"/>
  <c r="J229" i="2"/>
  <c r="J192" i="2"/>
  <c r="BK202" i="2"/>
  <c r="BK149" i="2"/>
  <c r="BK192" i="2"/>
  <c r="BK184" i="2"/>
  <c r="BK217" i="2"/>
  <c r="J141" i="2"/>
  <c r="BK209" i="2"/>
  <c r="J225" i="2"/>
  <c r="BK181" i="2"/>
  <c r="J168" i="2"/>
  <c r="BK213" i="2"/>
  <c r="BK238" i="2"/>
  <c r="J176" i="2"/>
  <c r="BK131" i="2"/>
  <c r="J221" i="2"/>
  <c r="BK168" i="2"/>
  <c r="BK230" i="2"/>
  <c r="BK198" i="2"/>
  <c r="J217" i="2"/>
  <c r="J146" i="2"/>
  <c r="J207" i="2"/>
  <c r="J137" i="2"/>
  <c r="BK229" i="2"/>
  <c r="BK154" i="2"/>
  <c r="BK211" i="2"/>
  <c r="J129" i="2"/>
  <c r="J181" i="2"/>
  <c r="AS94" i="1"/>
  <c r="J209" i="2"/>
  <c r="J131" i="2"/>
  <c r="BK178" i="2"/>
  <c r="J184" i="2"/>
  <c r="J213" i="2"/>
  <c r="BK143" i="2"/>
  <c r="BK182" i="2"/>
  <c r="J182" i="2"/>
  <c r="J151" i="2"/>
  <c r="BK200" i="2"/>
  <c r="J232" i="2"/>
  <c r="BK194" i="2"/>
  <c r="J143" i="2"/>
  <c r="J189" i="2"/>
  <c r="BK221" i="2"/>
  <c r="BK207" i="2"/>
  <c r="BK234" i="2"/>
  <c r="J187" i="2"/>
  <c r="BK215" i="2"/>
  <c r="BK170" i="2"/>
  <c r="BK167" i="2" l="1"/>
  <c r="J167" i="2" s="1"/>
  <c r="J99" i="2" s="1"/>
  <c r="R167" i="2"/>
  <c r="R125" i="2"/>
  <c r="T180" i="2"/>
  <c r="BK125" i="2"/>
  <c r="J125" i="2"/>
  <c r="J96" i="2" s="1"/>
  <c r="BK180" i="2"/>
  <c r="J180" i="2" s="1"/>
  <c r="J100" i="2" s="1"/>
  <c r="T228" i="2"/>
  <c r="P167" i="2"/>
  <c r="T167" i="2"/>
  <c r="P228" i="2"/>
  <c r="P233" i="2"/>
  <c r="T125" i="2"/>
  <c r="T124" i="2" s="1"/>
  <c r="R180" i="2"/>
  <c r="R228" i="2"/>
  <c r="R233" i="2"/>
  <c r="P125" i="2"/>
  <c r="P180" i="2"/>
  <c r="BK228" i="2"/>
  <c r="BK233" i="2"/>
  <c r="J233" i="2" s="1"/>
  <c r="J105" i="2" s="1"/>
  <c r="T233" i="2"/>
  <c r="BK224" i="2"/>
  <c r="J224" i="2" s="1"/>
  <c r="J102" i="2" s="1"/>
  <c r="BK163" i="2"/>
  <c r="J163" i="2"/>
  <c r="J98" i="2" s="1"/>
  <c r="BK159" i="2"/>
  <c r="J159" i="2" s="1"/>
  <c r="J97" i="2" s="1"/>
  <c r="F120" i="2"/>
  <c r="BE149" i="2"/>
  <c r="BE178" i="2"/>
  <c r="BE196" i="2"/>
  <c r="BE238" i="2"/>
  <c r="J117" i="2"/>
  <c r="J120" i="2"/>
  <c r="BE131" i="2"/>
  <c r="BE134" i="2"/>
  <c r="BE151" i="2"/>
  <c r="BE168" i="2"/>
  <c r="BE194" i="2"/>
  <c r="BE200" i="2"/>
  <c r="BE205" i="2"/>
  <c r="BE225" i="2"/>
  <c r="BE170" i="2"/>
  <c r="BE192" i="2"/>
  <c r="BE203" i="2"/>
  <c r="BE219" i="2"/>
  <c r="BE229" i="2"/>
  <c r="BE237" i="2"/>
  <c r="J119" i="2"/>
  <c r="BE126" i="2"/>
  <c r="BE129" i="2"/>
  <c r="BE137" i="2"/>
  <c r="BE141" i="2"/>
  <c r="BE146" i="2"/>
  <c r="BE176" i="2"/>
  <c r="BE182" i="2"/>
  <c r="BE187" i="2"/>
  <c r="BE207" i="2"/>
  <c r="BE211" i="2"/>
  <c r="F89" i="2"/>
  <c r="BE143" i="2"/>
  <c r="BE154" i="2"/>
  <c r="BE184" i="2"/>
  <c r="BE202" i="2"/>
  <c r="BE213" i="2"/>
  <c r="BE231" i="2"/>
  <c r="BE189" i="2"/>
  <c r="BE209" i="2"/>
  <c r="BE236" i="2"/>
  <c r="BE157" i="2"/>
  <c r="BE160" i="2"/>
  <c r="BE164" i="2"/>
  <c r="BE181" i="2"/>
  <c r="BE198" i="2"/>
  <c r="BE215" i="2"/>
  <c r="BE221" i="2"/>
  <c r="BE172" i="2"/>
  <c r="BE174" i="2"/>
  <c r="BE217" i="2"/>
  <c r="BE230" i="2"/>
  <c r="BE232" i="2"/>
  <c r="BE234" i="2"/>
  <c r="F34" i="2"/>
  <c r="BC95" i="1"/>
  <c r="BC94" i="1"/>
  <c r="AY94" i="1" s="1"/>
  <c r="F32" i="2"/>
  <c r="BA95" i="1"/>
  <c r="BA94" i="1"/>
  <c r="AW94" i="1" s="1"/>
  <c r="AK30" i="1" s="1"/>
  <c r="F35" i="2"/>
  <c r="BD95" i="1"/>
  <c r="BD94" i="1" s="1"/>
  <c r="W33" i="1" s="1"/>
  <c r="J32" i="2"/>
  <c r="AW95" i="1"/>
  <c r="F33" i="2"/>
  <c r="BB95" i="1"/>
  <c r="BB94" i="1"/>
  <c r="W31" i="1"/>
  <c r="P124" i="2" l="1"/>
  <c r="R227" i="2"/>
  <c r="R124" i="2"/>
  <c r="R123" i="2"/>
  <c r="BK227" i="2"/>
  <c r="J227" i="2"/>
  <c r="J103" i="2"/>
  <c r="P227" i="2"/>
  <c r="T227" i="2"/>
  <c r="T123" i="2"/>
  <c r="BK124" i="2"/>
  <c r="J124" i="2"/>
  <c r="J95" i="2" s="1"/>
  <c r="J228" i="2"/>
  <c r="J104" i="2"/>
  <c r="AX94" i="1"/>
  <c r="J31" i="2"/>
  <c r="AV95" i="1" s="1"/>
  <c r="AT95" i="1" s="1"/>
  <c r="F31" i="2"/>
  <c r="AZ95" i="1" s="1"/>
  <c r="AZ94" i="1" s="1"/>
  <c r="W29" i="1" s="1"/>
  <c r="W30" i="1"/>
  <c r="W32" i="1"/>
  <c r="P123" i="2" l="1"/>
  <c r="AU95" i="1"/>
  <c r="AU94" i="1" s="1"/>
  <c r="BK123" i="2"/>
  <c r="J123" i="2"/>
  <c r="J28" i="2" s="1"/>
  <c r="AG95" i="1" s="1"/>
  <c r="AG94" i="1" s="1"/>
  <c r="AK26" i="1" s="1"/>
  <c r="AK35" i="1" s="1"/>
  <c r="AV94" i="1"/>
  <c r="AK29" i="1"/>
  <c r="J37" i="2" l="1"/>
  <c r="J94" i="2"/>
  <c r="AN95" i="1"/>
  <c r="AT94" i="1"/>
  <c r="AN94" i="1" l="1"/>
</calcChain>
</file>

<file path=xl/sharedStrings.xml><?xml version="1.0" encoding="utf-8"?>
<sst xmlns="http://schemas.openxmlformats.org/spreadsheetml/2006/main" count="1304" uniqueCount="381">
  <si>
    <t>Export Komplet</t>
  </si>
  <si>
    <t/>
  </si>
  <si>
    <t>2.0</t>
  </si>
  <si>
    <t>ZAMOK</t>
  </si>
  <si>
    <t>False</t>
  </si>
  <si>
    <t>{1a174795-e9af-4042-8742-3e7aeebd9db7}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</si>
  <si>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</si>
  <si>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</si>
  <si>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</si>
  <si>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</si>
  <si>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</si>
  <si>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</si>
  <si>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</si>
  <si>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</si>
  <si>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000-2022-02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</si>
  <si>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</si>
  <si>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</si>
  <si>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Malšovice- prodloužení kanalizace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</si>
  <si>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</si>
  <si>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</si>
  <si>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</si>
  <si>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</si>
  <si>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</si>
  <si>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</si>
  <si>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</si>
  <si>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</si>
  <si>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</si>
  <si>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</si>
  <si>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</si>
  <si>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</si>
  <si>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</si>
  <si>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</si>
  <si>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</si>
  <si>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</si>
  <si>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</si>
  <si>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</si>
  <si>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</si>
  <si>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</si>
  <si>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</si>
  <si>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</si>
  <si>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</si>
  <si>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</si>
  <si>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</si>
  <si>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</si>
  <si>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</si>
  <si>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</si>
  <si>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</si>
  <si>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</si>
  <si>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</si>
  <si>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</si>
  <si>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</si>
  <si>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</si>
  <si>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</si>
  <si>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</si>
  <si>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</si>
  <si>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</si>
  <si>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</si>
  <si>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</si>
  <si>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</si>
  <si>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</si>
  <si>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</si>
  <si>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</si>
  <si>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</si>
  <si>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</si>
  <si>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</si>
  <si>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</si>
  <si>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</si>
  <si>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</si>
  <si>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</si>
  <si>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</si>
  <si>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</si>
  <si>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</si>
  <si>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</si>
  <si>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</si>
  <si>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</si>
  <si>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</si>
  <si>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</si>
  <si>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</si>
  <si>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</si>
  <si>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</si>
  <si>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</si>
  <si>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</si>
  <si>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</si>
  <si>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</si>
  <si>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</si>
  <si>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</si>
  <si>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</si>
  <si>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</si>
  <si>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</si>
  <si>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</si>
  <si>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</si>
  <si>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</si>
  <si>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997 - Přesun sutě</t>
  </si>
  <si>
    <t xml:space="preserve">    998 - Přesun hmot</t>
  </si>
  <si>
    <t>VRN -  Vedlejší rozpočtové náklady</t>
  </si>
  <si>
    <t xml:space="preserve">    VRN1 -  Průzkumné, geodetické a projektové práce</t>
  </si>
  <si>
    <t xml:space="preserve">    VRN3 - 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</si>
  <si>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</si>
  <si>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</si>
  <si>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</si>
  <si>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</si>
  <si>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</si>
  <si>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</si>
  <si>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</si>
  <si>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</si>
  <si>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</si>
  <si>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</si>
  <si>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</si>
  <si>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</si>
  <si>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</si>
  <si>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</si>
  <si>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</si>
  <si>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</si>
  <si>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 xml:space="preserve"> Zemní práce</t>
  </si>
  <si>
    <t>K</t>
  </si>
  <si>
    <t>113107443</t>
  </si>
  <si>
    <t>Odstranění podkladu živičných tl přes 100 do 150 mm při překopech strojně pl do 15 m2</t>
  </si>
  <si>
    <t>m2</t>
  </si>
  <si>
    <t>4</t>
  </si>
  <si>
    <t>1264537744</t>
  </si>
  <si>
    <t>PP</t>
  </si>
  <si>
    <t>Odstranění podkladů nebo krytů při překopech inženýrských sítí s přemístěním hmot na skládku ve vzdálenosti do 3 m nebo s naložením na dopravní prostředek strojně plochy jednotlivě do 15 m2 živičných, o tl. vrstvy přes 100 do 150 mm</t>
  </si>
  <si>
    <t>VV</t>
  </si>
  <si>
    <t>93*1,5</t>
  </si>
  <si>
    <t>51</t>
  </si>
  <si>
    <t>997013875</t>
  </si>
  <si>
    <t>Poplatek za uložení stavebního odpadu na recyklační skládce (skládkovné) asfaltového bez obsahu dehtu zatříděného do Katalogu odpadů pod kódem 17 03 02</t>
  </si>
  <si>
    <t>t</t>
  </si>
  <si>
    <t>-841656701</t>
  </si>
  <si>
    <t>132354202</t>
  </si>
  <si>
    <t>Hloubení zapažených rýh š do 2000 mm v hornině třídy těžitelnosti II skupiny 4 objem do 50 m3</t>
  </si>
  <si>
    <t>m3</t>
  </si>
  <si>
    <t>-755049406</t>
  </si>
  <si>
    <t>Hloubení zapažených rýh šířky přes 800 do 2 000 mm strojně s urovnáním dna do předepsaného profilu a spádu v hornině třídy těžitelnosti II skupiny 4 přes 20 do 50 m3</t>
  </si>
  <si>
    <t>2,4*21,2*1,1</t>
  </si>
  <si>
    <t>3</t>
  </si>
  <si>
    <t>132354204</t>
  </si>
  <si>
    <t>Hloubení zapažených rýh š do 2000 mm v hornině třídy těžitelnosti II skupiny 4 objem do 500 m3</t>
  </si>
  <si>
    <t>989190239</t>
  </si>
  <si>
    <t>Hloubení zapažených rýh šířky přes 800 do 2 000 mm strojně s urovnáním dna do předepsaného profilu a spádu v hornině třídy těžitelnosti II skupiny 4 přes 100 do 500 m3</t>
  </si>
  <si>
    <t>2,5*120*1,1</t>
  </si>
  <si>
    <t>151101102</t>
  </si>
  <si>
    <t>Zřízení příložného pažení a rozepření stěn rýh hl přes 2 do 4 m</t>
  </si>
  <si>
    <t>688928393</t>
  </si>
  <si>
    <t>Zřízení pažení a rozepření stěn rýh pro podzemní vedení příložné pro jakoukoliv mezerovitost, hloubky přes 2 do 4 m</t>
  </si>
  <si>
    <t>21,2*2*2,5</t>
  </si>
  <si>
    <t>120*2*2,5</t>
  </si>
  <si>
    <t>5</t>
  </si>
  <si>
    <t>151101112</t>
  </si>
  <si>
    <t>Odstranění příložného pažení a rozepření stěn rýh hl přes 2 do 4 m</t>
  </si>
  <si>
    <t>1672278706</t>
  </si>
  <si>
    <t>Odstranění pažení a rozepření stěn rýh pro podzemní vedení s uložením materiálu na vzdálenost do 3 m od kraje výkopu příložné, hloubky přes 2 do 4 m</t>
  </si>
  <si>
    <t>6</t>
  </si>
  <si>
    <t>162251121</t>
  </si>
  <si>
    <t>Vodorovné přemístění do 20 m výkopku/sypaniny z horniny třídy těžitelnosti II skupiny 4 a 5</t>
  </si>
  <si>
    <t>1989861097</t>
  </si>
  <si>
    <t>Vodorovné přemístění výkopku nebo sypaniny po suchu na obvyklém dopravním prostředku, bez naložení výkopku, avšak se složením bez rozhrnutí z horniny třídy těžitelnosti II skupiny 4 a 5 na vzdálenost do 20 m</t>
  </si>
  <si>
    <t>330+55,96</t>
  </si>
  <si>
    <t>48</t>
  </si>
  <si>
    <t>162751137</t>
  </si>
  <si>
    <t>Vodorovné přemístění přes 9 000 do 10000 m výkopku/sypaniny z horniny třídy těžitelnosti II skupiny 4 a 5</t>
  </si>
  <si>
    <t>-1412233432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</si>
  <si>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</si>
  <si>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28,07+16,95</t>
  </si>
  <si>
    <t>49</t>
  </si>
  <si>
    <t>171201231</t>
  </si>
  <si>
    <t>Poplatek za uložení zeminy a kamení na recyklační skládce (skládkovné) kód odpadu 17 05 04</t>
  </si>
  <si>
    <t>-1298634461</t>
  </si>
  <si>
    <t>Poplatek za uložení stavebního odpadu na recyklační skládce (skládkovné) zeminy a kamení zatříděného do Katalogu odpadů pod kódem 17 05 04</t>
  </si>
  <si>
    <t>7</t>
  </si>
  <si>
    <t>174151101</t>
  </si>
  <si>
    <t>Zpětný zásyp jam, šachet rýh nebo kolem objektů sypaninou se zhutněním</t>
  </si>
  <si>
    <t>-1732546913</t>
  </si>
  <si>
    <t>Zásyp sypaninou z jakékoliv horniny strojně s uložením výkopku ve vrstvách se zhutněním jam, šachet, rýh nebo kolem objektů v těchto vykopávkách</t>
  </si>
  <si>
    <t>385,96-28,07-16,94</t>
  </si>
  <si>
    <t>8</t>
  </si>
  <si>
    <t>175151101</t>
  </si>
  <si>
    <t>Obsypání potrubí strojně sypaninou bez prohození, uloženou do 3 m</t>
  </si>
  <si>
    <t>826322319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</si>
  <si>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</si>
  <si>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28,0704</t>
  </si>
  <si>
    <t>9</t>
  </si>
  <si>
    <t>M</t>
  </si>
  <si>
    <t>58331200</t>
  </si>
  <si>
    <t>štěrkopísek netříděný</t>
  </si>
  <si>
    <t>1641784052</t>
  </si>
  <si>
    <t>Svislé a kompletní konstrukce</t>
  </si>
  <si>
    <t>10</t>
  </si>
  <si>
    <t>359901211</t>
  </si>
  <si>
    <t>Monitoring stoky jakékoli výšky na nové kanalizaci</t>
  </si>
  <si>
    <t>m</t>
  </si>
  <si>
    <t>427044779</t>
  </si>
  <si>
    <t>Monitoring stok (kamerový systém) jakékoli výšky nová kanalizace</t>
  </si>
  <si>
    <t>21,2+120</t>
  </si>
  <si>
    <t>Vodorovné konstrukce</t>
  </si>
  <si>
    <t>11</t>
  </si>
  <si>
    <t>451573111</t>
  </si>
  <si>
    <t>Lože pod potrubí otevřený výkop ze štěrkopísku</t>
  </si>
  <si>
    <t>1402477184</t>
  </si>
  <si>
    <t>Lože pod potrubí, stoky a drobné objekty v otevřeném výkopu z písku a štěrkopísku do 63 mm</t>
  </si>
  <si>
    <t>(120+21,2)*0,15*0,8</t>
  </si>
  <si>
    <t>Komunikace pozemní</t>
  </si>
  <si>
    <t>54</t>
  </si>
  <si>
    <t>564730111</t>
  </si>
  <si>
    <t>Podklad z kameniva hrubého drceného vel. 16-32 mm plochy přes 100 m2 tl 100 mm</t>
  </si>
  <si>
    <t>93704111</t>
  </si>
  <si>
    <t>Podklad nebo kryt z kameniva hrubého drceného vel. 16-32 mm s rozprostřením a zhutněním plochy přes 100 m2, po zhutnění tl. 100 mm</t>
  </si>
  <si>
    <t>55</t>
  </si>
  <si>
    <t>564861111</t>
  </si>
  <si>
    <t>Podklad ze štěrkodrtě ŠD plochy přes 100 m2 tl 200 mm</t>
  </si>
  <si>
    <t>-772500335</t>
  </si>
  <si>
    <t>Podklad ze štěrkodrti ŠD s rozprostřením a zhutněním plochy přes 100 m2, po zhutnění tl. 200 mm</t>
  </si>
  <si>
    <t>12</t>
  </si>
  <si>
    <t>565155111</t>
  </si>
  <si>
    <t>Asfaltový beton vrstva podkladní ACP 16 (obalované kamenivo OKS) tl 70 mm š do 3 m</t>
  </si>
  <si>
    <t>1050822720</t>
  </si>
  <si>
    <t>Asfaltový beton vrstva podkladní ACP 16 (obalované kamenivo střednězrnné - OKS)  s rozprostřením a zhutněním v pruhu šířky přes 1,5 do 3 m, po zhutnění tl. 70 mm</t>
  </si>
  <si>
    <t>14</t>
  </si>
  <si>
    <t>573111112</t>
  </si>
  <si>
    <t>Postřik živičný infiltrační s posypem z asfaltu množství 1 kg/m2</t>
  </si>
  <si>
    <t>-83663959</t>
  </si>
  <si>
    <t>Postřik infiltrační PI z asfaltu silničního s posypem kamenivem, v množství 1,00 kg/m2</t>
  </si>
  <si>
    <t>573452112</t>
  </si>
  <si>
    <t>Dvojitý nátěr ze silniční emulze v množství 2,0 kg/m2 s posypem</t>
  </si>
  <si>
    <t>-1230222857</t>
  </si>
  <si>
    <t>Dvojitý nátěr DN s posypem kamenivem a se zaválcováním z emulze silniční, v množství 2,0 kg/m2</t>
  </si>
  <si>
    <t>16</t>
  </si>
  <si>
    <t>577134121</t>
  </si>
  <si>
    <t>Asfaltový beton vrstva obrusná ACO 11 (ABS) tř. I tl 40 mm š přes 3 m z nemodifikovaného asfaltu</t>
  </si>
  <si>
    <t>1420446989</t>
  </si>
  <si>
    <t>Asfaltový beton vrstva obrusná ACO 11 (ABS)  s rozprostřením a se zhutněním z nemodifikovaného asfaltu v pruhu šířky přes 3 m tř. I, po zhutnění tl. 40 mm</t>
  </si>
  <si>
    <t>Trubní vedení</t>
  </si>
  <si>
    <t>17</t>
  </si>
  <si>
    <t>8712.001</t>
  </si>
  <si>
    <t xml:space="preserve">Revizní šachty DN400 jako ukončení veřejných částí kanalizačních přípojek, kompletní provedení vč. dodávky mat. a výkopových prací </t>
  </si>
  <si>
    <t>-754461814</t>
  </si>
  <si>
    <t>18</t>
  </si>
  <si>
    <t>871310320</t>
  </si>
  <si>
    <t>Montáž kanalizačního potrubí hladkého plnostěnného SN 12 z polypropylenu DN 150</t>
  </si>
  <si>
    <t>-1353923430</t>
  </si>
  <si>
    <t>Montáž kanalizačního potrubí z plastů z polypropylenu PP hladkého plnostěnného SN 12 DN 150</t>
  </si>
  <si>
    <t>19</t>
  </si>
  <si>
    <t>28617025</t>
  </si>
  <si>
    <t>trubka kanalizační PP plnostěnná třívrstvá DN 150x1000mm SN12</t>
  </si>
  <si>
    <t>1183423957</t>
  </si>
  <si>
    <t>21,2*1,015 'Přepočtené koeficientem množství</t>
  </si>
  <si>
    <t>20</t>
  </si>
  <si>
    <t>871370330</t>
  </si>
  <si>
    <t>Montáž kanalizačního potrubí hladkého plnostěnného SN 16 z polypropylenu DN 300</t>
  </si>
  <si>
    <t>1949674395</t>
  </si>
  <si>
    <t>Montáž kanalizačního potrubí z plastů z polypropylenu PP hladkého plnostěnného SN 16 DN 300</t>
  </si>
  <si>
    <t>28617097</t>
  </si>
  <si>
    <t>trubka kanalizační PP plnostěnná třívrstvá DN 300x6000mm SN16</t>
  </si>
  <si>
    <t>-819231781</t>
  </si>
  <si>
    <t>120*1,015 'Přepočtené koeficientem množství</t>
  </si>
  <si>
    <t>22</t>
  </si>
  <si>
    <t>877370420</t>
  </si>
  <si>
    <t>Montáž odboček na kanalizačním potrubí z PP trub korugovaných DN 300</t>
  </si>
  <si>
    <t>kus</t>
  </si>
  <si>
    <t>64</t>
  </si>
  <si>
    <t>1394069540</t>
  </si>
  <si>
    <t>Montáž tvarovek na kanalizačním plastovém potrubí z polypropylenu PP korugovaného nebo žebrovaného odboček DN 300</t>
  </si>
  <si>
    <t>23</t>
  </si>
  <si>
    <t>28617383</t>
  </si>
  <si>
    <t>odbočka kanalizace PP korugované 45° DN 300/200</t>
  </si>
  <si>
    <t>128</t>
  </si>
  <si>
    <t>948482576</t>
  </si>
  <si>
    <t>24</t>
  </si>
  <si>
    <t>28611938</t>
  </si>
  <si>
    <t>redukce kanalizační plastová nesouosá KG 200/150</t>
  </si>
  <si>
    <t>428782442</t>
  </si>
  <si>
    <t>25</t>
  </si>
  <si>
    <t>899722114</t>
  </si>
  <si>
    <t>Krytí potrubí z plastů výstražnou fólií z PVC 40 cm</t>
  </si>
  <si>
    <t>-1975982390</t>
  </si>
  <si>
    <t>Krytí potrubí z plastů výstražnou fólií z PVC šířky 40 cm</t>
  </si>
  <si>
    <t>26</t>
  </si>
  <si>
    <t>230200125</t>
  </si>
  <si>
    <t>Nasunutí potrubní sekce do ocelové chráničky DN 400 - plynovod</t>
  </si>
  <si>
    <t>26908183</t>
  </si>
  <si>
    <t>Nasunutí potrubní sekce do chráničky jmenovitá světlost nasouvaného potrubí DN 400</t>
  </si>
  <si>
    <t>27</t>
  </si>
  <si>
    <t>01.02</t>
  </si>
  <si>
    <t>ocel. chránička DN 400</t>
  </si>
  <si>
    <t>-1647082035</t>
  </si>
  <si>
    <t>28</t>
  </si>
  <si>
    <t>892351111</t>
  </si>
  <si>
    <t>Tlaková zkouška vodou potrubí DN 300</t>
  </si>
  <si>
    <t>114977306</t>
  </si>
  <si>
    <t>Tlakové zkoušky vodou na potrubí DN 150 nebo 200</t>
  </si>
  <si>
    <t>29</t>
  </si>
  <si>
    <t>894411121</t>
  </si>
  <si>
    <t>Zřízení šachet kanalizačních z betonových dílců na potrubí DN přes 200 do 300 dno beton tř. C 25/30</t>
  </si>
  <si>
    <t>537745111</t>
  </si>
  <si>
    <t>Zřízení šachet kanalizačních z betonových dílců výšky vstupu do 1,50 m s obložením dna betonem tř. C 25/30, na potrubí DN přes 200 do 300</t>
  </si>
  <si>
    <t>30</t>
  </si>
  <si>
    <t>5922406.1</t>
  </si>
  <si>
    <t>Prstenec krytu šachty AR-V 625/60    62,5x6x12 cm</t>
  </si>
  <si>
    <t>1065208361</t>
  </si>
  <si>
    <t>dno betonové šachtové kulaté DN 1000x600, 100x75x15cm</t>
  </si>
  <si>
    <t>31</t>
  </si>
  <si>
    <t>59222400.1</t>
  </si>
  <si>
    <t>skruž betonové šachty DN 1000 kanalizační 100x50x12cm, vč. těsnění</t>
  </si>
  <si>
    <t>-12143186</t>
  </si>
  <si>
    <t>skruž betonové šachty DN 1000 kanalizační 100x50x10cm, stupadla poplastovaná</t>
  </si>
  <si>
    <t>32</t>
  </si>
  <si>
    <t>59222400.2</t>
  </si>
  <si>
    <t>skruž betonové šachty DN 1000 kanalizační 100x100x12cm, vč. těsnění</t>
  </si>
  <si>
    <t>1539367282</t>
  </si>
  <si>
    <t>33</t>
  </si>
  <si>
    <t>59222400.3</t>
  </si>
  <si>
    <t>Skruž šachtová SH - F 1000/625x600 PS + K vč. těsnění</t>
  </si>
  <si>
    <t>1958332947</t>
  </si>
  <si>
    <t>34</t>
  </si>
  <si>
    <t>59222400.4</t>
  </si>
  <si>
    <t>Skruž šachtová SR - F 1000x 250 PS 100x25x12 cm vč. těsnění</t>
  </si>
  <si>
    <t>189832962</t>
  </si>
  <si>
    <t>35</t>
  </si>
  <si>
    <t>59222400.5</t>
  </si>
  <si>
    <t>Dno šachty SU-M 1000x635 DN 200 KK</t>
  </si>
  <si>
    <t>-720750255</t>
  </si>
  <si>
    <t>36</t>
  </si>
  <si>
    <t>899103112</t>
  </si>
  <si>
    <t>Osazení poklopů litinových nebo ocelových včetně rámů pro třídu zatížení B125, C250</t>
  </si>
  <si>
    <t>311972689</t>
  </si>
  <si>
    <t>Osazení poklopů litinových a ocelových včetně rámů pro třídu zatížení B125, C250</t>
  </si>
  <si>
    <t>37</t>
  </si>
  <si>
    <t>28661770</t>
  </si>
  <si>
    <t>poklop šachtový litinový+rám betonový  DN 400 pro třídu zatížení B125</t>
  </si>
  <si>
    <t>1100271355</t>
  </si>
  <si>
    <t>997</t>
  </si>
  <si>
    <t>Přesun sutě</t>
  </si>
  <si>
    <t>998</t>
  </si>
  <si>
    <t>Přesun hmot</t>
  </si>
  <si>
    <t>38</t>
  </si>
  <si>
    <t>998276101</t>
  </si>
  <si>
    <t>Přesun hmot pro trubní vedení z trub z plastických hmot otevřený výkop</t>
  </si>
  <si>
    <t>-1514865235</t>
  </si>
  <si>
    <t>Přesun hmot pro trubní vedení hloubené z trub z plastických hmot nebo sklolaminátových pro vodovody nebo kanalizace v otevřeném výkopu dopravní vzdálenost do 15 m</t>
  </si>
  <si>
    <t>VRN</t>
  </si>
  <si>
    <t xml:space="preserve"> Vedlejší rozpočtové náklady</t>
  </si>
  <si>
    <t>VRN1</t>
  </si>
  <si>
    <t xml:space="preserve"> Průzkumné, geodetické a projektové práce</t>
  </si>
  <si>
    <t>39</t>
  </si>
  <si>
    <t>010001000</t>
  </si>
  <si>
    <t>Průzkumné, geodetické a projektové práce</t>
  </si>
  <si>
    <t>…</t>
  </si>
  <si>
    <t>1024</t>
  </si>
  <si>
    <t>1898037108</t>
  </si>
  <si>
    <t>40</t>
  </si>
  <si>
    <t>012103000</t>
  </si>
  <si>
    <t>Geodetické práce před výstavbou</t>
  </si>
  <si>
    <t>-991665981</t>
  </si>
  <si>
    <t>41</t>
  </si>
  <si>
    <t>012303000</t>
  </si>
  <si>
    <t>Geodetické práce po výstavbě</t>
  </si>
  <si>
    <t>-673913686</t>
  </si>
  <si>
    <t>42</t>
  </si>
  <si>
    <t>013254000</t>
  </si>
  <si>
    <t>Dokumentace skutečného provedení stavby vč. fotodokumentace</t>
  </si>
  <si>
    <t>-1337401714</t>
  </si>
  <si>
    <t>VRN3</t>
  </si>
  <si>
    <t xml:space="preserve"> Zařízení staveniště</t>
  </si>
  <si>
    <t>43</t>
  </si>
  <si>
    <t>030001000</t>
  </si>
  <si>
    <t>Zařízení staveniště</t>
  </si>
  <si>
    <t>-506624316</t>
  </si>
  <si>
    <t>Včetně údržby a provozu ZS</t>
  </si>
  <si>
    <t>44</t>
  </si>
  <si>
    <t>03430300.1</t>
  </si>
  <si>
    <t>Vypracování projektové dokumentace dopravně inženýrských opatření</t>
  </si>
  <si>
    <t>-197227222</t>
  </si>
  <si>
    <t>45</t>
  </si>
  <si>
    <t>034303000</t>
  </si>
  <si>
    <t>Dopravní značení na staveništi</t>
  </si>
  <si>
    <t>-107023218</t>
  </si>
  <si>
    <t>47</t>
  </si>
  <si>
    <t>034503000</t>
  </si>
  <si>
    <t>Informační tabule na staveništi</t>
  </si>
  <si>
    <t>1337918120</t>
  </si>
  <si>
    <t>16. 6. 2022 rev. 12.07.2022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</si>
</sst>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7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2" xfId="0" applyFont="1" applyBorder="1" applyAlignment="1" applyProtection="1">
      <alignment horizontal="center" vertical="center"/>
    </xf>
    <xf numFmtId="49" fontId="20" fillId="0" borderId="22" xfId="0" applyNumberFormat="1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center" vertical="center" wrapText="1"/>
    </xf>
    <xf numFmtId="167" fontId="20" fillId="0" borderId="22" xfId="0" applyNumberFormat="1" applyFont="1" applyBorder="1" applyAlignment="1" applyProtection="1">
      <alignment vertical="center"/>
    </xf>
    <xf numFmtId="4" fontId="20" fillId="2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0" xfId="0" applyFont="1" applyAlignment="1" applyProtection="1">
      <alignment horizontal="left" vertical="center"/>
    </xf>
    <xf numFmtId="0" fontId="32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5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6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left" vertical="center"/>
    </xf>
    <xf numFmtId="4" fontId="25" fillId="0" borderId="0" xfId="0" applyNumberFormat="1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127" workbookViewId="0">
      <selection activeCell="AI2" sqref="AI2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s="1" customFormat="1" ht="36.950000000000003" customHeight="1">
      <c r="AR2" s="265"/>
      <c r="AS2" s="265"/>
      <c r="AT2" s="265"/>
      <c r="AU2" s="265"/>
      <c r="AV2" s="265"/>
      <c r="AW2" s="265"/>
      <c r="AX2" s="265"/>
      <c r="AY2" s="265"/>
      <c r="AZ2" s="265"/>
      <c r="BA2" s="265"/>
      <c r="BB2" s="265"/>
      <c r="BC2" s="265"/>
      <c r="BD2" s="265"/>
      <c r="BE2" s="265"/>
      <c r="BS2" s="15" t="s">
        <v>6</v>
      </c>
      <c r="BT2" s="15" t="s">
        <v>7</v>
      </c>
    </row>
    <row r="3" spans="1:74" s="1" customFormat="1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s="1" customFormat="1" ht="24.95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pans="1:74" s="1" customFormat="1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28" t="s">
        <v>14</v>
      </c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0"/>
      <c r="AQ5" s="20"/>
      <c r="AR5" s="18"/>
      <c r="BE5" s="225" t="s">
        <v>15</v>
      </c>
      <c r="BS5" s="15" t="s">
        <v>6</v>
      </c>
    </row>
    <row r="6" spans="1:74" s="1" customFormat="1" ht="36.950000000000003" customHeight="1">
      <c r="B6" s="19"/>
      <c r="C6" s="20"/>
      <c r="D6" s="26" t="s">
        <v>16</v>
      </c>
      <c r="E6" s="20"/>
      <c r="F6" s="20"/>
      <c r="G6" s="20"/>
      <c r="H6" s="20"/>
      <c r="I6" s="20"/>
      <c r="J6" s="20"/>
      <c r="K6" s="230" t="s">
        <v>17</v>
      </c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0"/>
      <c r="AQ6" s="20"/>
      <c r="AR6" s="18"/>
      <c r="BE6" s="226"/>
      <c r="BS6" s="15" t="s">
        <v>6</v>
      </c>
    </row>
    <row r="7" spans="1:74" s="1" customFormat="1" ht="12" customHeight="1">
      <c r="B7" s="19"/>
      <c r="C7" s="20"/>
      <c r="D7" s="27" t="s">
        <v>18</v>
      </c>
      <c r="E7" s="20"/>
      <c r="F7" s="20"/>
      <c r="G7" s="20"/>
      <c r="H7" s="20"/>
      <c r="I7" s="20"/>
      <c r="J7" s="20"/>
      <c r="K7" s="25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7" t="s">
        <v>19</v>
      </c>
      <c r="AL7" s="20"/>
      <c r="AM7" s="20"/>
      <c r="AN7" s="25" t="s">
        <v>1</v>
      </c>
      <c r="AO7" s="20"/>
      <c r="AP7" s="20"/>
      <c r="AQ7" s="20"/>
      <c r="AR7" s="18"/>
      <c r="BE7" s="226"/>
      <c r="BS7" s="15" t="s">
        <v>6</v>
      </c>
    </row>
    <row r="8" spans="1:74" s="1" customFormat="1" ht="12" customHeight="1">
      <c r="B8" s="19"/>
      <c r="C8" s="20"/>
      <c r="D8" s="27" t="s">
        <v>20</v>
      </c>
      <c r="E8" s="20"/>
      <c r="F8" s="20"/>
      <c r="G8" s="20"/>
      <c r="H8" s="20"/>
      <c r="I8" s="20"/>
      <c r="J8" s="20"/>
      <c r="K8" s="25" t="s">
        <v>21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7" t="s">
        <v>22</v>
      </c>
      <c r="AL8" s="20"/>
      <c r="AM8" s="20"/>
      <c r="AN8" s="28" t="s">
        <v>380</v>
      </c>
      <c r="AO8" s="20"/>
      <c r="AP8" s="20"/>
      <c r="AQ8" s="20"/>
      <c r="AR8" s="18"/>
      <c r="BE8" s="226"/>
      <c r="BS8" s="15" t="s">
        <v>6</v>
      </c>
    </row>
    <row r="9" spans="1:74" s="1" customFormat="1" ht="14.45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26"/>
      <c r="BS9" s="15" t="s">
        <v>6</v>
      </c>
    </row>
    <row r="10" spans="1:74" s="1" customFormat="1" ht="12" customHeight="1">
      <c r="B10" s="19"/>
      <c r="C10" s="20"/>
      <c r="D10" s="27" t="s">
        <v>23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7" t="s">
        <v>24</v>
      </c>
      <c r="AL10" s="20"/>
      <c r="AM10" s="20"/>
      <c r="AN10" s="25" t="s">
        <v>1</v>
      </c>
      <c r="AO10" s="20"/>
      <c r="AP10" s="20"/>
      <c r="AQ10" s="20"/>
      <c r="AR10" s="18"/>
      <c r="BE10" s="226"/>
      <c r="BS10" s="15" t="s">
        <v>6</v>
      </c>
    </row>
    <row r="11" spans="1:74" s="1" customFormat="1" ht="18.399999999999999" customHeight="1">
      <c r="B11" s="19"/>
      <c r="C11" s="20"/>
      <c r="D11" s="20"/>
      <c r="E11" s="25" t="s">
        <v>21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7" t="s">
        <v>25</v>
      </c>
      <c r="AL11" s="20"/>
      <c r="AM11" s="20"/>
      <c r="AN11" s="25" t="s">
        <v>1</v>
      </c>
      <c r="AO11" s="20"/>
      <c r="AP11" s="20"/>
      <c r="AQ11" s="20"/>
      <c r="AR11" s="18"/>
      <c r="BE11" s="226"/>
      <c r="BS11" s="15" t="s">
        <v>6</v>
      </c>
    </row>
    <row r="12" spans="1:74" s="1" customFormat="1" ht="6.95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26"/>
      <c r="BS12" s="15" t="s">
        <v>6</v>
      </c>
    </row>
    <row r="13" spans="1:74" s="1" customFormat="1" ht="12" customHeight="1">
      <c r="B13" s="19"/>
      <c r="C13" s="20"/>
      <c r="D13" s="27" t="s">
        <v>26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7" t="s">
        <v>24</v>
      </c>
      <c r="AL13" s="20"/>
      <c r="AM13" s="20"/>
      <c r="AN13" s="29" t="s">
        <v>27</v>
      </c>
      <c r="AO13" s="20"/>
      <c r="AP13" s="20"/>
      <c r="AQ13" s="20"/>
      <c r="AR13" s="18"/>
      <c r="BE13" s="226"/>
      <c r="BS13" s="15" t="s">
        <v>6</v>
      </c>
    </row>
    <row r="14" spans="1:74" ht="12.75">
      <c r="B14" s="19"/>
      <c r="C14" s="20"/>
      <c r="D14" s="20"/>
      <c r="E14" s="231" t="s">
        <v>27</v>
      </c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7" t="s">
        <v>25</v>
      </c>
      <c r="AL14" s="20"/>
      <c r="AM14" s="20"/>
      <c r="AN14" s="29" t="s">
        <v>27</v>
      </c>
      <c r="AO14" s="20"/>
      <c r="AP14" s="20"/>
      <c r="AQ14" s="20"/>
      <c r="AR14" s="18"/>
      <c r="BE14" s="226"/>
      <c r="BS14" s="15" t="s">
        <v>6</v>
      </c>
    </row>
    <row r="15" spans="1:74" s="1" customFormat="1" ht="6.95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26"/>
      <c r="BS15" s="15" t="s">
        <v>4</v>
      </c>
    </row>
    <row r="16" spans="1:74" s="1" customFormat="1" ht="12" customHeight="1">
      <c r="B16" s="19"/>
      <c r="C16" s="20"/>
      <c r="D16" s="27" t="s">
        <v>28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7" t="s">
        <v>24</v>
      </c>
      <c r="AL16" s="20"/>
      <c r="AM16" s="20"/>
      <c r="AN16" s="25" t="s">
        <v>1</v>
      </c>
      <c r="AO16" s="20"/>
      <c r="AP16" s="20"/>
      <c r="AQ16" s="20"/>
      <c r="AR16" s="18"/>
      <c r="BE16" s="226"/>
      <c r="BS16" s="15" t="s">
        <v>4</v>
      </c>
    </row>
    <row r="17" spans="1:71" s="1" customFormat="1" ht="18.399999999999999" customHeight="1">
      <c r="B17" s="19"/>
      <c r="C17" s="20"/>
      <c r="D17" s="20"/>
      <c r="E17" s="25" t="s">
        <v>21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7" t="s">
        <v>25</v>
      </c>
      <c r="AL17" s="20"/>
      <c r="AM17" s="20"/>
      <c r="AN17" s="25" t="s">
        <v>1</v>
      </c>
      <c r="AO17" s="20"/>
      <c r="AP17" s="20"/>
      <c r="AQ17" s="20"/>
      <c r="AR17" s="18"/>
      <c r="BE17" s="226"/>
      <c r="BS17" s="15" t="s">
        <v>29</v>
      </c>
    </row>
    <row r="18" spans="1:71" s="1" customFormat="1" ht="6.95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26"/>
      <c r="BS18" s="15" t="s">
        <v>6</v>
      </c>
    </row>
    <row r="19" spans="1:71" s="1" customFormat="1" ht="12" customHeight="1">
      <c r="B19" s="19"/>
      <c r="C19" s="20"/>
      <c r="D19" s="27" t="s">
        <v>30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7" t="s">
        <v>24</v>
      </c>
      <c r="AL19" s="20"/>
      <c r="AM19" s="20"/>
      <c r="AN19" s="25" t="s">
        <v>1</v>
      </c>
      <c r="AO19" s="20"/>
      <c r="AP19" s="20"/>
      <c r="AQ19" s="20"/>
      <c r="AR19" s="18"/>
      <c r="BE19" s="226"/>
      <c r="BS19" s="15" t="s">
        <v>6</v>
      </c>
    </row>
    <row r="20" spans="1:71" s="1" customFormat="1" ht="18.399999999999999" customHeight="1">
      <c r="B20" s="19"/>
      <c r="C20" s="20"/>
      <c r="D20" s="20"/>
      <c r="E20" s="25" t="s">
        <v>21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7" t="s">
        <v>25</v>
      </c>
      <c r="AL20" s="20"/>
      <c r="AM20" s="20"/>
      <c r="AN20" s="25" t="s">
        <v>1</v>
      </c>
      <c r="AO20" s="20"/>
      <c r="AP20" s="20"/>
      <c r="AQ20" s="20"/>
      <c r="AR20" s="18"/>
      <c r="BE20" s="226"/>
      <c r="BS20" s="15" t="s">
        <v>29</v>
      </c>
    </row>
    <row r="21" spans="1:71" s="1" customFormat="1" ht="6.95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26"/>
    </row>
    <row r="22" spans="1:71" s="1" customFormat="1" ht="12" customHeight="1">
      <c r="B22" s="19"/>
      <c r="C22" s="20"/>
      <c r="D22" s="27" t="s">
        <v>31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26"/>
    </row>
    <row r="23" spans="1:71" s="1" customFormat="1" ht="16.5" customHeight="1">
      <c r="B23" s="19"/>
      <c r="C23" s="20"/>
      <c r="D23" s="20"/>
      <c r="E23" s="233" t="s">
        <v>1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0"/>
      <c r="AP23" s="20"/>
      <c r="AQ23" s="20"/>
      <c r="AR23" s="18"/>
      <c r="BE23" s="226"/>
    </row>
    <row r="24" spans="1:71" s="1" customFormat="1" ht="6.95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26"/>
    </row>
    <row r="25" spans="1:71" s="1" customFormat="1" ht="6.95" customHeight="1">
      <c r="B25" s="19"/>
      <c r="C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20"/>
      <c r="AQ25" s="20"/>
      <c r="AR25" s="18"/>
      <c r="BE25" s="226"/>
    </row>
    <row r="26" spans="1:71" s="2" customFormat="1" ht="25.9" customHeight="1">
      <c r="A26" s="32"/>
      <c r="B26" s="33"/>
      <c r="C26" s="34"/>
      <c r="D26" s="35" t="s">
        <v>32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34">
        <f>ROUND(AG94,2)</f>
        <v>0</v>
      </c>
      <c r="AL26" s="235"/>
      <c r="AM26" s="235"/>
      <c r="AN26" s="235"/>
      <c r="AO26" s="235"/>
      <c r="AP26" s="34"/>
      <c r="AQ26" s="34"/>
      <c r="AR26" s="37"/>
      <c r="BE26" s="226"/>
    </row>
    <row r="27" spans="1:71" s="2" customFormat="1" ht="6.95" customHeight="1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7"/>
      <c r="BE27" s="226"/>
    </row>
    <row r="28" spans="1:71" s="2" customFormat="1" ht="12.75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236" t="s">
        <v>33</v>
      </c>
      <c r="M28" s="236"/>
      <c r="N28" s="236"/>
      <c r="O28" s="236"/>
      <c r="P28" s="236"/>
      <c r="Q28" s="34"/>
      <c r="R28" s="34"/>
      <c r="S28" s="34"/>
      <c r="T28" s="34"/>
      <c r="U28" s="34"/>
      <c r="V28" s="34"/>
      <c r="W28" s="236" t="s">
        <v>34</v>
      </c>
      <c r="X28" s="236"/>
      <c r="Y28" s="236"/>
      <c r="Z28" s="236"/>
      <c r="AA28" s="236"/>
      <c r="AB28" s="236"/>
      <c r="AC28" s="236"/>
      <c r="AD28" s="236"/>
      <c r="AE28" s="236"/>
      <c r="AF28" s="34"/>
      <c r="AG28" s="34"/>
      <c r="AH28" s="34"/>
      <c r="AI28" s="34"/>
      <c r="AJ28" s="34"/>
      <c r="AK28" s="236" t="s">
        <v>35</v>
      </c>
      <c r="AL28" s="236"/>
      <c r="AM28" s="236"/>
      <c r="AN28" s="236"/>
      <c r="AO28" s="236"/>
      <c r="AP28" s="34"/>
      <c r="AQ28" s="34"/>
      <c r="AR28" s="37"/>
      <c r="BE28" s="226"/>
    </row>
    <row r="29" spans="1:71" s="3" customFormat="1" ht="14.45" customHeight="1">
      <c r="B29" s="38"/>
      <c r="C29" s="39"/>
      <c r="D29" s="27" t="s">
        <v>36</v>
      </c>
      <c r="E29" s="39"/>
      <c r="F29" s="27" t="s">
        <v>37</v>
      </c>
      <c r="G29" s="39"/>
      <c r="H29" s="39"/>
      <c r="I29" s="39"/>
      <c r="J29" s="39"/>
      <c r="K29" s="39"/>
      <c r="L29" s="239">
        <v>0.21</v>
      </c>
      <c r="M29" s="238"/>
      <c r="N29" s="238"/>
      <c r="O29" s="238"/>
      <c r="P29" s="238"/>
      <c r="Q29" s="39"/>
      <c r="R29" s="39"/>
      <c r="S29" s="39"/>
      <c r="T29" s="39"/>
      <c r="U29" s="39"/>
      <c r="V29" s="39"/>
      <c r="W29" s="237">
        <f>ROUND(AZ94, 2)</f>
        <v>0</v>
      </c>
      <c r="X29" s="238"/>
      <c r="Y29" s="238"/>
      <c r="Z29" s="238"/>
      <c r="AA29" s="238"/>
      <c r="AB29" s="238"/>
      <c r="AC29" s="238"/>
      <c r="AD29" s="238"/>
      <c r="AE29" s="238"/>
      <c r="AF29" s="39"/>
      <c r="AG29" s="39"/>
      <c r="AH29" s="39"/>
      <c r="AI29" s="39"/>
      <c r="AJ29" s="39"/>
      <c r="AK29" s="237">
        <f>ROUND(AV94, 2)</f>
        <v>0</v>
      </c>
      <c r="AL29" s="238"/>
      <c r="AM29" s="238"/>
      <c r="AN29" s="238"/>
      <c r="AO29" s="238"/>
      <c r="AP29" s="39"/>
      <c r="AQ29" s="39"/>
      <c r="AR29" s="40"/>
      <c r="BE29" s="227"/>
    </row>
    <row r="30" spans="1:71" s="3" customFormat="1" ht="14.45" customHeight="1">
      <c r="B30" s="38"/>
      <c r="C30" s="39"/>
      <c r="D30" s="39"/>
      <c r="E30" s="39"/>
      <c r="F30" s="27" t="s">
        <v>38</v>
      </c>
      <c r="G30" s="39"/>
      <c r="H30" s="39"/>
      <c r="I30" s="39"/>
      <c r="J30" s="39"/>
      <c r="K30" s="39"/>
      <c r="L30" s="239">
        <v>0.15</v>
      </c>
      <c r="M30" s="238"/>
      <c r="N30" s="238"/>
      <c r="O30" s="238"/>
      <c r="P30" s="238"/>
      <c r="Q30" s="39"/>
      <c r="R30" s="39"/>
      <c r="S30" s="39"/>
      <c r="T30" s="39"/>
      <c r="U30" s="39"/>
      <c r="V30" s="39"/>
      <c r="W30" s="237">
        <f>ROUND(BA94, 2)</f>
        <v>0</v>
      </c>
      <c r="X30" s="238"/>
      <c r="Y30" s="238"/>
      <c r="Z30" s="238"/>
      <c r="AA30" s="238"/>
      <c r="AB30" s="238"/>
      <c r="AC30" s="238"/>
      <c r="AD30" s="238"/>
      <c r="AE30" s="238"/>
      <c r="AF30" s="39"/>
      <c r="AG30" s="39"/>
      <c r="AH30" s="39"/>
      <c r="AI30" s="39"/>
      <c r="AJ30" s="39"/>
      <c r="AK30" s="237">
        <f>ROUND(AW94, 2)</f>
        <v>0</v>
      </c>
      <c r="AL30" s="238"/>
      <c r="AM30" s="238"/>
      <c r="AN30" s="238"/>
      <c r="AO30" s="238"/>
      <c r="AP30" s="39"/>
      <c r="AQ30" s="39"/>
      <c r="AR30" s="40"/>
      <c r="BE30" s="227"/>
    </row>
    <row r="31" spans="1:71" s="3" customFormat="1" ht="14.45" hidden="1" customHeight="1">
      <c r="B31" s="38"/>
      <c r="C31" s="39"/>
      <c r="D31" s="39"/>
      <c r="E31" s="39"/>
      <c r="F31" s="27" t="s">
        <v>39</v>
      </c>
      <c r="G31" s="39"/>
      <c r="H31" s="39"/>
      <c r="I31" s="39"/>
      <c r="J31" s="39"/>
      <c r="K31" s="39"/>
      <c r="L31" s="239">
        <v>0.21</v>
      </c>
      <c r="M31" s="238"/>
      <c r="N31" s="238"/>
      <c r="O31" s="238"/>
      <c r="P31" s="238"/>
      <c r="Q31" s="39"/>
      <c r="R31" s="39"/>
      <c r="S31" s="39"/>
      <c r="T31" s="39"/>
      <c r="U31" s="39"/>
      <c r="V31" s="39"/>
      <c r="W31" s="237">
        <f>ROUND(BB94, 2)</f>
        <v>0</v>
      </c>
      <c r="X31" s="238"/>
      <c r="Y31" s="238"/>
      <c r="Z31" s="238"/>
      <c r="AA31" s="238"/>
      <c r="AB31" s="238"/>
      <c r="AC31" s="238"/>
      <c r="AD31" s="238"/>
      <c r="AE31" s="238"/>
      <c r="AF31" s="39"/>
      <c r="AG31" s="39"/>
      <c r="AH31" s="39"/>
      <c r="AI31" s="39"/>
      <c r="AJ31" s="39"/>
      <c r="AK31" s="237">
        <v>0</v>
      </c>
      <c r="AL31" s="238"/>
      <c r="AM31" s="238"/>
      <c r="AN31" s="238"/>
      <c r="AO31" s="238"/>
      <c r="AP31" s="39"/>
      <c r="AQ31" s="39"/>
      <c r="AR31" s="40"/>
      <c r="BE31" s="227"/>
    </row>
    <row r="32" spans="1:71" s="3" customFormat="1" ht="14.45" hidden="1" customHeight="1">
      <c r="B32" s="38"/>
      <c r="C32" s="39"/>
      <c r="D32" s="39"/>
      <c r="E32" s="39"/>
      <c r="F32" s="27" t="s">
        <v>40</v>
      </c>
      <c r="G32" s="39"/>
      <c r="H32" s="39"/>
      <c r="I32" s="39"/>
      <c r="J32" s="39"/>
      <c r="K32" s="39"/>
      <c r="L32" s="239">
        <v>0.15</v>
      </c>
      <c r="M32" s="238"/>
      <c r="N32" s="238"/>
      <c r="O32" s="238"/>
      <c r="P32" s="238"/>
      <c r="Q32" s="39"/>
      <c r="R32" s="39"/>
      <c r="S32" s="39"/>
      <c r="T32" s="39"/>
      <c r="U32" s="39"/>
      <c r="V32" s="39"/>
      <c r="W32" s="237">
        <f>ROUND(BC94, 2)</f>
        <v>0</v>
      </c>
      <c r="X32" s="238"/>
      <c r="Y32" s="238"/>
      <c r="Z32" s="238"/>
      <c r="AA32" s="238"/>
      <c r="AB32" s="238"/>
      <c r="AC32" s="238"/>
      <c r="AD32" s="238"/>
      <c r="AE32" s="238"/>
      <c r="AF32" s="39"/>
      <c r="AG32" s="39"/>
      <c r="AH32" s="39"/>
      <c r="AI32" s="39"/>
      <c r="AJ32" s="39"/>
      <c r="AK32" s="237">
        <v>0</v>
      </c>
      <c r="AL32" s="238"/>
      <c r="AM32" s="238"/>
      <c r="AN32" s="238"/>
      <c r="AO32" s="238"/>
      <c r="AP32" s="39"/>
      <c r="AQ32" s="39"/>
      <c r="AR32" s="40"/>
      <c r="BE32" s="227"/>
    </row>
    <row r="33" spans="1:57" s="3" customFormat="1" ht="14.45" hidden="1" customHeight="1">
      <c r="B33" s="38"/>
      <c r="C33" s="39"/>
      <c r="D33" s="39"/>
      <c r="E33" s="39"/>
      <c r="F33" s="27" t="s">
        <v>41</v>
      </c>
      <c r="G33" s="39"/>
      <c r="H33" s="39"/>
      <c r="I33" s="39"/>
      <c r="J33" s="39"/>
      <c r="K33" s="39"/>
      <c r="L33" s="239">
        <v>0</v>
      </c>
      <c r="M33" s="238"/>
      <c r="N33" s="238"/>
      <c r="O33" s="238"/>
      <c r="P33" s="238"/>
      <c r="Q33" s="39"/>
      <c r="R33" s="39"/>
      <c r="S33" s="39"/>
      <c r="T33" s="39"/>
      <c r="U33" s="39"/>
      <c r="V33" s="39"/>
      <c r="W33" s="237">
        <f>ROUND(BD94, 2)</f>
        <v>0</v>
      </c>
      <c r="X33" s="238"/>
      <c r="Y33" s="238"/>
      <c r="Z33" s="238"/>
      <c r="AA33" s="238"/>
      <c r="AB33" s="238"/>
      <c r="AC33" s="238"/>
      <c r="AD33" s="238"/>
      <c r="AE33" s="238"/>
      <c r="AF33" s="39"/>
      <c r="AG33" s="39"/>
      <c r="AH33" s="39"/>
      <c r="AI33" s="39"/>
      <c r="AJ33" s="39"/>
      <c r="AK33" s="237">
        <v>0</v>
      </c>
      <c r="AL33" s="238"/>
      <c r="AM33" s="238"/>
      <c r="AN33" s="238"/>
      <c r="AO33" s="238"/>
      <c r="AP33" s="39"/>
      <c r="AQ33" s="39"/>
      <c r="AR33" s="40"/>
      <c r="BE33" s="227"/>
    </row>
    <row r="34" spans="1:57" s="2" customFormat="1" ht="6.95" customHeight="1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7"/>
      <c r="BE34" s="226"/>
    </row>
    <row r="35" spans="1:57" s="2" customFormat="1" ht="25.9" customHeight="1">
      <c r="A35" s="32"/>
      <c r="B35" s="33"/>
      <c r="C35" s="41"/>
      <c r="D35" s="42" t="s">
        <v>42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 t="s">
        <v>43</v>
      </c>
      <c r="U35" s="43"/>
      <c r="V35" s="43"/>
      <c r="W35" s="43"/>
      <c r="X35" s="240" t="s">
        <v>44</v>
      </c>
      <c r="Y35" s="241"/>
      <c r="Z35" s="241"/>
      <c r="AA35" s="241"/>
      <c r="AB35" s="241"/>
      <c r="AC35" s="43"/>
      <c r="AD35" s="43"/>
      <c r="AE35" s="43"/>
      <c r="AF35" s="43"/>
      <c r="AG35" s="43"/>
      <c r="AH35" s="43"/>
      <c r="AI35" s="43"/>
      <c r="AJ35" s="43"/>
      <c r="AK35" s="242">
        <f>SUM(AK26:AK33)</f>
        <v>0</v>
      </c>
      <c r="AL35" s="241"/>
      <c r="AM35" s="241"/>
      <c r="AN35" s="241"/>
      <c r="AO35" s="243"/>
      <c r="AP35" s="41"/>
      <c r="AQ35" s="41"/>
      <c r="AR35" s="37"/>
      <c r="BE35" s="32"/>
    </row>
    <row r="36" spans="1:57" s="2" customFormat="1" ht="6.95" customHeight="1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7"/>
      <c r="BE36" s="32"/>
    </row>
    <row r="37" spans="1:57" s="2" customFormat="1" ht="14.45" customHeight="1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7"/>
      <c r="BE37" s="32"/>
    </row>
    <row r="38" spans="1:57" s="1" customFormat="1" ht="14.45" customHeight="1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18"/>
    </row>
    <row r="39" spans="1:57" s="1" customFormat="1" ht="14.45" customHeight="1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18"/>
    </row>
    <row r="40" spans="1:57" s="1" customFormat="1" ht="14.45" customHeight="1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18"/>
    </row>
    <row r="41" spans="1:57" s="1" customFormat="1" ht="14.45" customHeight="1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18"/>
    </row>
    <row r="42" spans="1:57" s="1" customFormat="1" ht="14.45" customHeight="1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8"/>
    </row>
    <row r="43" spans="1:57" s="1" customFormat="1" ht="14.45" customHeight="1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18"/>
    </row>
    <row r="44" spans="1:57" s="1" customFormat="1" ht="14.45" customHeigh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18"/>
    </row>
    <row r="45" spans="1:57" s="1" customFormat="1" ht="14.45" customHeigh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18"/>
    </row>
    <row r="46" spans="1:57" s="1" customFormat="1" ht="14.45" customHeight="1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18"/>
    </row>
    <row r="47" spans="1:57" s="1" customFormat="1" ht="14.45" customHeigh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18"/>
    </row>
    <row r="48" spans="1:57" s="1" customFormat="1" ht="14.45" customHeigh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8"/>
    </row>
    <row r="49" spans="1:57" s="2" customFormat="1" ht="14.45" customHeight="1">
      <c r="B49" s="45"/>
      <c r="C49" s="46"/>
      <c r="D49" s="47" t="s">
        <v>45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46</v>
      </c>
      <c r="AI49" s="48"/>
      <c r="AJ49" s="48"/>
      <c r="AK49" s="48"/>
      <c r="AL49" s="48"/>
      <c r="AM49" s="48"/>
      <c r="AN49" s="48"/>
      <c r="AO49" s="48"/>
      <c r="AP49" s="46"/>
      <c r="AQ49" s="46"/>
      <c r="AR49" s="49"/>
    </row>
    <row r="50" spans="1:57" ht="11.25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8"/>
    </row>
    <row r="51" spans="1:57" ht="11.25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18"/>
    </row>
    <row r="52" spans="1:57" ht="11.25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18"/>
    </row>
    <row r="53" spans="1:57" ht="11.25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18"/>
    </row>
    <row r="54" spans="1:57" ht="11.25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18"/>
    </row>
    <row r="55" spans="1:57" ht="11.25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18"/>
    </row>
    <row r="56" spans="1:57" ht="11.25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8"/>
    </row>
    <row r="57" spans="1:57" ht="11.25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18"/>
    </row>
    <row r="58" spans="1:57" ht="11.25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18"/>
    </row>
    <row r="59" spans="1:57" ht="11.25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18"/>
    </row>
    <row r="60" spans="1:57" s="2" customFormat="1" ht="12.75">
      <c r="A60" s="32"/>
      <c r="B60" s="33"/>
      <c r="C60" s="34"/>
      <c r="D60" s="50" t="s">
        <v>47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50" t="s">
        <v>48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50" t="s">
        <v>47</v>
      </c>
      <c r="AI60" s="36"/>
      <c r="AJ60" s="36"/>
      <c r="AK60" s="36"/>
      <c r="AL60" s="36"/>
      <c r="AM60" s="50" t="s">
        <v>48</v>
      </c>
      <c r="AN60" s="36"/>
      <c r="AO60" s="36"/>
      <c r="AP60" s="34"/>
      <c r="AQ60" s="34"/>
      <c r="AR60" s="37"/>
      <c r="BE60" s="32"/>
    </row>
    <row r="61" spans="1:57" ht="11.25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18"/>
    </row>
    <row r="62" spans="1:57" ht="11.25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8"/>
    </row>
    <row r="63" spans="1:57" ht="11.25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18"/>
    </row>
    <row r="64" spans="1:57" s="2" customFormat="1" ht="12.75">
      <c r="A64" s="32"/>
      <c r="B64" s="33"/>
      <c r="C64" s="34"/>
      <c r="D64" s="47" t="s">
        <v>49</v>
      </c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7" t="s">
        <v>50</v>
      </c>
      <c r="AI64" s="51"/>
      <c r="AJ64" s="51"/>
      <c r="AK64" s="51"/>
      <c r="AL64" s="51"/>
      <c r="AM64" s="51"/>
      <c r="AN64" s="51"/>
      <c r="AO64" s="51"/>
      <c r="AP64" s="34"/>
      <c r="AQ64" s="34"/>
      <c r="AR64" s="37"/>
      <c r="BE64" s="32"/>
    </row>
    <row r="65" spans="1:57" ht="11.25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18"/>
    </row>
    <row r="66" spans="1:57" ht="11.25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18"/>
    </row>
    <row r="67" spans="1:57" ht="11.25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18"/>
    </row>
    <row r="68" spans="1:57" ht="11.25"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8"/>
    </row>
    <row r="69" spans="1:57" ht="11.25"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18"/>
    </row>
    <row r="70" spans="1:57" ht="11.25"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18"/>
    </row>
    <row r="71" spans="1:57" ht="11.25">
      <c r="B71" s="1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8"/>
    </row>
    <row r="72" spans="1:57" ht="11.25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18"/>
    </row>
    <row r="73" spans="1:57" ht="11.25"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18"/>
    </row>
    <row r="74" spans="1:57" ht="11.25"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18"/>
    </row>
    <row r="75" spans="1:57" s="2" customFormat="1" ht="12.75">
      <c r="A75" s="32"/>
      <c r="B75" s="33"/>
      <c r="C75" s="34"/>
      <c r="D75" s="50" t="s">
        <v>47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50" t="s">
        <v>48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50" t="s">
        <v>47</v>
      </c>
      <c r="AI75" s="36"/>
      <c r="AJ75" s="36"/>
      <c r="AK75" s="36"/>
      <c r="AL75" s="36"/>
      <c r="AM75" s="50" t="s">
        <v>48</v>
      </c>
      <c r="AN75" s="36"/>
      <c r="AO75" s="36"/>
      <c r="AP75" s="34"/>
      <c r="AQ75" s="34"/>
      <c r="AR75" s="37"/>
      <c r="BE75" s="32"/>
    </row>
    <row r="76" spans="1:57" s="2" customFormat="1" ht="11.25">
      <c r="A76" s="32"/>
      <c r="B76" s="3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7"/>
      <c r="BE76" s="32"/>
    </row>
    <row r="77" spans="1:57" s="2" customFormat="1" ht="6.95" customHeight="1">
      <c r="A77" s="32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37"/>
      <c r="BE77" s="32"/>
    </row>
    <row r="81" spans="1:90" s="2" customFormat="1" ht="6.95" customHeight="1">
      <c r="A81" s="32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37"/>
      <c r="BE81" s="32"/>
    </row>
    <row r="82" spans="1:90" s="2" customFormat="1" ht="24.95" customHeight="1">
      <c r="A82" s="32"/>
      <c r="B82" s="33"/>
      <c r="C82" s="21" t="s">
        <v>51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7"/>
      <c r="BE82" s="32"/>
    </row>
    <row r="83" spans="1:90" s="2" customFormat="1" ht="6.95" customHeight="1">
      <c r="A83" s="32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7"/>
      <c r="BE83" s="32"/>
    </row>
    <row r="84" spans="1:90" s="4" customFormat="1" ht="12" customHeight="1">
      <c r="B84" s="56"/>
      <c r="C84" s="27" t="s">
        <v>13</v>
      </c>
      <c r="D84" s="57"/>
      <c r="E84" s="57"/>
      <c r="F84" s="57"/>
      <c r="G84" s="57"/>
      <c r="H84" s="57"/>
      <c r="I84" s="57"/>
      <c r="J84" s="57"/>
      <c r="K84" s="57"/>
      <c r="L84" s="57" t="str">
        <f>K5</f>
        <v>000-2022-02</v>
      </c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8"/>
    </row>
    <row r="85" spans="1:90" s="5" customFormat="1" ht="36.950000000000003" customHeight="1">
      <c r="B85" s="59"/>
      <c r="C85" s="60" t="s">
        <v>16</v>
      </c>
      <c r="D85" s="61"/>
      <c r="E85" s="61"/>
      <c r="F85" s="61"/>
      <c r="G85" s="61"/>
      <c r="H85" s="61"/>
      <c r="I85" s="61"/>
      <c r="J85" s="61"/>
      <c r="K85" s="61"/>
      <c r="L85" s="244" t="str">
        <f>K6</f>
        <v>Malšovice- prodloužení kanalizace</v>
      </c>
      <c r="M85" s="245"/>
      <c r="N85" s="245"/>
      <c r="O85" s="245"/>
      <c r="P85" s="245"/>
      <c r="Q85" s="245"/>
      <c r="R85" s="245"/>
      <c r="S85" s="245"/>
      <c r="T85" s="245"/>
      <c r="U85" s="245"/>
      <c r="V85" s="245"/>
      <c r="W85" s="245"/>
      <c r="X85" s="245"/>
      <c r="Y85" s="245"/>
      <c r="Z85" s="245"/>
      <c r="AA85" s="245"/>
      <c r="AB85" s="245"/>
      <c r="AC85" s="245"/>
      <c r="AD85" s="245"/>
      <c r="AE85" s="245"/>
      <c r="AF85" s="245"/>
      <c r="AG85" s="245"/>
      <c r="AH85" s="245"/>
      <c r="AI85" s="245"/>
      <c r="AJ85" s="245"/>
      <c r="AK85" s="245"/>
      <c r="AL85" s="245"/>
      <c r="AM85" s="245"/>
      <c r="AN85" s="245"/>
      <c r="AO85" s="245"/>
      <c r="AP85" s="61"/>
      <c r="AQ85" s="61"/>
      <c r="AR85" s="62"/>
    </row>
    <row r="86" spans="1:90" s="2" customFormat="1" ht="6.95" customHeight="1">
      <c r="A86" s="32"/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7"/>
      <c r="BE86" s="32"/>
    </row>
    <row r="87" spans="1:90" s="2" customFormat="1" ht="12" customHeight="1">
      <c r="A87" s="32"/>
      <c r="B87" s="33"/>
      <c r="C87" s="27" t="s">
        <v>20</v>
      </c>
      <c r="D87" s="34"/>
      <c r="E87" s="34"/>
      <c r="F87" s="34"/>
      <c r="G87" s="34"/>
      <c r="H87" s="34"/>
      <c r="I87" s="34"/>
      <c r="J87" s="34"/>
      <c r="K87" s="34"/>
      <c r="L87" s="63" t="str">
        <f>IF(K8="","",K8)</f>
        <v xml:space="preserve"> </v>
      </c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27" t="s">
        <v>22</v>
      </c>
      <c r="AJ87" s="34"/>
      <c r="AK87" s="34"/>
      <c r="AL87" s="34"/>
      <c r="AM87" s="246" t="str">
        <f>IF(AN8= "","",AN8)</f>
        <v>16. 6. 2022 rev. 12.07.2022</v>
      </c>
      <c r="AN87" s="246"/>
      <c r="AO87" s="34"/>
      <c r="AP87" s="34"/>
      <c r="AQ87" s="34"/>
      <c r="AR87" s="37"/>
      <c r="BE87" s="32"/>
    </row>
    <row r="88" spans="1:90" s="2" customFormat="1" ht="6.95" customHeight="1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7"/>
      <c r="BE88" s="32"/>
    </row>
    <row r="89" spans="1:90" s="2" customFormat="1" ht="15.2" customHeight="1">
      <c r="A89" s="32"/>
      <c r="B89" s="33"/>
      <c r="C89" s="27" t="s">
        <v>23</v>
      </c>
      <c r="D89" s="34"/>
      <c r="E89" s="34"/>
      <c r="F89" s="34"/>
      <c r="G89" s="34"/>
      <c r="H89" s="34"/>
      <c r="I89" s="34"/>
      <c r="J89" s="34"/>
      <c r="K89" s="34"/>
      <c r="L89" s="57" t="str">
        <f>IF(E11= "","",E11)</f>
        <v xml:space="preserve"> 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27" t="s">
        <v>28</v>
      </c>
      <c r="AJ89" s="34"/>
      <c r="AK89" s="34"/>
      <c r="AL89" s="34"/>
      <c r="AM89" s="247" t="str">
        <f>IF(E17="","",E17)</f>
        <v xml:space="preserve"> </v>
      </c>
      <c r="AN89" s="248"/>
      <c r="AO89" s="248"/>
      <c r="AP89" s="248"/>
      <c r="AQ89" s="34"/>
      <c r="AR89" s="37"/>
      <c r="AS89" s="249" t="s">
        <v>52</v>
      </c>
      <c r="AT89" s="250"/>
      <c r="AU89" s="65"/>
      <c r="AV89" s="65"/>
      <c r="AW89" s="65"/>
      <c r="AX89" s="65"/>
      <c r="AY89" s="65"/>
      <c r="AZ89" s="65"/>
      <c r="BA89" s="65"/>
      <c r="BB89" s="65"/>
      <c r="BC89" s="65"/>
      <c r="BD89" s="66"/>
      <c r="BE89" s="32"/>
    </row>
    <row r="90" spans="1:90" s="2" customFormat="1" ht="15.2" customHeight="1">
      <c r="A90" s="32"/>
      <c r="B90" s="33"/>
      <c r="C90" s="27" t="s">
        <v>26</v>
      </c>
      <c r="D90" s="34"/>
      <c r="E90" s="34"/>
      <c r="F90" s="34"/>
      <c r="G90" s="34"/>
      <c r="H90" s="34"/>
      <c r="I90" s="34"/>
      <c r="J90" s="34"/>
      <c r="K90" s="34"/>
      <c r="L90" s="57" t="str">
        <f>IF(E14= "Vyplň údaj","",E14)</f>
        <v/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27" t="s">
        <v>30</v>
      </c>
      <c r="AJ90" s="34"/>
      <c r="AK90" s="34"/>
      <c r="AL90" s="34"/>
      <c r="AM90" s="247" t="str">
        <f>IF(E20="","",E20)</f>
        <v xml:space="preserve"> </v>
      </c>
      <c r="AN90" s="248"/>
      <c r="AO90" s="248"/>
      <c r="AP90" s="248"/>
      <c r="AQ90" s="34"/>
      <c r="AR90" s="37"/>
      <c r="AS90" s="251"/>
      <c r="AT90" s="252"/>
      <c r="AU90" s="67"/>
      <c r="AV90" s="67"/>
      <c r="AW90" s="67"/>
      <c r="AX90" s="67"/>
      <c r="AY90" s="67"/>
      <c r="AZ90" s="67"/>
      <c r="BA90" s="67"/>
      <c r="BB90" s="67"/>
      <c r="BC90" s="67"/>
      <c r="BD90" s="68"/>
      <c r="BE90" s="32"/>
    </row>
    <row r="91" spans="1:90" s="2" customFormat="1" ht="10.9" customHeight="1">
      <c r="A91" s="32"/>
      <c r="B91" s="33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7"/>
      <c r="AS91" s="253"/>
      <c r="AT91" s="254"/>
      <c r="AU91" s="69"/>
      <c r="AV91" s="69"/>
      <c r="AW91" s="69"/>
      <c r="AX91" s="69"/>
      <c r="AY91" s="69"/>
      <c r="AZ91" s="69"/>
      <c r="BA91" s="69"/>
      <c r="BB91" s="69"/>
      <c r="BC91" s="69"/>
      <c r="BD91" s="70"/>
      <c r="BE91" s="32"/>
    </row>
    <row r="92" spans="1:90" s="2" customFormat="1" ht="29.25" customHeight="1">
      <c r="A92" s="32"/>
      <c r="B92" s="33"/>
      <c r="C92" s="255" t="s">
        <v>53</v>
      </c>
      <c r="D92" s="256"/>
      <c r="E92" s="256"/>
      <c r="F92" s="256"/>
      <c r="G92" s="256"/>
      <c r="H92" s="71"/>
      <c r="I92" s="257" t="s">
        <v>54</v>
      </c>
      <c r="J92" s="256"/>
      <c r="K92" s="256"/>
      <c r="L92" s="256"/>
      <c r="M92" s="256"/>
      <c r="N92" s="256"/>
      <c r="O92" s="256"/>
      <c r="P92" s="256"/>
      <c r="Q92" s="256"/>
      <c r="R92" s="256"/>
      <c r="S92" s="256"/>
      <c r="T92" s="256"/>
      <c r="U92" s="256"/>
      <c r="V92" s="256"/>
      <c r="W92" s="256"/>
      <c r="X92" s="256"/>
      <c r="Y92" s="256"/>
      <c r="Z92" s="256"/>
      <c r="AA92" s="256"/>
      <c r="AB92" s="256"/>
      <c r="AC92" s="256"/>
      <c r="AD92" s="256"/>
      <c r="AE92" s="256"/>
      <c r="AF92" s="256"/>
      <c r="AG92" s="258" t="s">
        <v>55</v>
      </c>
      <c r="AH92" s="256"/>
      <c r="AI92" s="256"/>
      <c r="AJ92" s="256"/>
      <c r="AK92" s="256"/>
      <c r="AL92" s="256"/>
      <c r="AM92" s="256"/>
      <c r="AN92" s="257" t="s">
        <v>56</v>
      </c>
      <c r="AO92" s="256"/>
      <c r="AP92" s="259"/>
      <c r="AQ92" s="72" t="s">
        <v>57</v>
      </c>
      <c r="AR92" s="37"/>
      <c r="AS92" s="73" t="s">
        <v>58</v>
      </c>
      <c r="AT92" s="74" t="s">
        <v>59</v>
      </c>
      <c r="AU92" s="74" t="s">
        <v>60</v>
      </c>
      <c r="AV92" s="74" t="s">
        <v>61</v>
      </c>
      <c r="AW92" s="74" t="s">
        <v>62</v>
      </c>
      <c r="AX92" s="74" t="s">
        <v>63</v>
      </c>
      <c r="AY92" s="74" t="s">
        <v>64</v>
      </c>
      <c r="AZ92" s="74" t="s">
        <v>65</v>
      </c>
      <c r="BA92" s="74" t="s">
        <v>66</v>
      </c>
      <c r="BB92" s="74" t="s">
        <v>67</v>
      </c>
      <c r="BC92" s="74" t="s">
        <v>68</v>
      </c>
      <c r="BD92" s="75" t="s">
        <v>69</v>
      </c>
      <c r="BE92" s="32"/>
    </row>
    <row r="93" spans="1:90" s="2" customFormat="1" ht="10.9" customHeight="1">
      <c r="A93" s="32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7"/>
      <c r="AS93" s="76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8"/>
      <c r="BE93" s="32"/>
    </row>
    <row r="94" spans="1:90" s="6" customFormat="1" ht="32.450000000000003" customHeight="1">
      <c r="B94" s="79"/>
      <c r="C94" s="80" t="s">
        <v>70</v>
      </c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263">
        <f>ROUND(AG95,2)</f>
        <v>0</v>
      </c>
      <c r="AH94" s="263"/>
      <c r="AI94" s="263"/>
      <c r="AJ94" s="263"/>
      <c r="AK94" s="263"/>
      <c r="AL94" s="263"/>
      <c r="AM94" s="263"/>
      <c r="AN94" s="264">
        <f>SUM(AG94,AT94)</f>
        <v>0</v>
      </c>
      <c r="AO94" s="264"/>
      <c r="AP94" s="264"/>
      <c r="AQ94" s="83" t="s">
        <v>1</v>
      </c>
      <c r="AR94" s="84"/>
      <c r="AS94" s="85">
        <f>ROUND(AS95,2)</f>
        <v>0</v>
      </c>
      <c r="AT94" s="86">
        <f>ROUND(SUM(AV94:AW94),2)</f>
        <v>0</v>
      </c>
      <c r="AU94" s="87">
        <f>ROUND(AU95,5)</f>
        <v>0</v>
      </c>
      <c r="AV94" s="86">
        <f>ROUND(AZ94*L29,2)</f>
        <v>0</v>
      </c>
      <c r="AW94" s="86">
        <f>ROUND(BA94*L30,2)</f>
        <v>0</v>
      </c>
      <c r="AX94" s="86">
        <f>ROUND(BB94*L29,2)</f>
        <v>0</v>
      </c>
      <c r="AY94" s="86">
        <f>ROUND(BC94*L30,2)</f>
        <v>0</v>
      </c>
      <c r="AZ94" s="86">
        <f>ROUND(AZ95,2)</f>
        <v>0</v>
      </c>
      <c r="BA94" s="86">
        <f>ROUND(BA95,2)</f>
        <v>0</v>
      </c>
      <c r="BB94" s="86">
        <f>ROUND(BB95,2)</f>
        <v>0</v>
      </c>
      <c r="BC94" s="86">
        <f>ROUND(BC95,2)</f>
        <v>0</v>
      </c>
      <c r="BD94" s="88">
        <f>ROUND(BD95,2)</f>
        <v>0</v>
      </c>
      <c r="BS94" s="89" t="s">
        <v>71</v>
      </c>
      <c r="BT94" s="89" t="s">
        <v>72</v>
      </c>
      <c r="BV94" s="89" t="s">
        <v>73</v>
      </c>
      <c r="BW94" s="89" t="s">
        <v>5</v>
      </c>
      <c r="BX94" s="89" t="s">
        <v>74</v>
      </c>
      <c r="CL94" s="89" t="s">
        <v>1</v>
      </c>
    </row>
    <row r="95" spans="1:90" s="7" customFormat="1" ht="24.75" customHeight="1">
      <c r="A95" s="90" t="s">
        <v>75</v>
      </c>
      <c r="B95" s="91"/>
      <c r="C95" s="92"/>
      <c r="D95" s="262" t="s">
        <v>14</v>
      </c>
      <c r="E95" s="262"/>
      <c r="F95" s="262"/>
      <c r="G95" s="262"/>
      <c r="H95" s="262"/>
      <c r="I95" s="93"/>
      <c r="J95" s="262" t="s">
        <v>17</v>
      </c>
      <c r="K95" s="262"/>
      <c r="L95" s="262"/>
      <c r="M95" s="262"/>
      <c r="N95" s="262"/>
      <c r="O95" s="262"/>
      <c r="P95" s="262"/>
      <c r="Q95" s="262"/>
      <c r="R95" s="262"/>
      <c r="S95" s="262"/>
      <c r="T95" s="262"/>
      <c r="U95" s="262"/>
      <c r="V95" s="262"/>
      <c r="W95" s="262"/>
      <c r="X95" s="262"/>
      <c r="Y95" s="262"/>
      <c r="Z95" s="262"/>
      <c r="AA95" s="262"/>
      <c r="AB95" s="262"/>
      <c r="AC95" s="262"/>
      <c r="AD95" s="262"/>
      <c r="AE95" s="262"/>
      <c r="AF95" s="262"/>
      <c r="AG95" s="260">
        <f>'000-2022-02 - Malšovice- ...'!J28</f>
        <v>0</v>
      </c>
      <c r="AH95" s="261"/>
      <c r="AI95" s="261"/>
      <c r="AJ95" s="261"/>
      <c r="AK95" s="261"/>
      <c r="AL95" s="261"/>
      <c r="AM95" s="261"/>
      <c r="AN95" s="260">
        <f>SUM(AG95,AT95)</f>
        <v>0</v>
      </c>
      <c r="AO95" s="261"/>
      <c r="AP95" s="261"/>
      <c r="AQ95" s="94" t="s">
        <v>76</v>
      </c>
      <c r="AR95" s="95"/>
      <c r="AS95" s="96">
        <v>0</v>
      </c>
      <c r="AT95" s="97">
        <f>ROUND(SUM(AV95:AW95),2)</f>
        <v>0</v>
      </c>
      <c r="AU95" s="98">
        <f>'000-2022-02 - Malšovice- ...'!P123</f>
        <v>0</v>
      </c>
      <c r="AV95" s="97">
        <f>'000-2022-02 - Malšovice- ...'!J31</f>
        <v>0</v>
      </c>
      <c r="AW95" s="97">
        <f>'000-2022-02 - Malšovice- ...'!J32</f>
        <v>0</v>
      </c>
      <c r="AX95" s="97">
        <f>'000-2022-02 - Malšovice- ...'!J33</f>
        <v>0</v>
      </c>
      <c r="AY95" s="97">
        <f>'000-2022-02 - Malšovice- ...'!J34</f>
        <v>0</v>
      </c>
      <c r="AZ95" s="97">
        <f>'000-2022-02 - Malšovice- ...'!F31</f>
        <v>0</v>
      </c>
      <c r="BA95" s="97">
        <f>'000-2022-02 - Malšovice- ...'!F32</f>
        <v>0</v>
      </c>
      <c r="BB95" s="97">
        <f>'000-2022-02 - Malšovice- ...'!F33</f>
        <v>0</v>
      </c>
      <c r="BC95" s="97">
        <f>'000-2022-02 - Malšovice- ...'!F34</f>
        <v>0</v>
      </c>
      <c r="BD95" s="99">
        <f>'000-2022-02 - Malšovice- ...'!F35</f>
        <v>0</v>
      </c>
      <c r="BT95" s="100" t="s">
        <v>77</v>
      </c>
      <c r="BU95" s="100" t="s">
        <v>78</v>
      </c>
      <c r="BV95" s="100" t="s">
        <v>73</v>
      </c>
      <c r="BW95" s="100" t="s">
        <v>5</v>
      </c>
      <c r="BX95" s="100" t="s">
        <v>74</v>
      </c>
      <c r="CL95" s="100" t="s">
        <v>1</v>
      </c>
    </row>
    <row r="96" spans="1:90" s="2" customFormat="1" ht="30" customHeight="1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7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s="2" customFormat="1" ht="6.95" customHeight="1">
      <c r="A97" s="32"/>
      <c r="B97" s="52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37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</sheetData>
  <sheetProtection algorithmName="SHA-512" hashValue="Udxe5oABplCnMmJQcLV7SdUtiD4Ca8NUD7OZ7I06UP1dWUdXLewjGgaiwyiVosjQecsfrLAjfD/RhMD6hbzUjw==" saltValue="9pZMWu0aqHxsZYtg+tIVP3xPpjFaMrkdyv8kQDTaRhTjZJJJickR1yDtb9xTuZjXarqmsGeB3dyRTeQYV9oWVA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00-2022-02 - Malšovice- 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240"/>
  <sheetViews>
    <sheetView showGridLines="0" tabSelected="1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5" t="s">
        <v>5</v>
      </c>
    </row>
    <row r="3" spans="1:46" s="1" customFormat="1" ht="6.95" customHeight="1">
      <c r="B3" s="101"/>
      <c r="C3" s="102"/>
      <c r="D3" s="102"/>
      <c r="E3" s="102"/>
      <c r="F3" s="102"/>
      <c r="G3" s="102"/>
      <c r="H3" s="102"/>
      <c r="I3" s="102"/>
      <c r="J3" s="102"/>
      <c r="K3" s="102"/>
      <c r="L3" s="18"/>
      <c r="AT3" s="15" t="s">
        <v>79</v>
      </c>
    </row>
    <row r="4" spans="1:46" s="1" customFormat="1" ht="24.95" customHeight="1">
      <c r="B4" s="18"/>
      <c r="D4" s="103" t="s">
        <v>80</v>
      </c>
      <c r="L4" s="18"/>
      <c r="M4" s="104" t="s">
        <v>10</v>
      </c>
      <c r="AT4" s="15" t="s">
        <v>4</v>
      </c>
    </row>
    <row r="5" spans="1:46" s="1" customFormat="1" ht="6.95" customHeight="1">
      <c r="B5" s="18"/>
      <c r="L5" s="18"/>
    </row>
    <row r="6" spans="1:46" s="2" customFormat="1" ht="12" customHeight="1">
      <c r="A6" s="32"/>
      <c r="B6" s="37"/>
      <c r="C6" s="32"/>
      <c r="D6" s="105" t="s">
        <v>16</v>
      </c>
      <c r="E6" s="32"/>
      <c r="F6" s="32"/>
      <c r="G6" s="32"/>
      <c r="H6" s="32"/>
      <c r="I6" s="32"/>
      <c r="J6" s="32"/>
      <c r="K6" s="32"/>
      <c r="L6" s="49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46" s="2" customFormat="1" ht="16.5" customHeight="1">
      <c r="A7" s="32"/>
      <c r="B7" s="37"/>
      <c r="C7" s="32"/>
      <c r="D7" s="32"/>
      <c r="E7" s="266" t="s">
        <v>17</v>
      </c>
      <c r="F7" s="267"/>
      <c r="G7" s="267"/>
      <c r="H7" s="267"/>
      <c r="I7" s="32"/>
      <c r="J7" s="32"/>
      <c r="K7" s="32"/>
      <c r="L7" s="49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46" s="2" customFormat="1" ht="11.25">
      <c r="A8" s="32"/>
      <c r="B8" s="37"/>
      <c r="C8" s="32"/>
      <c r="D8" s="32"/>
      <c r="E8" s="32"/>
      <c r="F8" s="32"/>
      <c r="G8" s="32"/>
      <c r="H8" s="32"/>
      <c r="I8" s="32"/>
      <c r="J8" s="32"/>
      <c r="K8" s="32"/>
      <c r="L8" s="49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2" customHeight="1">
      <c r="A9" s="32"/>
      <c r="B9" s="37"/>
      <c r="C9" s="32"/>
      <c r="D9" s="105" t="s">
        <v>18</v>
      </c>
      <c r="E9" s="32"/>
      <c r="F9" s="106" t="s">
        <v>1</v>
      </c>
      <c r="G9" s="32"/>
      <c r="H9" s="32"/>
      <c r="I9" s="105" t="s">
        <v>19</v>
      </c>
      <c r="J9" s="106" t="s">
        <v>1</v>
      </c>
      <c r="K9" s="32"/>
      <c r="L9" s="49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7"/>
      <c r="C10" s="32"/>
      <c r="D10" s="105" t="s">
        <v>20</v>
      </c>
      <c r="E10" s="32"/>
      <c r="F10" s="106" t="s">
        <v>21</v>
      </c>
      <c r="G10" s="32"/>
      <c r="H10" s="32"/>
      <c r="I10" s="105" t="s">
        <v>22</v>
      </c>
      <c r="J10" s="107" t="str">
        <f>'Rekapitulace stavby'!AN8</f>
        <v>16. 6. 2022 rev. 12.07.2022</v>
      </c>
      <c r="K10" s="32"/>
      <c r="L10" s="49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0.9" customHeight="1">
      <c r="A11" s="32"/>
      <c r="B11" s="37"/>
      <c r="C11" s="32"/>
      <c r="D11" s="32"/>
      <c r="E11" s="32"/>
      <c r="F11" s="32"/>
      <c r="G11" s="32"/>
      <c r="H11" s="32"/>
      <c r="I11" s="32"/>
      <c r="J11" s="32"/>
      <c r="K11" s="32"/>
      <c r="L11" s="49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7"/>
      <c r="C12" s="32"/>
      <c r="D12" s="105" t="s">
        <v>23</v>
      </c>
      <c r="E12" s="32"/>
      <c r="F12" s="32"/>
      <c r="G12" s="32"/>
      <c r="H12" s="32"/>
      <c r="I12" s="105" t="s">
        <v>24</v>
      </c>
      <c r="J12" s="106" t="str">
        <f>IF('Rekapitulace stavby'!AN10="","",'Rekapitulace stavby'!AN10)</f>
        <v/>
      </c>
      <c r="K12" s="32"/>
      <c r="L12" s="49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8" customHeight="1">
      <c r="A13" s="32"/>
      <c r="B13" s="37"/>
      <c r="C13" s="32"/>
      <c r="D13" s="32"/>
      <c r="E13" s="106" t="str">
        <f>IF('Rekapitulace stavby'!E11="","",'Rekapitulace stavby'!E11)</f>
        <v xml:space="preserve"> </v>
      </c>
      <c r="F13" s="32"/>
      <c r="G13" s="32"/>
      <c r="H13" s="32"/>
      <c r="I13" s="105" t="s">
        <v>25</v>
      </c>
      <c r="J13" s="106" t="str">
        <f>IF('Rekapitulace stavby'!AN11="","",'Rekapitulace stavby'!AN11)</f>
        <v/>
      </c>
      <c r="K13" s="32"/>
      <c r="L13" s="49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6.95" customHeight="1">
      <c r="A14" s="32"/>
      <c r="B14" s="37"/>
      <c r="C14" s="32"/>
      <c r="D14" s="32"/>
      <c r="E14" s="32"/>
      <c r="F14" s="32"/>
      <c r="G14" s="32"/>
      <c r="H14" s="32"/>
      <c r="I14" s="32"/>
      <c r="J14" s="32"/>
      <c r="K14" s="32"/>
      <c r="L14" s="49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7"/>
      <c r="C15" s="32"/>
      <c r="D15" s="105" t="s">
        <v>26</v>
      </c>
      <c r="E15" s="32"/>
      <c r="F15" s="32"/>
      <c r="G15" s="32"/>
      <c r="H15" s="32"/>
      <c r="I15" s="105" t="s">
        <v>24</v>
      </c>
      <c r="J15" s="28" t="str">
        <f>'Rekapitulace stavby'!AN13</f>
        <v>Vyplň údaj</v>
      </c>
      <c r="K15" s="32"/>
      <c r="L15" s="49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8" customHeight="1">
      <c r="A16" s="32"/>
      <c r="B16" s="37"/>
      <c r="C16" s="32"/>
      <c r="D16" s="32"/>
      <c r="E16" s="268" t="str">
        <f>'Rekapitulace stavby'!E14</f>
        <v>Vyplň údaj</v>
      </c>
      <c r="F16" s="269"/>
      <c r="G16" s="269"/>
      <c r="H16" s="269"/>
      <c r="I16" s="105" t="s">
        <v>25</v>
      </c>
      <c r="J16" s="28" t="str">
        <f>'Rekapitulace stavby'!AN14</f>
        <v>Vyplň údaj</v>
      </c>
      <c r="K16" s="32"/>
      <c r="L16" s="49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6.95" customHeight="1">
      <c r="A17" s="32"/>
      <c r="B17" s="37"/>
      <c r="C17" s="32"/>
      <c r="D17" s="32"/>
      <c r="E17" s="32"/>
      <c r="F17" s="32"/>
      <c r="G17" s="32"/>
      <c r="H17" s="32"/>
      <c r="I17" s="32"/>
      <c r="J17" s="32"/>
      <c r="K17" s="32"/>
      <c r="L17" s="49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7"/>
      <c r="C18" s="32"/>
      <c r="D18" s="105" t="s">
        <v>28</v>
      </c>
      <c r="E18" s="32"/>
      <c r="F18" s="32"/>
      <c r="G18" s="32"/>
      <c r="H18" s="32"/>
      <c r="I18" s="105" t="s">
        <v>24</v>
      </c>
      <c r="J18" s="106" t="str">
        <f>IF('Rekapitulace stavby'!AN16="","",'Rekapitulace stavby'!AN16)</f>
        <v/>
      </c>
      <c r="K18" s="32"/>
      <c r="L18" s="49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7"/>
      <c r="C19" s="32"/>
      <c r="D19" s="32"/>
      <c r="E19" s="106" t="str">
        <f>IF('Rekapitulace stavby'!E17="","",'Rekapitulace stavby'!E17)</f>
        <v xml:space="preserve"> </v>
      </c>
      <c r="F19" s="32"/>
      <c r="G19" s="32"/>
      <c r="H19" s="32"/>
      <c r="I19" s="105" t="s">
        <v>25</v>
      </c>
      <c r="J19" s="106" t="str">
        <f>IF('Rekapitulace stavby'!AN17="","",'Rekapitulace stavby'!AN17)</f>
        <v/>
      </c>
      <c r="K19" s="32"/>
      <c r="L19" s="49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7"/>
      <c r="C20" s="32"/>
      <c r="D20" s="32"/>
      <c r="E20" s="32"/>
      <c r="F20" s="32"/>
      <c r="G20" s="32"/>
      <c r="H20" s="32"/>
      <c r="I20" s="32"/>
      <c r="J20" s="32"/>
      <c r="K20" s="32"/>
      <c r="L20" s="49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7"/>
      <c r="C21" s="32"/>
      <c r="D21" s="105" t="s">
        <v>30</v>
      </c>
      <c r="E21" s="32"/>
      <c r="F21" s="32"/>
      <c r="G21" s="32"/>
      <c r="H21" s="32"/>
      <c r="I21" s="105" t="s">
        <v>24</v>
      </c>
      <c r="J21" s="106" t="str">
        <f>IF('Rekapitulace stavby'!AN19="","",'Rekapitulace stavby'!AN19)</f>
        <v/>
      </c>
      <c r="K21" s="32"/>
      <c r="L21" s="49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7"/>
      <c r="C22" s="32"/>
      <c r="D22" s="32"/>
      <c r="E22" s="106" t="str">
        <f>IF('Rekapitulace stavby'!E20="","",'Rekapitulace stavby'!E20)</f>
        <v xml:space="preserve"> </v>
      </c>
      <c r="F22" s="32"/>
      <c r="G22" s="32"/>
      <c r="H22" s="32"/>
      <c r="I22" s="105" t="s">
        <v>25</v>
      </c>
      <c r="J22" s="106" t="str">
        <f>IF('Rekapitulace stavby'!AN20="","",'Rekapitulace stavby'!AN20)</f>
        <v/>
      </c>
      <c r="K22" s="32"/>
      <c r="L22" s="49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7"/>
      <c r="C23" s="32"/>
      <c r="D23" s="32"/>
      <c r="E23" s="32"/>
      <c r="F23" s="32"/>
      <c r="G23" s="32"/>
      <c r="H23" s="32"/>
      <c r="I23" s="32"/>
      <c r="J23" s="32"/>
      <c r="K23" s="32"/>
      <c r="L23" s="49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7"/>
      <c r="C24" s="32"/>
      <c r="D24" s="105" t="s">
        <v>31</v>
      </c>
      <c r="E24" s="32"/>
      <c r="F24" s="32"/>
      <c r="G24" s="32"/>
      <c r="H24" s="32"/>
      <c r="I24" s="32"/>
      <c r="J24" s="32"/>
      <c r="K24" s="32"/>
      <c r="L24" s="49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8" customFormat="1" ht="16.5" customHeight="1">
      <c r="A25" s="108"/>
      <c r="B25" s="109"/>
      <c r="C25" s="108"/>
      <c r="D25" s="108"/>
      <c r="E25" s="270" t="s">
        <v>1</v>
      </c>
      <c r="F25" s="270"/>
      <c r="G25" s="270"/>
      <c r="H25" s="270"/>
      <c r="I25" s="108"/>
      <c r="J25" s="108"/>
      <c r="K25" s="108"/>
      <c r="L25" s="110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</row>
    <row r="26" spans="1:31" s="2" customFormat="1" ht="6.95" customHeight="1">
      <c r="A26" s="32"/>
      <c r="B26" s="37"/>
      <c r="C26" s="32"/>
      <c r="D26" s="32"/>
      <c r="E26" s="32"/>
      <c r="F26" s="32"/>
      <c r="G26" s="32"/>
      <c r="H26" s="32"/>
      <c r="I26" s="32"/>
      <c r="J26" s="32"/>
      <c r="K26" s="32"/>
      <c r="L26" s="49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7"/>
      <c r="C27" s="32"/>
      <c r="D27" s="111"/>
      <c r="E27" s="111"/>
      <c r="F27" s="111"/>
      <c r="G27" s="111"/>
      <c r="H27" s="111"/>
      <c r="I27" s="111"/>
      <c r="J27" s="111"/>
      <c r="K27" s="111"/>
      <c r="L27" s="49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25.35" customHeight="1">
      <c r="A28" s="32"/>
      <c r="B28" s="37"/>
      <c r="C28" s="32"/>
      <c r="D28" s="112" t="s">
        <v>32</v>
      </c>
      <c r="E28" s="32"/>
      <c r="F28" s="32"/>
      <c r="G28" s="32"/>
      <c r="H28" s="32"/>
      <c r="I28" s="32"/>
      <c r="J28" s="113">
        <f>ROUND(J123, 2)</f>
        <v>0</v>
      </c>
      <c r="K28" s="32"/>
      <c r="L28" s="49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7"/>
      <c r="C29" s="32"/>
      <c r="D29" s="111"/>
      <c r="E29" s="111"/>
      <c r="F29" s="111"/>
      <c r="G29" s="111"/>
      <c r="H29" s="111"/>
      <c r="I29" s="111"/>
      <c r="J29" s="111"/>
      <c r="K29" s="111"/>
      <c r="L29" s="49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4.45" customHeight="1">
      <c r="A30" s="32"/>
      <c r="B30" s="37"/>
      <c r="C30" s="32"/>
      <c r="D30" s="32"/>
      <c r="E30" s="32"/>
      <c r="F30" s="114" t="s">
        <v>34</v>
      </c>
      <c r="G30" s="32"/>
      <c r="H30" s="32"/>
      <c r="I30" s="114" t="s">
        <v>33</v>
      </c>
      <c r="J30" s="114" t="s">
        <v>35</v>
      </c>
      <c r="K30" s="32"/>
      <c r="L30" s="49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14.45" customHeight="1">
      <c r="A31" s="32"/>
      <c r="B31" s="37"/>
      <c r="C31" s="32"/>
      <c r="D31" s="115" t="s">
        <v>36</v>
      </c>
      <c r="E31" s="105" t="s">
        <v>37</v>
      </c>
      <c r="F31" s="116">
        <f>ROUND((SUM(BE123:BE239)),  2)</f>
        <v>0</v>
      </c>
      <c r="G31" s="32"/>
      <c r="H31" s="32"/>
      <c r="I31" s="117">
        <v>0.21</v>
      </c>
      <c r="J31" s="116">
        <f>ROUND(((SUM(BE123:BE239))*I31),  2)</f>
        <v>0</v>
      </c>
      <c r="K31" s="32"/>
      <c r="L31" s="49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7"/>
      <c r="C32" s="32"/>
      <c r="D32" s="32"/>
      <c r="E32" s="105" t="s">
        <v>38</v>
      </c>
      <c r="F32" s="116">
        <f>ROUND((SUM(BF123:BF239)),  2)</f>
        <v>0</v>
      </c>
      <c r="G32" s="32"/>
      <c r="H32" s="32"/>
      <c r="I32" s="117">
        <v>0.15</v>
      </c>
      <c r="J32" s="116">
        <f>ROUND(((SUM(BF123:BF239))*I32),  2)</f>
        <v>0</v>
      </c>
      <c r="K32" s="32"/>
      <c r="L32" s="49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hidden="1" customHeight="1">
      <c r="A33" s="32"/>
      <c r="B33" s="37"/>
      <c r="C33" s="32"/>
      <c r="D33" s="32"/>
      <c r="E33" s="105" t="s">
        <v>39</v>
      </c>
      <c r="F33" s="116">
        <f>ROUND((SUM(BG123:BG239)),  2)</f>
        <v>0</v>
      </c>
      <c r="G33" s="32"/>
      <c r="H33" s="32"/>
      <c r="I33" s="117">
        <v>0.21</v>
      </c>
      <c r="J33" s="116">
        <f>0</f>
        <v>0</v>
      </c>
      <c r="K33" s="32"/>
      <c r="L33" s="49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hidden="1" customHeight="1">
      <c r="A34" s="32"/>
      <c r="B34" s="37"/>
      <c r="C34" s="32"/>
      <c r="D34" s="32"/>
      <c r="E34" s="105" t="s">
        <v>40</v>
      </c>
      <c r="F34" s="116">
        <f>ROUND((SUM(BH123:BH239)),  2)</f>
        <v>0</v>
      </c>
      <c r="G34" s="32"/>
      <c r="H34" s="32"/>
      <c r="I34" s="117">
        <v>0.15</v>
      </c>
      <c r="J34" s="116">
        <f>0</f>
        <v>0</v>
      </c>
      <c r="K34" s="32"/>
      <c r="L34" s="49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7"/>
      <c r="C35" s="32"/>
      <c r="D35" s="32"/>
      <c r="E35" s="105" t="s">
        <v>41</v>
      </c>
      <c r="F35" s="116">
        <f>ROUND((SUM(BI123:BI239)),  2)</f>
        <v>0</v>
      </c>
      <c r="G35" s="32"/>
      <c r="H35" s="32"/>
      <c r="I35" s="117">
        <v>0</v>
      </c>
      <c r="J35" s="116">
        <f>0</f>
        <v>0</v>
      </c>
      <c r="K35" s="32"/>
      <c r="L35" s="49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6.95" customHeight="1">
      <c r="A36" s="32"/>
      <c r="B36" s="37"/>
      <c r="C36" s="32"/>
      <c r="D36" s="32"/>
      <c r="E36" s="32"/>
      <c r="F36" s="32"/>
      <c r="G36" s="32"/>
      <c r="H36" s="32"/>
      <c r="I36" s="32"/>
      <c r="J36" s="32"/>
      <c r="K36" s="32"/>
      <c r="L36" s="49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25.35" customHeight="1">
      <c r="A37" s="32"/>
      <c r="B37" s="37"/>
      <c r="C37" s="118"/>
      <c r="D37" s="119" t="s">
        <v>42</v>
      </c>
      <c r="E37" s="120"/>
      <c r="F37" s="120"/>
      <c r="G37" s="121" t="s">
        <v>43</v>
      </c>
      <c r="H37" s="122" t="s">
        <v>44</v>
      </c>
      <c r="I37" s="120"/>
      <c r="J37" s="123">
        <f>SUM(J28:J35)</f>
        <v>0</v>
      </c>
      <c r="K37" s="124"/>
      <c r="L37" s="49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7"/>
      <c r="C38" s="32"/>
      <c r="D38" s="32"/>
      <c r="E38" s="32"/>
      <c r="F38" s="32"/>
      <c r="G38" s="32"/>
      <c r="H38" s="32"/>
      <c r="I38" s="32"/>
      <c r="J38" s="32"/>
      <c r="K38" s="32"/>
      <c r="L38" s="49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1" customFormat="1" ht="14.45" customHeight="1">
      <c r="B39" s="18"/>
      <c r="L39" s="18"/>
    </row>
    <row r="40" spans="1:31" s="1" customFormat="1" ht="14.45" customHeight="1">
      <c r="B40" s="18"/>
      <c r="L40" s="18"/>
    </row>
    <row r="41" spans="1:31" s="1" customFormat="1" ht="14.45" customHeight="1">
      <c r="B41" s="18"/>
      <c r="L41" s="18"/>
    </row>
    <row r="42" spans="1:31" s="1" customFormat="1" ht="14.45" customHeight="1">
      <c r="B42" s="18"/>
      <c r="L42" s="18"/>
    </row>
    <row r="43" spans="1:31" s="1" customFormat="1" ht="14.45" customHeight="1">
      <c r="B43" s="18"/>
      <c r="L43" s="18"/>
    </row>
    <row r="44" spans="1:31" s="1" customFormat="1" ht="14.45" customHeight="1">
      <c r="B44" s="18"/>
      <c r="L44" s="18"/>
    </row>
    <row r="45" spans="1:31" s="1" customFormat="1" ht="14.45" customHeight="1">
      <c r="B45" s="18"/>
      <c r="L45" s="18"/>
    </row>
    <row r="46" spans="1:31" s="1" customFormat="1" ht="14.45" customHeight="1">
      <c r="B46" s="18"/>
      <c r="L46" s="18"/>
    </row>
    <row r="47" spans="1:31" s="1" customFormat="1" ht="14.45" customHeight="1">
      <c r="B47" s="18"/>
      <c r="L47" s="18"/>
    </row>
    <row r="48" spans="1:31" s="1" customFormat="1" ht="14.45" customHeight="1">
      <c r="B48" s="18"/>
      <c r="L48" s="18"/>
    </row>
    <row r="49" spans="1:31" s="1" customFormat="1" ht="14.45" customHeight="1">
      <c r="B49" s="18"/>
      <c r="L49" s="18"/>
    </row>
    <row r="50" spans="1:31" s="2" customFormat="1" ht="14.45" customHeight="1">
      <c r="B50" s="49"/>
      <c r="D50" s="125" t="s">
        <v>45</v>
      </c>
      <c r="E50" s="126"/>
      <c r="F50" s="126"/>
      <c r="G50" s="125" t="s">
        <v>46</v>
      </c>
      <c r="H50" s="126"/>
      <c r="I50" s="126"/>
      <c r="J50" s="126"/>
      <c r="K50" s="126"/>
      <c r="L50" s="49"/>
    </row>
    <row r="51" spans="1:31" ht="11.25">
      <c r="B51" s="18"/>
      <c r="L51" s="18"/>
    </row>
    <row r="52" spans="1:31" ht="11.25">
      <c r="B52" s="18"/>
      <c r="L52" s="18"/>
    </row>
    <row r="53" spans="1:31" ht="11.25">
      <c r="B53" s="18"/>
      <c r="L53" s="18"/>
    </row>
    <row r="54" spans="1:31" ht="11.25">
      <c r="B54" s="18"/>
      <c r="L54" s="18"/>
    </row>
    <row r="55" spans="1:31" ht="11.25">
      <c r="B55" s="18"/>
      <c r="L55" s="18"/>
    </row>
    <row r="56" spans="1:31" ht="11.25">
      <c r="B56" s="18"/>
      <c r="L56" s="18"/>
    </row>
    <row r="57" spans="1:31" ht="11.25">
      <c r="B57" s="18"/>
      <c r="L57" s="18"/>
    </row>
    <row r="58" spans="1:31" ht="11.25">
      <c r="B58" s="18"/>
      <c r="L58" s="18"/>
    </row>
    <row r="59" spans="1:31" ht="11.25">
      <c r="B59" s="18"/>
      <c r="L59" s="18"/>
    </row>
    <row r="60" spans="1:31" ht="11.25">
      <c r="B60" s="18"/>
      <c r="L60" s="18"/>
    </row>
    <row r="61" spans="1:31" s="2" customFormat="1" ht="12.75">
      <c r="A61" s="32"/>
      <c r="B61" s="37"/>
      <c r="C61" s="32"/>
      <c r="D61" s="127" t="s">
        <v>47</v>
      </c>
      <c r="E61" s="128"/>
      <c r="F61" s="129" t="s">
        <v>48</v>
      </c>
      <c r="G61" s="127" t="s">
        <v>47</v>
      </c>
      <c r="H61" s="128"/>
      <c r="I61" s="128"/>
      <c r="J61" s="130" t="s">
        <v>48</v>
      </c>
      <c r="K61" s="128"/>
      <c r="L61" s="49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ht="11.25">
      <c r="B62" s="18"/>
      <c r="L62" s="18"/>
    </row>
    <row r="63" spans="1:31" ht="11.25">
      <c r="B63" s="18"/>
      <c r="L63" s="18"/>
    </row>
    <row r="64" spans="1:31" ht="11.25">
      <c r="B64" s="18"/>
      <c r="L64" s="18"/>
    </row>
    <row r="65" spans="1:31" s="2" customFormat="1" ht="12.75">
      <c r="A65" s="32"/>
      <c r="B65" s="37"/>
      <c r="C65" s="32"/>
      <c r="D65" s="125" t="s">
        <v>49</v>
      </c>
      <c r="E65" s="131"/>
      <c r="F65" s="131"/>
      <c r="G65" s="125" t="s">
        <v>50</v>
      </c>
      <c r="H65" s="131"/>
      <c r="I65" s="131"/>
      <c r="J65" s="131"/>
      <c r="K65" s="131"/>
      <c r="L65" s="49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ht="11.25">
      <c r="B66" s="18"/>
      <c r="L66" s="18"/>
    </row>
    <row r="67" spans="1:31" ht="11.25">
      <c r="B67" s="18"/>
      <c r="L67" s="18"/>
    </row>
    <row r="68" spans="1:31" ht="11.25">
      <c r="B68" s="18"/>
      <c r="L68" s="18"/>
    </row>
    <row r="69" spans="1:31" ht="11.25">
      <c r="B69" s="18"/>
      <c r="L69" s="18"/>
    </row>
    <row r="70" spans="1:31" ht="11.25">
      <c r="B70" s="18"/>
      <c r="L70" s="18"/>
    </row>
    <row r="71" spans="1:31" ht="11.25">
      <c r="B71" s="18"/>
      <c r="L71" s="18"/>
    </row>
    <row r="72" spans="1:31" ht="11.25">
      <c r="B72" s="18"/>
      <c r="L72" s="18"/>
    </row>
    <row r="73" spans="1:31" ht="11.25">
      <c r="B73" s="18"/>
      <c r="L73" s="18"/>
    </row>
    <row r="74" spans="1:31" ht="11.25">
      <c r="B74" s="18"/>
      <c r="L74" s="18"/>
    </row>
    <row r="75" spans="1:31" ht="11.25">
      <c r="B75" s="18"/>
      <c r="L75" s="18"/>
    </row>
    <row r="76" spans="1:31" s="2" customFormat="1" ht="12.75">
      <c r="A76" s="32"/>
      <c r="B76" s="37"/>
      <c r="C76" s="32"/>
      <c r="D76" s="127" t="s">
        <v>47</v>
      </c>
      <c r="E76" s="128"/>
      <c r="F76" s="129" t="s">
        <v>48</v>
      </c>
      <c r="G76" s="127" t="s">
        <v>47</v>
      </c>
      <c r="H76" s="128"/>
      <c r="I76" s="128"/>
      <c r="J76" s="130" t="s">
        <v>48</v>
      </c>
      <c r="K76" s="128"/>
      <c r="L76" s="49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132"/>
      <c r="C77" s="133"/>
      <c r="D77" s="133"/>
      <c r="E77" s="133"/>
      <c r="F77" s="133"/>
      <c r="G77" s="133"/>
      <c r="H77" s="133"/>
      <c r="I77" s="133"/>
      <c r="J77" s="133"/>
      <c r="K77" s="133"/>
      <c r="L77" s="49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5" customHeight="1">
      <c r="A81" s="32"/>
      <c r="B81" s="134"/>
      <c r="C81" s="135"/>
      <c r="D81" s="135"/>
      <c r="E81" s="135"/>
      <c r="F81" s="135"/>
      <c r="G81" s="135"/>
      <c r="H81" s="135"/>
      <c r="I81" s="135"/>
      <c r="J81" s="135"/>
      <c r="K81" s="135"/>
      <c r="L81" s="49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5" customHeight="1">
      <c r="A82" s="32"/>
      <c r="B82" s="33"/>
      <c r="C82" s="21" t="s">
        <v>81</v>
      </c>
      <c r="D82" s="34"/>
      <c r="E82" s="34"/>
      <c r="F82" s="34"/>
      <c r="G82" s="34"/>
      <c r="H82" s="34"/>
      <c r="I82" s="34"/>
      <c r="J82" s="34"/>
      <c r="K82" s="34"/>
      <c r="L82" s="49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5" customHeight="1">
      <c r="A83" s="32"/>
      <c r="B83" s="33"/>
      <c r="C83" s="34"/>
      <c r="D83" s="34"/>
      <c r="E83" s="34"/>
      <c r="F83" s="34"/>
      <c r="G83" s="34"/>
      <c r="H83" s="34"/>
      <c r="I83" s="34"/>
      <c r="J83" s="34"/>
      <c r="K83" s="34"/>
      <c r="L83" s="49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7" t="s">
        <v>16</v>
      </c>
      <c r="D84" s="34"/>
      <c r="E84" s="34"/>
      <c r="F84" s="34"/>
      <c r="G84" s="34"/>
      <c r="H84" s="34"/>
      <c r="I84" s="34"/>
      <c r="J84" s="34"/>
      <c r="K84" s="34"/>
      <c r="L84" s="49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16.5" customHeight="1">
      <c r="A85" s="32"/>
      <c r="B85" s="33"/>
      <c r="C85" s="34"/>
      <c r="D85" s="34"/>
      <c r="E85" s="244" t="str">
        <f>E7</f>
        <v>Malšovice- prodloužení kanalizace</v>
      </c>
      <c r="F85" s="271"/>
      <c r="G85" s="271"/>
      <c r="H85" s="271"/>
      <c r="I85" s="34"/>
      <c r="J85" s="34"/>
      <c r="K85" s="34"/>
      <c r="L85" s="49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6.95" customHeight="1">
      <c r="A86" s="32"/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49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12" customHeight="1">
      <c r="A87" s="32"/>
      <c r="B87" s="33"/>
      <c r="C87" s="27" t="s">
        <v>20</v>
      </c>
      <c r="D87" s="34"/>
      <c r="E87" s="34"/>
      <c r="F87" s="25" t="str">
        <f>F10</f>
        <v xml:space="preserve"> </v>
      </c>
      <c r="G87" s="34"/>
      <c r="H87" s="34"/>
      <c r="I87" s="27" t="s">
        <v>22</v>
      </c>
      <c r="J87" s="64" t="str">
        <f>IF(J10="","",J10)</f>
        <v>16. 6. 2022 rev. 12.07.2022</v>
      </c>
      <c r="K87" s="34"/>
      <c r="L87" s="49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5" customHeight="1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49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5.2" customHeight="1">
      <c r="A89" s="32"/>
      <c r="B89" s="33"/>
      <c r="C89" s="27" t="s">
        <v>23</v>
      </c>
      <c r="D89" s="34"/>
      <c r="E89" s="34"/>
      <c r="F89" s="25" t="str">
        <f>E13</f>
        <v xml:space="preserve"> </v>
      </c>
      <c r="G89" s="34"/>
      <c r="H89" s="34"/>
      <c r="I89" s="27" t="s">
        <v>28</v>
      </c>
      <c r="J89" s="30" t="str">
        <f>E19</f>
        <v xml:space="preserve"> </v>
      </c>
      <c r="K89" s="34"/>
      <c r="L89" s="49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15.2" customHeight="1">
      <c r="A90" s="32"/>
      <c r="B90" s="33"/>
      <c r="C90" s="27" t="s">
        <v>26</v>
      </c>
      <c r="D90" s="34"/>
      <c r="E90" s="34"/>
      <c r="F90" s="25" t="str">
        <f>IF(E16="","",E16)</f>
        <v>Vyplň údaj</v>
      </c>
      <c r="G90" s="34"/>
      <c r="H90" s="34"/>
      <c r="I90" s="27" t="s">
        <v>30</v>
      </c>
      <c r="J90" s="30" t="str">
        <f>E22</f>
        <v xml:space="preserve"> </v>
      </c>
      <c r="K90" s="34"/>
      <c r="L90" s="49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10.35" customHeight="1">
      <c r="A91" s="32"/>
      <c r="B91" s="33"/>
      <c r="C91" s="34"/>
      <c r="D91" s="34"/>
      <c r="E91" s="34"/>
      <c r="F91" s="34"/>
      <c r="G91" s="34"/>
      <c r="H91" s="34"/>
      <c r="I91" s="34"/>
      <c r="J91" s="34"/>
      <c r="K91" s="34"/>
      <c r="L91" s="49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29.25" customHeight="1">
      <c r="A92" s="32"/>
      <c r="B92" s="33"/>
      <c r="C92" s="136" t="s">
        <v>82</v>
      </c>
      <c r="D92" s="137"/>
      <c r="E92" s="137"/>
      <c r="F92" s="137"/>
      <c r="G92" s="137"/>
      <c r="H92" s="137"/>
      <c r="I92" s="137"/>
      <c r="J92" s="138" t="s">
        <v>83</v>
      </c>
      <c r="K92" s="137"/>
      <c r="L92" s="49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4"/>
      <c r="D93" s="34"/>
      <c r="E93" s="34"/>
      <c r="F93" s="34"/>
      <c r="G93" s="34"/>
      <c r="H93" s="34"/>
      <c r="I93" s="34"/>
      <c r="J93" s="34"/>
      <c r="K93" s="34"/>
      <c r="L93" s="49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2.9" customHeight="1">
      <c r="A94" s="32"/>
      <c r="B94" s="33"/>
      <c r="C94" s="139" t="s">
        <v>84</v>
      </c>
      <c r="D94" s="34"/>
      <c r="E94" s="34"/>
      <c r="F94" s="34"/>
      <c r="G94" s="34"/>
      <c r="H94" s="34"/>
      <c r="I94" s="34"/>
      <c r="J94" s="82">
        <f>J123</f>
        <v>0</v>
      </c>
      <c r="K94" s="34"/>
      <c r="L94" s="49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U94" s="15" t="s">
        <v>85</v>
      </c>
    </row>
    <row r="95" spans="1:47" s="9" customFormat="1" ht="24.95" customHeight="1">
      <c r="B95" s="140"/>
      <c r="C95" s="141"/>
      <c r="D95" s="142" t="s">
        <v>86</v>
      </c>
      <c r="E95" s="143"/>
      <c r="F95" s="143"/>
      <c r="G95" s="143"/>
      <c r="H95" s="143"/>
      <c r="I95" s="143"/>
      <c r="J95" s="144">
        <f>J124</f>
        <v>0</v>
      </c>
      <c r="K95" s="141"/>
      <c r="L95" s="145"/>
    </row>
    <row r="96" spans="1:47" s="10" customFormat="1" ht="19.899999999999999" customHeight="1">
      <c r="B96" s="146"/>
      <c r="C96" s="147"/>
      <c r="D96" s="148" t="s">
        <v>87</v>
      </c>
      <c r="E96" s="149"/>
      <c r="F96" s="149"/>
      <c r="G96" s="149"/>
      <c r="H96" s="149"/>
      <c r="I96" s="149"/>
      <c r="J96" s="150">
        <f>J125</f>
        <v>0</v>
      </c>
      <c r="K96" s="147"/>
      <c r="L96" s="151"/>
    </row>
    <row r="97" spans="1:31" s="10" customFormat="1" ht="19.899999999999999" customHeight="1">
      <c r="B97" s="146"/>
      <c r="C97" s="147"/>
      <c r="D97" s="148" t="s">
        <v>88</v>
      </c>
      <c r="E97" s="149"/>
      <c r="F97" s="149"/>
      <c r="G97" s="149"/>
      <c r="H97" s="149"/>
      <c r="I97" s="149"/>
      <c r="J97" s="150">
        <f>J159</f>
        <v>0</v>
      </c>
      <c r="K97" s="147"/>
      <c r="L97" s="151"/>
    </row>
    <row r="98" spans="1:31" s="10" customFormat="1" ht="19.899999999999999" customHeight="1">
      <c r="B98" s="146"/>
      <c r="C98" s="147"/>
      <c r="D98" s="148" t="s">
        <v>89</v>
      </c>
      <c r="E98" s="149"/>
      <c r="F98" s="149"/>
      <c r="G98" s="149"/>
      <c r="H98" s="149"/>
      <c r="I98" s="149"/>
      <c r="J98" s="150">
        <f>J163</f>
        <v>0</v>
      </c>
      <c r="K98" s="147"/>
      <c r="L98" s="151"/>
    </row>
    <row r="99" spans="1:31" s="10" customFormat="1" ht="19.899999999999999" customHeight="1">
      <c r="B99" s="146"/>
      <c r="C99" s="147"/>
      <c r="D99" s="148" t="s">
        <v>90</v>
      </c>
      <c r="E99" s="149"/>
      <c r="F99" s="149"/>
      <c r="G99" s="149"/>
      <c r="H99" s="149"/>
      <c r="I99" s="149"/>
      <c r="J99" s="150">
        <f>J167</f>
        <v>0</v>
      </c>
      <c r="K99" s="147"/>
      <c r="L99" s="151"/>
    </row>
    <row r="100" spans="1:31" s="10" customFormat="1" ht="19.899999999999999" customHeight="1">
      <c r="B100" s="146"/>
      <c r="C100" s="147"/>
      <c r="D100" s="148" t="s">
        <v>91</v>
      </c>
      <c r="E100" s="149"/>
      <c r="F100" s="149"/>
      <c r="G100" s="149"/>
      <c r="H100" s="149"/>
      <c r="I100" s="149"/>
      <c r="J100" s="150">
        <f>J180</f>
        <v>0</v>
      </c>
      <c r="K100" s="147"/>
      <c r="L100" s="151"/>
    </row>
    <row r="101" spans="1:31" s="10" customFormat="1" ht="19.899999999999999" customHeight="1">
      <c r="B101" s="146"/>
      <c r="C101" s="147"/>
      <c r="D101" s="148" t="s">
        <v>92</v>
      </c>
      <c r="E101" s="149"/>
      <c r="F101" s="149"/>
      <c r="G101" s="149"/>
      <c r="H101" s="149"/>
      <c r="I101" s="149"/>
      <c r="J101" s="150">
        <f>J223</f>
        <v>0</v>
      </c>
      <c r="K101" s="147"/>
      <c r="L101" s="151"/>
    </row>
    <row r="102" spans="1:31" s="10" customFormat="1" ht="19.899999999999999" customHeight="1">
      <c r="B102" s="146"/>
      <c r="C102" s="147"/>
      <c r="D102" s="148" t="s">
        <v>93</v>
      </c>
      <c r="E102" s="149"/>
      <c r="F102" s="149"/>
      <c r="G102" s="149"/>
      <c r="H102" s="149"/>
      <c r="I102" s="149"/>
      <c r="J102" s="150">
        <f>J224</f>
        <v>0</v>
      </c>
      <c r="K102" s="147"/>
      <c r="L102" s="151"/>
    </row>
    <row r="103" spans="1:31" s="9" customFormat="1" ht="24.95" customHeight="1">
      <c r="B103" s="140"/>
      <c r="C103" s="141"/>
      <c r="D103" s="142" t="s">
        <v>94</v>
      </c>
      <c r="E103" s="143"/>
      <c r="F103" s="143"/>
      <c r="G103" s="143"/>
      <c r="H103" s="143"/>
      <c r="I103" s="143"/>
      <c r="J103" s="144">
        <f>J227</f>
        <v>0</v>
      </c>
      <c r="K103" s="141"/>
      <c r="L103" s="145"/>
    </row>
    <row r="104" spans="1:31" s="10" customFormat="1" ht="19.899999999999999" customHeight="1">
      <c r="B104" s="146"/>
      <c r="C104" s="147"/>
      <c r="D104" s="148" t="s">
        <v>95</v>
      </c>
      <c r="E104" s="149"/>
      <c r="F104" s="149"/>
      <c r="G104" s="149"/>
      <c r="H104" s="149"/>
      <c r="I104" s="149"/>
      <c r="J104" s="150">
        <f>J228</f>
        <v>0</v>
      </c>
      <c r="K104" s="147"/>
      <c r="L104" s="151"/>
    </row>
    <row r="105" spans="1:31" s="10" customFormat="1" ht="19.899999999999999" customHeight="1">
      <c r="B105" s="146"/>
      <c r="C105" s="147"/>
      <c r="D105" s="148" t="s">
        <v>96</v>
      </c>
      <c r="E105" s="149"/>
      <c r="F105" s="149"/>
      <c r="G105" s="149"/>
      <c r="H105" s="149"/>
      <c r="I105" s="149"/>
      <c r="J105" s="150">
        <f>J233</f>
        <v>0</v>
      </c>
      <c r="K105" s="147"/>
      <c r="L105" s="151"/>
    </row>
    <row r="106" spans="1:31" s="2" customFormat="1" ht="21.75" customHeight="1">
      <c r="A106" s="32"/>
      <c r="B106" s="33"/>
      <c r="C106" s="34"/>
      <c r="D106" s="34"/>
      <c r="E106" s="34"/>
      <c r="F106" s="34"/>
      <c r="G106" s="34"/>
      <c r="H106" s="34"/>
      <c r="I106" s="34"/>
      <c r="J106" s="34"/>
      <c r="K106" s="34"/>
      <c r="L106" s="49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s="2" customFormat="1" ht="6.95" customHeight="1">
      <c r="A107" s="32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49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11" spans="1:31" s="2" customFormat="1" ht="6.95" customHeight="1">
      <c r="A111" s="32"/>
      <c r="B111" s="54"/>
      <c r="C111" s="55"/>
      <c r="D111" s="55"/>
      <c r="E111" s="55"/>
      <c r="F111" s="55"/>
      <c r="G111" s="55"/>
      <c r="H111" s="55"/>
      <c r="I111" s="55"/>
      <c r="J111" s="55"/>
      <c r="K111" s="55"/>
      <c r="L111" s="49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24.95" customHeight="1">
      <c r="A112" s="32"/>
      <c r="B112" s="33"/>
      <c r="C112" s="21" t="s">
        <v>97</v>
      </c>
      <c r="D112" s="34"/>
      <c r="E112" s="34"/>
      <c r="F112" s="34"/>
      <c r="G112" s="34"/>
      <c r="H112" s="34"/>
      <c r="I112" s="34"/>
      <c r="J112" s="34"/>
      <c r="K112" s="34"/>
      <c r="L112" s="49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6.95" customHeight="1">
      <c r="A113" s="32"/>
      <c r="B113" s="33"/>
      <c r="C113" s="34"/>
      <c r="D113" s="34"/>
      <c r="E113" s="34"/>
      <c r="F113" s="34"/>
      <c r="G113" s="34"/>
      <c r="H113" s="34"/>
      <c r="I113" s="34"/>
      <c r="J113" s="34"/>
      <c r="K113" s="34"/>
      <c r="L113" s="49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2" customHeight="1">
      <c r="A114" s="32"/>
      <c r="B114" s="33"/>
      <c r="C114" s="27" t="s">
        <v>16</v>
      </c>
      <c r="D114" s="34"/>
      <c r="E114" s="34"/>
      <c r="F114" s="34"/>
      <c r="G114" s="34"/>
      <c r="H114" s="34"/>
      <c r="I114" s="34"/>
      <c r="J114" s="34"/>
      <c r="K114" s="34"/>
      <c r="L114" s="49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16.5" customHeight="1">
      <c r="A115" s="32"/>
      <c r="B115" s="33"/>
      <c r="C115" s="34"/>
      <c r="D115" s="34"/>
      <c r="E115" s="244" t="str">
        <f>E7</f>
        <v>Malšovice- prodloužení kanalizace</v>
      </c>
      <c r="F115" s="271"/>
      <c r="G115" s="271"/>
      <c r="H115" s="271"/>
      <c r="I115" s="34"/>
      <c r="J115" s="34"/>
      <c r="K115" s="34"/>
      <c r="L115" s="49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6.95" customHeight="1">
      <c r="A116" s="32"/>
      <c r="B116" s="33"/>
      <c r="C116" s="34"/>
      <c r="D116" s="34"/>
      <c r="E116" s="34"/>
      <c r="F116" s="34"/>
      <c r="G116" s="34"/>
      <c r="H116" s="34"/>
      <c r="I116" s="34"/>
      <c r="J116" s="34"/>
      <c r="K116" s="34"/>
      <c r="L116" s="49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12" customHeight="1">
      <c r="A117" s="32"/>
      <c r="B117" s="33"/>
      <c r="C117" s="27" t="s">
        <v>20</v>
      </c>
      <c r="D117" s="34"/>
      <c r="E117" s="34"/>
      <c r="F117" s="25" t="str">
        <f>F10</f>
        <v xml:space="preserve"> </v>
      </c>
      <c r="G117" s="34"/>
      <c r="H117" s="34"/>
      <c r="I117" s="27" t="s">
        <v>22</v>
      </c>
      <c r="J117" s="64" t="str">
        <f>IF(J10="","",J10)</f>
        <v>16. 6. 2022 rev. 12.07.2022</v>
      </c>
      <c r="K117" s="34"/>
      <c r="L117" s="49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6.95" customHeight="1">
      <c r="A118" s="32"/>
      <c r="B118" s="33"/>
      <c r="C118" s="34"/>
      <c r="D118" s="34"/>
      <c r="E118" s="34"/>
      <c r="F118" s="34"/>
      <c r="G118" s="34"/>
      <c r="H118" s="34"/>
      <c r="I118" s="34"/>
      <c r="J118" s="34"/>
      <c r="K118" s="34"/>
      <c r="L118" s="49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5.2" customHeight="1">
      <c r="A119" s="32"/>
      <c r="B119" s="33"/>
      <c r="C119" s="27" t="s">
        <v>23</v>
      </c>
      <c r="D119" s="34"/>
      <c r="E119" s="34"/>
      <c r="F119" s="25" t="str">
        <f>E13</f>
        <v xml:space="preserve"> </v>
      </c>
      <c r="G119" s="34"/>
      <c r="H119" s="34"/>
      <c r="I119" s="27" t="s">
        <v>28</v>
      </c>
      <c r="J119" s="30" t="str">
        <f>E19</f>
        <v xml:space="preserve"> </v>
      </c>
      <c r="K119" s="34"/>
      <c r="L119" s="49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15.2" customHeight="1">
      <c r="A120" s="32"/>
      <c r="B120" s="33"/>
      <c r="C120" s="27" t="s">
        <v>26</v>
      </c>
      <c r="D120" s="34"/>
      <c r="E120" s="34"/>
      <c r="F120" s="25" t="str">
        <f>IF(E16="","",E16)</f>
        <v>Vyplň údaj</v>
      </c>
      <c r="G120" s="34"/>
      <c r="H120" s="34"/>
      <c r="I120" s="27" t="s">
        <v>30</v>
      </c>
      <c r="J120" s="30" t="str">
        <f>E22</f>
        <v xml:space="preserve"> </v>
      </c>
      <c r="K120" s="34"/>
      <c r="L120" s="49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2" customFormat="1" ht="10.35" customHeight="1">
      <c r="A121" s="32"/>
      <c r="B121" s="33"/>
      <c r="C121" s="34"/>
      <c r="D121" s="34"/>
      <c r="E121" s="34"/>
      <c r="F121" s="34"/>
      <c r="G121" s="34"/>
      <c r="H121" s="34"/>
      <c r="I121" s="34"/>
      <c r="J121" s="34"/>
      <c r="K121" s="34"/>
      <c r="L121" s="49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11" customFormat="1" ht="29.25" customHeight="1">
      <c r="A122" s="152"/>
      <c r="B122" s="153"/>
      <c r="C122" s="154" t="s">
        <v>98</v>
      </c>
      <c r="D122" s="155" t="s">
        <v>57</v>
      </c>
      <c r="E122" s="155" t="s">
        <v>53</v>
      </c>
      <c r="F122" s="155" t="s">
        <v>54</v>
      </c>
      <c r="G122" s="155" t="s">
        <v>99</v>
      </c>
      <c r="H122" s="155" t="s">
        <v>100</v>
      </c>
      <c r="I122" s="155" t="s">
        <v>101</v>
      </c>
      <c r="J122" s="156" t="s">
        <v>83</v>
      </c>
      <c r="K122" s="157" t="s">
        <v>102</v>
      </c>
      <c r="L122" s="158"/>
      <c r="M122" s="73" t="s">
        <v>1</v>
      </c>
      <c r="N122" s="74" t="s">
        <v>36</v>
      </c>
      <c r="O122" s="74" t="s">
        <v>103</v>
      </c>
      <c r="P122" s="74" t="s">
        <v>104</v>
      </c>
      <c r="Q122" s="74" t="s">
        <v>105</v>
      </c>
      <c r="R122" s="74" t="s">
        <v>106</v>
      </c>
      <c r="S122" s="74" t="s">
        <v>107</v>
      </c>
      <c r="T122" s="75" t="s">
        <v>108</v>
      </c>
      <c r="U122" s="152"/>
      <c r="V122" s="152"/>
      <c r="W122" s="152"/>
      <c r="X122" s="152"/>
      <c r="Y122" s="152"/>
      <c r="Z122" s="152"/>
      <c r="AA122" s="152"/>
      <c r="AB122" s="152"/>
      <c r="AC122" s="152"/>
      <c r="AD122" s="152"/>
      <c r="AE122" s="152"/>
    </row>
    <row r="123" spans="1:65" s="2" customFormat="1" ht="22.9" customHeight="1">
      <c r="A123" s="32"/>
      <c r="B123" s="33"/>
      <c r="C123" s="80" t="s">
        <v>109</v>
      </c>
      <c r="D123" s="34"/>
      <c r="E123" s="34"/>
      <c r="F123" s="34"/>
      <c r="G123" s="34"/>
      <c r="H123" s="34"/>
      <c r="I123" s="34"/>
      <c r="J123" s="159">
        <f>BK123</f>
        <v>0</v>
      </c>
      <c r="K123" s="34"/>
      <c r="L123" s="37"/>
      <c r="M123" s="76"/>
      <c r="N123" s="160"/>
      <c r="O123" s="77"/>
      <c r="P123" s="161">
        <f>P124+P227</f>
        <v>0</v>
      </c>
      <c r="Q123" s="77"/>
      <c r="R123" s="161">
        <f>R124+R227</f>
        <v>59.215784799999994</v>
      </c>
      <c r="S123" s="77"/>
      <c r="T123" s="162">
        <f>T124+T227</f>
        <v>44.082000000000001</v>
      </c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T123" s="15" t="s">
        <v>71</v>
      </c>
      <c r="AU123" s="15" t="s">
        <v>85</v>
      </c>
      <c r="BK123" s="163">
        <f>BK124+BK227</f>
        <v>0</v>
      </c>
    </row>
    <row r="124" spans="1:65" s="12" customFormat="1" ht="25.9" customHeight="1">
      <c r="B124" s="164"/>
      <c r="C124" s="165"/>
      <c r="D124" s="166" t="s">
        <v>71</v>
      </c>
      <c r="E124" s="167" t="s">
        <v>110</v>
      </c>
      <c r="F124" s="167" t="s">
        <v>111</v>
      </c>
      <c r="G124" s="165"/>
      <c r="H124" s="165"/>
      <c r="I124" s="168"/>
      <c r="J124" s="169">
        <f>BK124</f>
        <v>0</v>
      </c>
      <c r="K124" s="165"/>
      <c r="L124" s="170"/>
      <c r="M124" s="171"/>
      <c r="N124" s="172"/>
      <c r="O124" s="172"/>
      <c r="P124" s="173">
        <f>P125+P159+P163+P167+P180+P223+P224</f>
        <v>0</v>
      </c>
      <c r="Q124" s="172"/>
      <c r="R124" s="173">
        <f>R125+R159+R163+R167+R180+R223+R224</f>
        <v>59.215784799999994</v>
      </c>
      <c r="S124" s="172"/>
      <c r="T124" s="174">
        <f>T125+T159+T163+T167+T180+T223+T224</f>
        <v>44.082000000000001</v>
      </c>
      <c r="AR124" s="175" t="s">
        <v>77</v>
      </c>
      <c r="AT124" s="176" t="s">
        <v>71</v>
      </c>
      <c r="AU124" s="176" t="s">
        <v>72</v>
      </c>
      <c r="AY124" s="175" t="s">
        <v>112</v>
      </c>
      <c r="BK124" s="177">
        <f>BK125+BK159+BK163+BK167+BK180+BK223+BK224</f>
        <v>0</v>
      </c>
    </row>
    <row r="125" spans="1:65" s="12" customFormat="1" ht="22.9" customHeight="1">
      <c r="B125" s="164"/>
      <c r="C125" s="165"/>
      <c r="D125" s="166" t="s">
        <v>71</v>
      </c>
      <c r="E125" s="178" t="s">
        <v>77</v>
      </c>
      <c r="F125" s="178" t="s">
        <v>113</v>
      </c>
      <c r="G125" s="165"/>
      <c r="H125" s="165"/>
      <c r="I125" s="168"/>
      <c r="J125" s="179">
        <f>BK125</f>
        <v>0</v>
      </c>
      <c r="K125" s="165"/>
      <c r="L125" s="170"/>
      <c r="M125" s="171"/>
      <c r="N125" s="172"/>
      <c r="O125" s="172"/>
      <c r="P125" s="173">
        <f>SUM(P126:P158)</f>
        <v>0</v>
      </c>
      <c r="Q125" s="172"/>
      <c r="R125" s="173">
        <f>SUM(R126:R158)</f>
        <v>28.580000000000002</v>
      </c>
      <c r="S125" s="172"/>
      <c r="T125" s="174">
        <f>SUM(T126:T158)</f>
        <v>44.082000000000001</v>
      </c>
      <c r="AR125" s="175" t="s">
        <v>77</v>
      </c>
      <c r="AT125" s="176" t="s">
        <v>71</v>
      </c>
      <c r="AU125" s="176" t="s">
        <v>77</v>
      </c>
      <c r="AY125" s="175" t="s">
        <v>112</v>
      </c>
      <c r="BK125" s="177">
        <f>SUM(BK126:BK158)</f>
        <v>0</v>
      </c>
    </row>
    <row r="126" spans="1:65" s="2" customFormat="1" ht="24.2" customHeight="1">
      <c r="A126" s="32"/>
      <c r="B126" s="33"/>
      <c r="C126" s="180" t="s">
        <v>77</v>
      </c>
      <c r="D126" s="180" t="s">
        <v>114</v>
      </c>
      <c r="E126" s="181" t="s">
        <v>115</v>
      </c>
      <c r="F126" s="182" t="s">
        <v>116</v>
      </c>
      <c r="G126" s="183" t="s">
        <v>117</v>
      </c>
      <c r="H126" s="184">
        <v>139.5</v>
      </c>
      <c r="I126" s="185"/>
      <c r="J126" s="186">
        <f>ROUND(I126*H126,2)</f>
        <v>0</v>
      </c>
      <c r="K126" s="187"/>
      <c r="L126" s="37"/>
      <c r="M126" s="188" t="s">
        <v>1</v>
      </c>
      <c r="N126" s="189" t="s">
        <v>37</v>
      </c>
      <c r="O126" s="69"/>
      <c r="P126" s="190">
        <f>O126*H126</f>
        <v>0</v>
      </c>
      <c r="Q126" s="190">
        <v>0</v>
      </c>
      <c r="R126" s="190">
        <f>Q126*H126</f>
        <v>0</v>
      </c>
      <c r="S126" s="190">
        <v>0.316</v>
      </c>
      <c r="T126" s="191">
        <f>S126*H126</f>
        <v>44.082000000000001</v>
      </c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R126" s="192" t="s">
        <v>118</v>
      </c>
      <c r="AT126" s="192" t="s">
        <v>114</v>
      </c>
      <c r="AU126" s="192" t="s">
        <v>79</v>
      </c>
      <c r="AY126" s="15" t="s">
        <v>112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15" t="s">
        <v>77</v>
      </c>
      <c r="BK126" s="193">
        <f>ROUND(I126*H126,2)</f>
        <v>0</v>
      </c>
      <c r="BL126" s="15" t="s">
        <v>118</v>
      </c>
      <c r="BM126" s="192" t="s">
        <v>119</v>
      </c>
    </row>
    <row r="127" spans="1:65" s="2" customFormat="1" ht="39">
      <c r="A127" s="32"/>
      <c r="B127" s="33"/>
      <c r="C127" s="34"/>
      <c r="D127" s="194" t="s">
        <v>120</v>
      </c>
      <c r="E127" s="34"/>
      <c r="F127" s="195" t="s">
        <v>121</v>
      </c>
      <c r="G127" s="34"/>
      <c r="H127" s="34"/>
      <c r="I127" s="196"/>
      <c r="J127" s="34"/>
      <c r="K127" s="34"/>
      <c r="L127" s="37"/>
      <c r="M127" s="197"/>
      <c r="N127" s="198"/>
      <c r="O127" s="69"/>
      <c r="P127" s="69"/>
      <c r="Q127" s="69"/>
      <c r="R127" s="69"/>
      <c r="S127" s="69"/>
      <c r="T127" s="70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T127" s="15" t="s">
        <v>120</v>
      </c>
      <c r="AU127" s="15" t="s">
        <v>79</v>
      </c>
    </row>
    <row r="128" spans="1:65" s="13" customFormat="1" ht="11.25">
      <c r="B128" s="199"/>
      <c r="C128" s="200"/>
      <c r="D128" s="194" t="s">
        <v>122</v>
      </c>
      <c r="E128" s="201" t="s">
        <v>1</v>
      </c>
      <c r="F128" s="202" t="s">
        <v>123</v>
      </c>
      <c r="G128" s="200"/>
      <c r="H128" s="203">
        <v>139.5</v>
      </c>
      <c r="I128" s="204"/>
      <c r="J128" s="200"/>
      <c r="K128" s="200"/>
      <c r="L128" s="205"/>
      <c r="M128" s="206"/>
      <c r="N128" s="207"/>
      <c r="O128" s="207"/>
      <c r="P128" s="207"/>
      <c r="Q128" s="207"/>
      <c r="R128" s="207"/>
      <c r="S128" s="207"/>
      <c r="T128" s="208"/>
      <c r="AT128" s="209" t="s">
        <v>122</v>
      </c>
      <c r="AU128" s="209" t="s">
        <v>79</v>
      </c>
      <c r="AV128" s="13" t="s">
        <v>79</v>
      </c>
      <c r="AW128" s="13" t="s">
        <v>29</v>
      </c>
      <c r="AX128" s="13" t="s">
        <v>77</v>
      </c>
      <c r="AY128" s="209" t="s">
        <v>112</v>
      </c>
    </row>
    <row r="129" spans="1:65" s="2" customFormat="1" ht="44.25" customHeight="1">
      <c r="A129" s="32"/>
      <c r="B129" s="33"/>
      <c r="C129" s="180" t="s">
        <v>124</v>
      </c>
      <c r="D129" s="180" t="s">
        <v>114</v>
      </c>
      <c r="E129" s="181" t="s">
        <v>125</v>
      </c>
      <c r="F129" s="182" t="s">
        <v>126</v>
      </c>
      <c r="G129" s="183" t="s">
        <v>127</v>
      </c>
      <c r="H129" s="184">
        <v>44.082000000000001</v>
      </c>
      <c r="I129" s="185"/>
      <c r="J129" s="186">
        <f>ROUND(I129*H129,2)</f>
        <v>0</v>
      </c>
      <c r="K129" s="187"/>
      <c r="L129" s="37"/>
      <c r="M129" s="188" t="s">
        <v>1</v>
      </c>
      <c r="N129" s="189" t="s">
        <v>37</v>
      </c>
      <c r="O129" s="69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92" t="s">
        <v>118</v>
      </c>
      <c r="AT129" s="192" t="s">
        <v>114</v>
      </c>
      <c r="AU129" s="192" t="s">
        <v>79</v>
      </c>
      <c r="AY129" s="15" t="s">
        <v>112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15" t="s">
        <v>77</v>
      </c>
      <c r="BK129" s="193">
        <f>ROUND(I129*H129,2)</f>
        <v>0</v>
      </c>
      <c r="BL129" s="15" t="s">
        <v>118</v>
      </c>
      <c r="BM129" s="192" t="s">
        <v>128</v>
      </c>
    </row>
    <row r="130" spans="1:65" s="2" customFormat="1" ht="29.25">
      <c r="A130" s="32"/>
      <c r="B130" s="33"/>
      <c r="C130" s="34"/>
      <c r="D130" s="194" t="s">
        <v>120</v>
      </c>
      <c r="E130" s="34"/>
      <c r="F130" s="195" t="s">
        <v>126</v>
      </c>
      <c r="G130" s="34"/>
      <c r="H130" s="34"/>
      <c r="I130" s="196"/>
      <c r="J130" s="34"/>
      <c r="K130" s="34"/>
      <c r="L130" s="37"/>
      <c r="M130" s="197"/>
      <c r="N130" s="198"/>
      <c r="O130" s="69"/>
      <c r="P130" s="69"/>
      <c r="Q130" s="69"/>
      <c r="R130" s="69"/>
      <c r="S130" s="69"/>
      <c r="T130" s="70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T130" s="15" t="s">
        <v>120</v>
      </c>
      <c r="AU130" s="15" t="s">
        <v>79</v>
      </c>
    </row>
    <row r="131" spans="1:65" s="2" customFormat="1" ht="33" customHeight="1">
      <c r="A131" s="32"/>
      <c r="B131" s="33"/>
      <c r="C131" s="180" t="s">
        <v>79</v>
      </c>
      <c r="D131" s="180" t="s">
        <v>114</v>
      </c>
      <c r="E131" s="181" t="s">
        <v>129</v>
      </c>
      <c r="F131" s="182" t="s">
        <v>130</v>
      </c>
      <c r="G131" s="183" t="s">
        <v>131</v>
      </c>
      <c r="H131" s="184">
        <v>55.968000000000004</v>
      </c>
      <c r="I131" s="185"/>
      <c r="J131" s="186">
        <f>ROUND(I131*H131,2)</f>
        <v>0</v>
      </c>
      <c r="K131" s="187"/>
      <c r="L131" s="37"/>
      <c r="M131" s="188" t="s">
        <v>1</v>
      </c>
      <c r="N131" s="189" t="s">
        <v>37</v>
      </c>
      <c r="O131" s="69"/>
      <c r="P131" s="190">
        <f>O131*H131</f>
        <v>0</v>
      </c>
      <c r="Q131" s="190">
        <v>0</v>
      </c>
      <c r="R131" s="190">
        <f>Q131*H131</f>
        <v>0</v>
      </c>
      <c r="S131" s="190">
        <v>0</v>
      </c>
      <c r="T131" s="191">
        <f>S131*H131</f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92" t="s">
        <v>118</v>
      </c>
      <c r="AT131" s="192" t="s">
        <v>114</v>
      </c>
      <c r="AU131" s="192" t="s">
        <v>79</v>
      </c>
      <c r="AY131" s="15" t="s">
        <v>112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15" t="s">
        <v>77</v>
      </c>
      <c r="BK131" s="193">
        <f>ROUND(I131*H131,2)</f>
        <v>0</v>
      </c>
      <c r="BL131" s="15" t="s">
        <v>118</v>
      </c>
      <c r="BM131" s="192" t="s">
        <v>132</v>
      </c>
    </row>
    <row r="132" spans="1:65" s="2" customFormat="1" ht="29.25">
      <c r="A132" s="32"/>
      <c r="B132" s="33"/>
      <c r="C132" s="34"/>
      <c r="D132" s="194" t="s">
        <v>120</v>
      </c>
      <c r="E132" s="34"/>
      <c r="F132" s="195" t="s">
        <v>133</v>
      </c>
      <c r="G132" s="34"/>
      <c r="H132" s="34"/>
      <c r="I132" s="196"/>
      <c r="J132" s="34"/>
      <c r="K132" s="34"/>
      <c r="L132" s="37"/>
      <c r="M132" s="197"/>
      <c r="N132" s="198"/>
      <c r="O132" s="69"/>
      <c r="P132" s="69"/>
      <c r="Q132" s="69"/>
      <c r="R132" s="69"/>
      <c r="S132" s="69"/>
      <c r="T132" s="70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T132" s="15" t="s">
        <v>120</v>
      </c>
      <c r="AU132" s="15" t="s">
        <v>79</v>
      </c>
    </row>
    <row r="133" spans="1:65" s="13" customFormat="1" ht="11.25">
      <c r="B133" s="199"/>
      <c r="C133" s="200"/>
      <c r="D133" s="194" t="s">
        <v>122</v>
      </c>
      <c r="E133" s="201" t="s">
        <v>1</v>
      </c>
      <c r="F133" s="202" t="s">
        <v>134</v>
      </c>
      <c r="G133" s="200"/>
      <c r="H133" s="203">
        <v>55.968000000000004</v>
      </c>
      <c r="I133" s="204"/>
      <c r="J133" s="200"/>
      <c r="K133" s="200"/>
      <c r="L133" s="205"/>
      <c r="M133" s="206"/>
      <c r="N133" s="207"/>
      <c r="O133" s="207"/>
      <c r="P133" s="207"/>
      <c r="Q133" s="207"/>
      <c r="R133" s="207"/>
      <c r="S133" s="207"/>
      <c r="T133" s="208"/>
      <c r="AT133" s="209" t="s">
        <v>122</v>
      </c>
      <c r="AU133" s="209" t="s">
        <v>79</v>
      </c>
      <c r="AV133" s="13" t="s">
        <v>79</v>
      </c>
      <c r="AW133" s="13" t="s">
        <v>29</v>
      </c>
      <c r="AX133" s="13" t="s">
        <v>77</v>
      </c>
      <c r="AY133" s="209" t="s">
        <v>112</v>
      </c>
    </row>
    <row r="134" spans="1:65" s="2" customFormat="1" ht="33" customHeight="1">
      <c r="A134" s="32"/>
      <c r="B134" s="33"/>
      <c r="C134" s="180" t="s">
        <v>135</v>
      </c>
      <c r="D134" s="180" t="s">
        <v>114</v>
      </c>
      <c r="E134" s="181" t="s">
        <v>136</v>
      </c>
      <c r="F134" s="182" t="s">
        <v>137</v>
      </c>
      <c r="G134" s="183" t="s">
        <v>131</v>
      </c>
      <c r="H134" s="184">
        <v>330</v>
      </c>
      <c r="I134" s="185"/>
      <c r="J134" s="186">
        <f>ROUND(I134*H134,2)</f>
        <v>0</v>
      </c>
      <c r="K134" s="187"/>
      <c r="L134" s="37"/>
      <c r="M134" s="188" t="s">
        <v>1</v>
      </c>
      <c r="N134" s="189" t="s">
        <v>37</v>
      </c>
      <c r="O134" s="69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92" t="s">
        <v>118</v>
      </c>
      <c r="AT134" s="192" t="s">
        <v>114</v>
      </c>
      <c r="AU134" s="192" t="s">
        <v>79</v>
      </c>
      <c r="AY134" s="15" t="s">
        <v>112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5" t="s">
        <v>77</v>
      </c>
      <c r="BK134" s="193">
        <f>ROUND(I134*H134,2)</f>
        <v>0</v>
      </c>
      <c r="BL134" s="15" t="s">
        <v>118</v>
      </c>
      <c r="BM134" s="192" t="s">
        <v>138</v>
      </c>
    </row>
    <row r="135" spans="1:65" s="2" customFormat="1" ht="29.25">
      <c r="A135" s="32"/>
      <c r="B135" s="33"/>
      <c r="C135" s="34"/>
      <c r="D135" s="194" t="s">
        <v>120</v>
      </c>
      <c r="E135" s="34"/>
      <c r="F135" s="195" t="s">
        <v>139</v>
      </c>
      <c r="G135" s="34"/>
      <c r="H135" s="34"/>
      <c r="I135" s="196"/>
      <c r="J135" s="34"/>
      <c r="K135" s="34"/>
      <c r="L135" s="37"/>
      <c r="M135" s="197"/>
      <c r="N135" s="198"/>
      <c r="O135" s="69"/>
      <c r="P135" s="69"/>
      <c r="Q135" s="69"/>
      <c r="R135" s="69"/>
      <c r="S135" s="69"/>
      <c r="T135" s="70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T135" s="15" t="s">
        <v>120</v>
      </c>
      <c r="AU135" s="15" t="s">
        <v>79</v>
      </c>
    </row>
    <row r="136" spans="1:65" s="13" customFormat="1" ht="11.25">
      <c r="B136" s="199"/>
      <c r="C136" s="200"/>
      <c r="D136" s="194" t="s">
        <v>122</v>
      </c>
      <c r="E136" s="201" t="s">
        <v>1</v>
      </c>
      <c r="F136" s="202" t="s">
        <v>140</v>
      </c>
      <c r="G136" s="200"/>
      <c r="H136" s="203">
        <v>330</v>
      </c>
      <c r="I136" s="204"/>
      <c r="J136" s="200"/>
      <c r="K136" s="200"/>
      <c r="L136" s="205"/>
      <c r="M136" s="206"/>
      <c r="N136" s="207"/>
      <c r="O136" s="207"/>
      <c r="P136" s="207"/>
      <c r="Q136" s="207"/>
      <c r="R136" s="207"/>
      <c r="S136" s="207"/>
      <c r="T136" s="208"/>
      <c r="AT136" s="209" t="s">
        <v>122</v>
      </c>
      <c r="AU136" s="209" t="s">
        <v>79</v>
      </c>
      <c r="AV136" s="13" t="s">
        <v>79</v>
      </c>
      <c r="AW136" s="13" t="s">
        <v>29</v>
      </c>
      <c r="AX136" s="13" t="s">
        <v>77</v>
      </c>
      <c r="AY136" s="209" t="s">
        <v>112</v>
      </c>
    </row>
    <row r="137" spans="1:65" s="2" customFormat="1" ht="24.2" customHeight="1">
      <c r="A137" s="32"/>
      <c r="B137" s="33"/>
      <c r="C137" s="180" t="s">
        <v>118</v>
      </c>
      <c r="D137" s="180" t="s">
        <v>114</v>
      </c>
      <c r="E137" s="181" t="s">
        <v>141</v>
      </c>
      <c r="F137" s="182" t="s">
        <v>142</v>
      </c>
      <c r="G137" s="183" t="s">
        <v>117</v>
      </c>
      <c r="H137" s="184">
        <v>600</v>
      </c>
      <c r="I137" s="185"/>
      <c r="J137" s="186">
        <f>ROUND(I137*H137,2)</f>
        <v>0</v>
      </c>
      <c r="K137" s="187"/>
      <c r="L137" s="37"/>
      <c r="M137" s="188" t="s">
        <v>1</v>
      </c>
      <c r="N137" s="189" t="s">
        <v>37</v>
      </c>
      <c r="O137" s="69"/>
      <c r="P137" s="190">
        <f>O137*H137</f>
        <v>0</v>
      </c>
      <c r="Q137" s="190">
        <v>8.4999999999999995E-4</v>
      </c>
      <c r="R137" s="190">
        <f>Q137*H137</f>
        <v>0.51</v>
      </c>
      <c r="S137" s="190">
        <v>0</v>
      </c>
      <c r="T137" s="191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92" t="s">
        <v>118</v>
      </c>
      <c r="AT137" s="192" t="s">
        <v>114</v>
      </c>
      <c r="AU137" s="192" t="s">
        <v>79</v>
      </c>
      <c r="AY137" s="15" t="s">
        <v>112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15" t="s">
        <v>77</v>
      </c>
      <c r="BK137" s="193">
        <f>ROUND(I137*H137,2)</f>
        <v>0</v>
      </c>
      <c r="BL137" s="15" t="s">
        <v>118</v>
      </c>
      <c r="BM137" s="192" t="s">
        <v>143</v>
      </c>
    </row>
    <row r="138" spans="1:65" s="2" customFormat="1" ht="19.5">
      <c r="A138" s="32"/>
      <c r="B138" s="33"/>
      <c r="C138" s="34"/>
      <c r="D138" s="194" t="s">
        <v>120</v>
      </c>
      <c r="E138" s="34"/>
      <c r="F138" s="195" t="s">
        <v>144</v>
      </c>
      <c r="G138" s="34"/>
      <c r="H138" s="34"/>
      <c r="I138" s="196"/>
      <c r="J138" s="34"/>
      <c r="K138" s="34"/>
      <c r="L138" s="37"/>
      <c r="M138" s="197"/>
      <c r="N138" s="198"/>
      <c r="O138" s="69"/>
      <c r="P138" s="69"/>
      <c r="Q138" s="69"/>
      <c r="R138" s="69"/>
      <c r="S138" s="69"/>
      <c r="T138" s="70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T138" s="15" t="s">
        <v>120</v>
      </c>
      <c r="AU138" s="15" t="s">
        <v>79</v>
      </c>
    </row>
    <row r="139" spans="1:65" s="13" customFormat="1" ht="11.25">
      <c r="B139" s="199"/>
      <c r="C139" s="200"/>
      <c r="D139" s="194" t="s">
        <v>122</v>
      </c>
      <c r="E139" s="201" t="s">
        <v>1</v>
      </c>
      <c r="F139" s="202" t="s">
        <v>145</v>
      </c>
      <c r="G139" s="200"/>
      <c r="H139" s="203">
        <v>106</v>
      </c>
      <c r="I139" s="204"/>
      <c r="J139" s="200"/>
      <c r="K139" s="200"/>
      <c r="L139" s="205"/>
      <c r="M139" s="206"/>
      <c r="N139" s="207"/>
      <c r="O139" s="207"/>
      <c r="P139" s="207"/>
      <c r="Q139" s="207"/>
      <c r="R139" s="207"/>
      <c r="S139" s="207"/>
      <c r="T139" s="208"/>
      <c r="AT139" s="209" t="s">
        <v>122</v>
      </c>
      <c r="AU139" s="209" t="s">
        <v>79</v>
      </c>
      <c r="AV139" s="13" t="s">
        <v>79</v>
      </c>
      <c r="AW139" s="13" t="s">
        <v>29</v>
      </c>
      <c r="AX139" s="13" t="s">
        <v>72</v>
      </c>
      <c r="AY139" s="209" t="s">
        <v>112</v>
      </c>
    </row>
    <row r="140" spans="1:65" s="13" customFormat="1" ht="11.25">
      <c r="B140" s="199"/>
      <c r="C140" s="200"/>
      <c r="D140" s="194" t="s">
        <v>122</v>
      </c>
      <c r="E140" s="201" t="s">
        <v>1</v>
      </c>
      <c r="F140" s="202" t="s">
        <v>146</v>
      </c>
      <c r="G140" s="200"/>
      <c r="H140" s="203">
        <v>600</v>
      </c>
      <c r="I140" s="204"/>
      <c r="J140" s="200"/>
      <c r="K140" s="200"/>
      <c r="L140" s="205"/>
      <c r="M140" s="206"/>
      <c r="N140" s="207"/>
      <c r="O140" s="207"/>
      <c r="P140" s="207"/>
      <c r="Q140" s="207"/>
      <c r="R140" s="207"/>
      <c r="S140" s="207"/>
      <c r="T140" s="208"/>
      <c r="AT140" s="209" t="s">
        <v>122</v>
      </c>
      <c r="AU140" s="209" t="s">
        <v>79</v>
      </c>
      <c r="AV140" s="13" t="s">
        <v>79</v>
      </c>
      <c r="AW140" s="13" t="s">
        <v>29</v>
      </c>
      <c r="AX140" s="13" t="s">
        <v>77</v>
      </c>
      <c r="AY140" s="209" t="s">
        <v>112</v>
      </c>
    </row>
    <row r="141" spans="1:65" s="2" customFormat="1" ht="24.2" customHeight="1">
      <c r="A141" s="32"/>
      <c r="B141" s="33"/>
      <c r="C141" s="180" t="s">
        <v>147</v>
      </c>
      <c r="D141" s="180" t="s">
        <v>114</v>
      </c>
      <c r="E141" s="181" t="s">
        <v>148</v>
      </c>
      <c r="F141" s="182" t="s">
        <v>149</v>
      </c>
      <c r="G141" s="183" t="s">
        <v>117</v>
      </c>
      <c r="H141" s="184">
        <v>600</v>
      </c>
      <c r="I141" s="185"/>
      <c r="J141" s="186">
        <f>ROUND(I141*H141,2)</f>
        <v>0</v>
      </c>
      <c r="K141" s="187"/>
      <c r="L141" s="37"/>
      <c r="M141" s="188" t="s">
        <v>1</v>
      </c>
      <c r="N141" s="189" t="s">
        <v>37</v>
      </c>
      <c r="O141" s="69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92" t="s">
        <v>118</v>
      </c>
      <c r="AT141" s="192" t="s">
        <v>114</v>
      </c>
      <c r="AU141" s="192" t="s">
        <v>79</v>
      </c>
      <c r="AY141" s="15" t="s">
        <v>112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5" t="s">
        <v>77</v>
      </c>
      <c r="BK141" s="193">
        <f>ROUND(I141*H141,2)</f>
        <v>0</v>
      </c>
      <c r="BL141" s="15" t="s">
        <v>118</v>
      </c>
      <c r="BM141" s="192" t="s">
        <v>150</v>
      </c>
    </row>
    <row r="142" spans="1:65" s="2" customFormat="1" ht="29.25">
      <c r="A142" s="32"/>
      <c r="B142" s="33"/>
      <c r="C142" s="34"/>
      <c r="D142" s="194" t="s">
        <v>120</v>
      </c>
      <c r="E142" s="34"/>
      <c r="F142" s="195" t="s">
        <v>151</v>
      </c>
      <c r="G142" s="34"/>
      <c r="H142" s="34"/>
      <c r="I142" s="196"/>
      <c r="J142" s="34"/>
      <c r="K142" s="34"/>
      <c r="L142" s="37"/>
      <c r="M142" s="197"/>
      <c r="N142" s="198"/>
      <c r="O142" s="69"/>
      <c r="P142" s="69"/>
      <c r="Q142" s="69"/>
      <c r="R142" s="69"/>
      <c r="S142" s="69"/>
      <c r="T142" s="70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T142" s="15" t="s">
        <v>120</v>
      </c>
      <c r="AU142" s="15" t="s">
        <v>79</v>
      </c>
    </row>
    <row r="143" spans="1:65" s="2" customFormat="1" ht="24.2" customHeight="1">
      <c r="A143" s="32"/>
      <c r="B143" s="33"/>
      <c r="C143" s="180" t="s">
        <v>152</v>
      </c>
      <c r="D143" s="180" t="s">
        <v>114</v>
      </c>
      <c r="E143" s="181" t="s">
        <v>153</v>
      </c>
      <c r="F143" s="182" t="s">
        <v>154</v>
      </c>
      <c r="G143" s="183" t="s">
        <v>131</v>
      </c>
      <c r="H143" s="184">
        <v>385.96</v>
      </c>
      <c r="I143" s="185"/>
      <c r="J143" s="186">
        <f>ROUND(I143*H143,2)</f>
        <v>0</v>
      </c>
      <c r="K143" s="187"/>
      <c r="L143" s="37"/>
      <c r="M143" s="188" t="s">
        <v>1</v>
      </c>
      <c r="N143" s="189" t="s">
        <v>37</v>
      </c>
      <c r="O143" s="69"/>
      <c r="P143" s="190">
        <f>O143*H143</f>
        <v>0</v>
      </c>
      <c r="Q143" s="190">
        <v>0</v>
      </c>
      <c r="R143" s="190">
        <f>Q143*H143</f>
        <v>0</v>
      </c>
      <c r="S143" s="190">
        <v>0</v>
      </c>
      <c r="T143" s="191">
        <f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92" t="s">
        <v>118</v>
      </c>
      <c r="AT143" s="192" t="s">
        <v>114</v>
      </c>
      <c r="AU143" s="192" t="s">
        <v>79</v>
      </c>
      <c r="AY143" s="15" t="s">
        <v>112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15" t="s">
        <v>77</v>
      </c>
      <c r="BK143" s="193">
        <f>ROUND(I143*H143,2)</f>
        <v>0</v>
      </c>
      <c r="BL143" s="15" t="s">
        <v>118</v>
      </c>
      <c r="BM143" s="192" t="s">
        <v>155</v>
      </c>
    </row>
    <row r="144" spans="1:65" s="2" customFormat="1" ht="39">
      <c r="A144" s="32"/>
      <c r="B144" s="33"/>
      <c r="C144" s="34"/>
      <c r="D144" s="194" t="s">
        <v>120</v>
      </c>
      <c r="E144" s="34"/>
      <c r="F144" s="195" t="s">
        <v>156</v>
      </c>
      <c r="G144" s="34"/>
      <c r="H144" s="34"/>
      <c r="I144" s="196"/>
      <c r="J144" s="34"/>
      <c r="K144" s="34"/>
      <c r="L144" s="37"/>
      <c r="M144" s="197"/>
      <c r="N144" s="198"/>
      <c r="O144" s="69"/>
      <c r="P144" s="69"/>
      <c r="Q144" s="69"/>
      <c r="R144" s="69"/>
      <c r="S144" s="69"/>
      <c r="T144" s="70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T144" s="15" t="s">
        <v>120</v>
      </c>
      <c r="AU144" s="15" t="s">
        <v>79</v>
      </c>
    </row>
    <row r="145" spans="1:65" s="13" customFormat="1" ht="11.25">
      <c r="B145" s="199"/>
      <c r="C145" s="200"/>
      <c r="D145" s="194" t="s">
        <v>122</v>
      </c>
      <c r="E145" s="201" t="s">
        <v>1</v>
      </c>
      <c r="F145" s="202" t="s">
        <v>157</v>
      </c>
      <c r="G145" s="200"/>
      <c r="H145" s="203">
        <v>385.96</v>
      </c>
      <c r="I145" s="204"/>
      <c r="J145" s="200"/>
      <c r="K145" s="200"/>
      <c r="L145" s="205"/>
      <c r="M145" s="206"/>
      <c r="N145" s="207"/>
      <c r="O145" s="207"/>
      <c r="P145" s="207"/>
      <c r="Q145" s="207"/>
      <c r="R145" s="207"/>
      <c r="S145" s="207"/>
      <c r="T145" s="208"/>
      <c r="AT145" s="209" t="s">
        <v>122</v>
      </c>
      <c r="AU145" s="209" t="s">
        <v>79</v>
      </c>
      <c r="AV145" s="13" t="s">
        <v>79</v>
      </c>
      <c r="AW145" s="13" t="s">
        <v>29</v>
      </c>
      <c r="AX145" s="13" t="s">
        <v>77</v>
      </c>
      <c r="AY145" s="209" t="s">
        <v>112</v>
      </c>
    </row>
    <row r="146" spans="1:65" s="2" customFormat="1" ht="37.9" customHeight="1">
      <c r="A146" s="32"/>
      <c r="B146" s="33"/>
      <c r="C146" s="180" t="s">
        <v>158</v>
      </c>
      <c r="D146" s="180" t="s">
        <v>114</v>
      </c>
      <c r="E146" s="181" t="s">
        <v>159</v>
      </c>
      <c r="F146" s="182" t="s">
        <v>160</v>
      </c>
      <c r="G146" s="183" t="s">
        <v>131</v>
      </c>
      <c r="H146" s="184">
        <v>45.02</v>
      </c>
      <c r="I146" s="185"/>
      <c r="J146" s="186">
        <f>ROUND(I146*H146,2)</f>
        <v>0</v>
      </c>
      <c r="K146" s="187"/>
      <c r="L146" s="37"/>
      <c r="M146" s="188" t="s">
        <v>1</v>
      </c>
      <c r="N146" s="189" t="s">
        <v>37</v>
      </c>
      <c r="O146" s="69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92" t="s">
        <v>118</v>
      </c>
      <c r="AT146" s="192" t="s">
        <v>114</v>
      </c>
      <c r="AU146" s="192" t="s">
        <v>79</v>
      </c>
      <c r="AY146" s="15" t="s">
        <v>112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15" t="s">
        <v>77</v>
      </c>
      <c r="BK146" s="193">
        <f>ROUND(I146*H146,2)</f>
        <v>0</v>
      </c>
      <c r="BL146" s="15" t="s">
        <v>118</v>
      </c>
      <c r="BM146" s="192" t="s">
        <v>161</v>
      </c>
    </row>
    <row r="147" spans="1:65" s="2" customFormat="1" ht="39">
      <c r="A147" s="32"/>
      <c r="B147" s="33"/>
      <c r="C147" s="34"/>
      <c r="D147" s="194" t="s">
        <v>120</v>
      </c>
      <c r="E147" s="34"/>
      <c r="F147" s="195" t="s">
        <v>162</v>
      </c>
      <c r="G147" s="34"/>
      <c r="H147" s="34"/>
      <c r="I147" s="196"/>
      <c r="J147" s="34"/>
      <c r="K147" s="34"/>
      <c r="L147" s="37"/>
      <c r="M147" s="197"/>
      <c r="N147" s="198"/>
      <c r="O147" s="69"/>
      <c r="P147" s="69"/>
      <c r="Q147" s="69"/>
      <c r="R147" s="69"/>
      <c r="S147" s="69"/>
      <c r="T147" s="70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T147" s="15" t="s">
        <v>120</v>
      </c>
      <c r="AU147" s="15" t="s">
        <v>79</v>
      </c>
    </row>
    <row r="148" spans="1:65" s="13" customFormat="1" ht="11.25">
      <c r="B148" s="199"/>
      <c r="C148" s="200"/>
      <c r="D148" s="194" t="s">
        <v>122</v>
      </c>
      <c r="E148" s="201" t="s">
        <v>1</v>
      </c>
      <c r="F148" s="202" t="s">
        <v>163</v>
      </c>
      <c r="G148" s="200"/>
      <c r="H148" s="203">
        <v>45.02</v>
      </c>
      <c r="I148" s="204"/>
      <c r="J148" s="200"/>
      <c r="K148" s="200"/>
      <c r="L148" s="205"/>
      <c r="M148" s="206"/>
      <c r="N148" s="207"/>
      <c r="O148" s="207"/>
      <c r="P148" s="207"/>
      <c r="Q148" s="207"/>
      <c r="R148" s="207"/>
      <c r="S148" s="207"/>
      <c r="T148" s="208"/>
      <c r="AT148" s="209" t="s">
        <v>122</v>
      </c>
      <c r="AU148" s="209" t="s">
        <v>79</v>
      </c>
      <c r="AV148" s="13" t="s">
        <v>79</v>
      </c>
      <c r="AW148" s="13" t="s">
        <v>29</v>
      </c>
      <c r="AX148" s="13" t="s">
        <v>77</v>
      </c>
      <c r="AY148" s="209" t="s">
        <v>112</v>
      </c>
    </row>
    <row r="149" spans="1:65" s="2" customFormat="1" ht="33" customHeight="1">
      <c r="A149" s="32"/>
      <c r="B149" s="33"/>
      <c r="C149" s="180" t="s">
        <v>164</v>
      </c>
      <c r="D149" s="180" t="s">
        <v>114</v>
      </c>
      <c r="E149" s="181" t="s">
        <v>165</v>
      </c>
      <c r="F149" s="182" t="s">
        <v>166</v>
      </c>
      <c r="G149" s="183" t="s">
        <v>127</v>
      </c>
      <c r="H149" s="184">
        <v>45.02</v>
      </c>
      <c r="I149" s="185"/>
      <c r="J149" s="186">
        <f>ROUND(I149*H149,2)</f>
        <v>0</v>
      </c>
      <c r="K149" s="187"/>
      <c r="L149" s="37"/>
      <c r="M149" s="188" t="s">
        <v>1</v>
      </c>
      <c r="N149" s="189" t="s">
        <v>37</v>
      </c>
      <c r="O149" s="69"/>
      <c r="P149" s="190">
        <f>O149*H149</f>
        <v>0</v>
      </c>
      <c r="Q149" s="190">
        <v>0</v>
      </c>
      <c r="R149" s="190">
        <f>Q149*H149</f>
        <v>0</v>
      </c>
      <c r="S149" s="190">
        <v>0</v>
      </c>
      <c r="T149" s="191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92" t="s">
        <v>118</v>
      </c>
      <c r="AT149" s="192" t="s">
        <v>114</v>
      </c>
      <c r="AU149" s="192" t="s">
        <v>79</v>
      </c>
      <c r="AY149" s="15" t="s">
        <v>112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15" t="s">
        <v>77</v>
      </c>
      <c r="BK149" s="193">
        <f>ROUND(I149*H149,2)</f>
        <v>0</v>
      </c>
      <c r="BL149" s="15" t="s">
        <v>118</v>
      </c>
      <c r="BM149" s="192" t="s">
        <v>167</v>
      </c>
    </row>
    <row r="150" spans="1:65" s="2" customFormat="1" ht="29.25">
      <c r="A150" s="32"/>
      <c r="B150" s="33"/>
      <c r="C150" s="34"/>
      <c r="D150" s="194" t="s">
        <v>120</v>
      </c>
      <c r="E150" s="34"/>
      <c r="F150" s="195" t="s">
        <v>168</v>
      </c>
      <c r="G150" s="34"/>
      <c r="H150" s="34"/>
      <c r="I150" s="196"/>
      <c r="J150" s="34"/>
      <c r="K150" s="34"/>
      <c r="L150" s="37"/>
      <c r="M150" s="197"/>
      <c r="N150" s="198"/>
      <c r="O150" s="69"/>
      <c r="P150" s="69"/>
      <c r="Q150" s="69"/>
      <c r="R150" s="69"/>
      <c r="S150" s="69"/>
      <c r="T150" s="70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T150" s="15" t="s">
        <v>120</v>
      </c>
      <c r="AU150" s="15" t="s">
        <v>79</v>
      </c>
    </row>
    <row r="151" spans="1:65" s="2" customFormat="1" ht="24.2" customHeight="1">
      <c r="A151" s="32"/>
      <c r="B151" s="33"/>
      <c r="C151" s="180" t="s">
        <v>169</v>
      </c>
      <c r="D151" s="180" t="s">
        <v>114</v>
      </c>
      <c r="E151" s="181" t="s">
        <v>170</v>
      </c>
      <c r="F151" s="182" t="s">
        <v>171</v>
      </c>
      <c r="G151" s="183" t="s">
        <v>131</v>
      </c>
      <c r="H151" s="184">
        <v>340.95</v>
      </c>
      <c r="I151" s="185"/>
      <c r="J151" s="186">
        <f>ROUND(I151*H151,2)</f>
        <v>0</v>
      </c>
      <c r="K151" s="187"/>
      <c r="L151" s="37"/>
      <c r="M151" s="188" t="s">
        <v>1</v>
      </c>
      <c r="N151" s="189" t="s">
        <v>37</v>
      </c>
      <c r="O151" s="69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92" t="s">
        <v>118</v>
      </c>
      <c r="AT151" s="192" t="s">
        <v>114</v>
      </c>
      <c r="AU151" s="192" t="s">
        <v>79</v>
      </c>
      <c r="AY151" s="15" t="s">
        <v>112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15" t="s">
        <v>77</v>
      </c>
      <c r="BK151" s="193">
        <f>ROUND(I151*H151,2)</f>
        <v>0</v>
      </c>
      <c r="BL151" s="15" t="s">
        <v>118</v>
      </c>
      <c r="BM151" s="192" t="s">
        <v>172</v>
      </c>
    </row>
    <row r="152" spans="1:65" s="2" customFormat="1" ht="29.25">
      <c r="A152" s="32"/>
      <c r="B152" s="33"/>
      <c r="C152" s="34"/>
      <c r="D152" s="194" t="s">
        <v>120</v>
      </c>
      <c r="E152" s="34"/>
      <c r="F152" s="195" t="s">
        <v>173</v>
      </c>
      <c r="G152" s="34"/>
      <c r="H152" s="34"/>
      <c r="I152" s="196"/>
      <c r="J152" s="34"/>
      <c r="K152" s="34"/>
      <c r="L152" s="37"/>
      <c r="M152" s="197"/>
      <c r="N152" s="198"/>
      <c r="O152" s="69"/>
      <c r="P152" s="69"/>
      <c r="Q152" s="69"/>
      <c r="R152" s="69"/>
      <c r="S152" s="69"/>
      <c r="T152" s="70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T152" s="15" t="s">
        <v>120</v>
      </c>
      <c r="AU152" s="15" t="s">
        <v>79</v>
      </c>
    </row>
    <row r="153" spans="1:65" s="13" customFormat="1" ht="11.25">
      <c r="B153" s="199"/>
      <c r="C153" s="200"/>
      <c r="D153" s="194" t="s">
        <v>122</v>
      </c>
      <c r="E153" s="201" t="s">
        <v>1</v>
      </c>
      <c r="F153" s="202" t="s">
        <v>174</v>
      </c>
      <c r="G153" s="200"/>
      <c r="H153" s="203">
        <v>340.95</v>
      </c>
      <c r="I153" s="204"/>
      <c r="J153" s="200"/>
      <c r="K153" s="200"/>
      <c r="L153" s="205"/>
      <c r="M153" s="206"/>
      <c r="N153" s="207"/>
      <c r="O153" s="207"/>
      <c r="P153" s="207"/>
      <c r="Q153" s="207"/>
      <c r="R153" s="207"/>
      <c r="S153" s="207"/>
      <c r="T153" s="208"/>
      <c r="AT153" s="209" t="s">
        <v>122</v>
      </c>
      <c r="AU153" s="209" t="s">
        <v>79</v>
      </c>
      <c r="AV153" s="13" t="s">
        <v>79</v>
      </c>
      <c r="AW153" s="13" t="s">
        <v>29</v>
      </c>
      <c r="AX153" s="13" t="s">
        <v>77</v>
      </c>
      <c r="AY153" s="209" t="s">
        <v>112</v>
      </c>
    </row>
    <row r="154" spans="1:65" s="2" customFormat="1" ht="24.2" customHeight="1">
      <c r="A154" s="32"/>
      <c r="B154" s="33"/>
      <c r="C154" s="180" t="s">
        <v>175</v>
      </c>
      <c r="D154" s="180" t="s">
        <v>114</v>
      </c>
      <c r="E154" s="181" t="s">
        <v>176</v>
      </c>
      <c r="F154" s="182" t="s">
        <v>177</v>
      </c>
      <c r="G154" s="183" t="s">
        <v>131</v>
      </c>
      <c r="H154" s="184">
        <v>28.07</v>
      </c>
      <c r="I154" s="185"/>
      <c r="J154" s="186">
        <f>ROUND(I154*H154,2)</f>
        <v>0</v>
      </c>
      <c r="K154" s="187"/>
      <c r="L154" s="37"/>
      <c r="M154" s="188" t="s">
        <v>1</v>
      </c>
      <c r="N154" s="189" t="s">
        <v>37</v>
      </c>
      <c r="O154" s="69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92" t="s">
        <v>118</v>
      </c>
      <c r="AT154" s="192" t="s">
        <v>114</v>
      </c>
      <c r="AU154" s="192" t="s">
        <v>79</v>
      </c>
      <c r="AY154" s="15" t="s">
        <v>112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5" t="s">
        <v>77</v>
      </c>
      <c r="BK154" s="193">
        <f>ROUND(I154*H154,2)</f>
        <v>0</v>
      </c>
      <c r="BL154" s="15" t="s">
        <v>118</v>
      </c>
      <c r="BM154" s="192" t="s">
        <v>178</v>
      </c>
    </row>
    <row r="155" spans="1:65" s="2" customFormat="1" ht="39">
      <c r="A155" s="32"/>
      <c r="B155" s="33"/>
      <c r="C155" s="34"/>
      <c r="D155" s="194" t="s">
        <v>120</v>
      </c>
      <c r="E155" s="34"/>
      <c r="F155" s="195" t="s">
        <v>179</v>
      </c>
      <c r="G155" s="34"/>
      <c r="H155" s="34"/>
      <c r="I155" s="196"/>
      <c r="J155" s="34"/>
      <c r="K155" s="34"/>
      <c r="L155" s="37"/>
      <c r="M155" s="197"/>
      <c r="N155" s="198"/>
      <c r="O155" s="69"/>
      <c r="P155" s="69"/>
      <c r="Q155" s="69"/>
      <c r="R155" s="69"/>
      <c r="S155" s="69"/>
      <c r="T155" s="70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T155" s="15" t="s">
        <v>120</v>
      </c>
      <c r="AU155" s="15" t="s">
        <v>79</v>
      </c>
    </row>
    <row r="156" spans="1:65" s="13" customFormat="1" ht="11.25">
      <c r="B156" s="199"/>
      <c r="C156" s="200"/>
      <c r="D156" s="194" t="s">
        <v>122</v>
      </c>
      <c r="E156" s="201" t="s">
        <v>1</v>
      </c>
      <c r="F156" s="202" t="s">
        <v>180</v>
      </c>
      <c r="G156" s="200"/>
      <c r="H156" s="203">
        <v>28.07</v>
      </c>
      <c r="I156" s="204"/>
      <c r="J156" s="200"/>
      <c r="K156" s="200"/>
      <c r="L156" s="205"/>
      <c r="M156" s="206"/>
      <c r="N156" s="207"/>
      <c r="O156" s="207"/>
      <c r="P156" s="207"/>
      <c r="Q156" s="207"/>
      <c r="R156" s="207"/>
      <c r="S156" s="207"/>
      <c r="T156" s="208"/>
      <c r="AT156" s="209" t="s">
        <v>122</v>
      </c>
      <c r="AU156" s="209" t="s">
        <v>79</v>
      </c>
      <c r="AV156" s="13" t="s">
        <v>79</v>
      </c>
      <c r="AW156" s="13" t="s">
        <v>29</v>
      </c>
      <c r="AX156" s="13" t="s">
        <v>77</v>
      </c>
      <c r="AY156" s="209" t="s">
        <v>112</v>
      </c>
    </row>
    <row r="157" spans="1:65" s="2" customFormat="1" ht="16.5" customHeight="1">
      <c r="A157" s="32"/>
      <c r="B157" s="33"/>
      <c r="C157" s="210" t="s">
        <v>181</v>
      </c>
      <c r="D157" s="210" t="s">
        <v>182</v>
      </c>
      <c r="E157" s="211" t="s">
        <v>183</v>
      </c>
      <c r="F157" s="212" t="s">
        <v>184</v>
      </c>
      <c r="G157" s="213" t="s">
        <v>127</v>
      </c>
      <c r="H157" s="214">
        <v>28.07</v>
      </c>
      <c r="I157" s="215"/>
      <c r="J157" s="216">
        <f>ROUND(I157*H157,2)</f>
        <v>0</v>
      </c>
      <c r="K157" s="217"/>
      <c r="L157" s="218"/>
      <c r="M157" s="219" t="s">
        <v>1</v>
      </c>
      <c r="N157" s="220" t="s">
        <v>37</v>
      </c>
      <c r="O157" s="69"/>
      <c r="P157" s="190">
        <f>O157*H157</f>
        <v>0</v>
      </c>
      <c r="Q157" s="190">
        <v>1</v>
      </c>
      <c r="R157" s="190">
        <f>Q157*H157</f>
        <v>28.07</v>
      </c>
      <c r="S157" s="190">
        <v>0</v>
      </c>
      <c r="T157" s="191">
        <f>S157*H157</f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92" t="s">
        <v>175</v>
      </c>
      <c r="AT157" s="192" t="s">
        <v>182</v>
      </c>
      <c r="AU157" s="192" t="s">
        <v>79</v>
      </c>
      <c r="AY157" s="15" t="s">
        <v>112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15" t="s">
        <v>77</v>
      </c>
      <c r="BK157" s="193">
        <f>ROUND(I157*H157,2)</f>
        <v>0</v>
      </c>
      <c r="BL157" s="15" t="s">
        <v>118</v>
      </c>
      <c r="BM157" s="192" t="s">
        <v>185</v>
      </c>
    </row>
    <row r="158" spans="1:65" s="2" customFormat="1" ht="11.25">
      <c r="A158" s="32"/>
      <c r="B158" s="33"/>
      <c r="C158" s="34"/>
      <c r="D158" s="194" t="s">
        <v>120</v>
      </c>
      <c r="E158" s="34"/>
      <c r="F158" s="195" t="s">
        <v>184</v>
      </c>
      <c r="G158" s="34"/>
      <c r="H158" s="34"/>
      <c r="I158" s="196"/>
      <c r="J158" s="34"/>
      <c r="K158" s="34"/>
      <c r="L158" s="37"/>
      <c r="M158" s="197"/>
      <c r="N158" s="198"/>
      <c r="O158" s="69"/>
      <c r="P158" s="69"/>
      <c r="Q158" s="69"/>
      <c r="R158" s="69"/>
      <c r="S158" s="69"/>
      <c r="T158" s="70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T158" s="15" t="s">
        <v>120</v>
      </c>
      <c r="AU158" s="15" t="s">
        <v>79</v>
      </c>
    </row>
    <row r="159" spans="1:65" s="12" customFormat="1" ht="22.9" customHeight="1">
      <c r="B159" s="164"/>
      <c r="C159" s="165"/>
      <c r="D159" s="166" t="s">
        <v>71</v>
      </c>
      <c r="E159" s="178" t="s">
        <v>135</v>
      </c>
      <c r="F159" s="178" t="s">
        <v>186</v>
      </c>
      <c r="G159" s="165"/>
      <c r="H159" s="165"/>
      <c r="I159" s="168"/>
      <c r="J159" s="179">
        <f>BK159</f>
        <v>0</v>
      </c>
      <c r="K159" s="165"/>
      <c r="L159" s="170"/>
      <c r="M159" s="171"/>
      <c r="N159" s="172"/>
      <c r="O159" s="172"/>
      <c r="P159" s="173">
        <f>SUM(P160:P162)</f>
        <v>0</v>
      </c>
      <c r="Q159" s="172"/>
      <c r="R159" s="173">
        <f>SUM(R160:R162)</f>
        <v>0</v>
      </c>
      <c r="S159" s="172"/>
      <c r="T159" s="174">
        <f>SUM(T160:T162)</f>
        <v>0</v>
      </c>
      <c r="AR159" s="175" t="s">
        <v>77</v>
      </c>
      <c r="AT159" s="176" t="s">
        <v>71</v>
      </c>
      <c r="AU159" s="176" t="s">
        <v>77</v>
      </c>
      <c r="AY159" s="175" t="s">
        <v>112</v>
      </c>
      <c r="BK159" s="177">
        <f>SUM(BK160:BK162)</f>
        <v>0</v>
      </c>
    </row>
    <row r="160" spans="1:65" s="2" customFormat="1" ht="21.75" customHeight="1">
      <c r="A160" s="32"/>
      <c r="B160" s="33"/>
      <c r="C160" s="180" t="s">
        <v>187</v>
      </c>
      <c r="D160" s="180" t="s">
        <v>114</v>
      </c>
      <c r="E160" s="181" t="s">
        <v>188</v>
      </c>
      <c r="F160" s="182" t="s">
        <v>189</v>
      </c>
      <c r="G160" s="183" t="s">
        <v>190</v>
      </c>
      <c r="H160" s="184">
        <v>141.19999999999999</v>
      </c>
      <c r="I160" s="185"/>
      <c r="J160" s="186">
        <f>ROUND(I160*H160,2)</f>
        <v>0</v>
      </c>
      <c r="K160" s="187"/>
      <c r="L160" s="37"/>
      <c r="M160" s="188" t="s">
        <v>1</v>
      </c>
      <c r="N160" s="189" t="s">
        <v>37</v>
      </c>
      <c r="O160" s="69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92" t="s">
        <v>118</v>
      </c>
      <c r="AT160" s="192" t="s">
        <v>114</v>
      </c>
      <c r="AU160" s="192" t="s">
        <v>79</v>
      </c>
      <c r="AY160" s="15" t="s">
        <v>112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5" t="s">
        <v>77</v>
      </c>
      <c r="BK160" s="193">
        <f>ROUND(I160*H160,2)</f>
        <v>0</v>
      </c>
      <c r="BL160" s="15" t="s">
        <v>118</v>
      </c>
      <c r="BM160" s="192" t="s">
        <v>191</v>
      </c>
    </row>
    <row r="161" spans="1:65" s="2" customFormat="1" ht="11.25">
      <c r="A161" s="32"/>
      <c r="B161" s="33"/>
      <c r="C161" s="34"/>
      <c r="D161" s="194" t="s">
        <v>120</v>
      </c>
      <c r="E161" s="34"/>
      <c r="F161" s="195" t="s">
        <v>192</v>
      </c>
      <c r="G161" s="34"/>
      <c r="H161" s="34"/>
      <c r="I161" s="196"/>
      <c r="J161" s="34"/>
      <c r="K161" s="34"/>
      <c r="L161" s="37"/>
      <c r="M161" s="197"/>
      <c r="N161" s="198"/>
      <c r="O161" s="69"/>
      <c r="P161" s="69"/>
      <c r="Q161" s="69"/>
      <c r="R161" s="69"/>
      <c r="S161" s="69"/>
      <c r="T161" s="70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T161" s="15" t="s">
        <v>120</v>
      </c>
      <c r="AU161" s="15" t="s">
        <v>79</v>
      </c>
    </row>
    <row r="162" spans="1:65" s="13" customFormat="1" ht="11.25">
      <c r="B162" s="199"/>
      <c r="C162" s="200"/>
      <c r="D162" s="194" t="s">
        <v>122</v>
      </c>
      <c r="E162" s="201" t="s">
        <v>1</v>
      </c>
      <c r="F162" s="202" t="s">
        <v>193</v>
      </c>
      <c r="G162" s="200"/>
      <c r="H162" s="203">
        <v>141.19999999999999</v>
      </c>
      <c r="I162" s="204"/>
      <c r="J162" s="200"/>
      <c r="K162" s="200"/>
      <c r="L162" s="205"/>
      <c r="M162" s="206"/>
      <c r="N162" s="207"/>
      <c r="O162" s="207"/>
      <c r="P162" s="207"/>
      <c r="Q162" s="207"/>
      <c r="R162" s="207"/>
      <c r="S162" s="207"/>
      <c r="T162" s="208"/>
      <c r="AT162" s="209" t="s">
        <v>122</v>
      </c>
      <c r="AU162" s="209" t="s">
        <v>79</v>
      </c>
      <c r="AV162" s="13" t="s">
        <v>79</v>
      </c>
      <c r="AW162" s="13" t="s">
        <v>29</v>
      </c>
      <c r="AX162" s="13" t="s">
        <v>77</v>
      </c>
      <c r="AY162" s="209" t="s">
        <v>112</v>
      </c>
    </row>
    <row r="163" spans="1:65" s="12" customFormat="1" ht="22.9" customHeight="1">
      <c r="B163" s="164"/>
      <c r="C163" s="165"/>
      <c r="D163" s="166" t="s">
        <v>71</v>
      </c>
      <c r="E163" s="178" t="s">
        <v>118</v>
      </c>
      <c r="F163" s="178" t="s">
        <v>194</v>
      </c>
      <c r="G163" s="165"/>
      <c r="H163" s="165"/>
      <c r="I163" s="168"/>
      <c r="J163" s="179">
        <f>BK163</f>
        <v>0</v>
      </c>
      <c r="K163" s="165"/>
      <c r="L163" s="170"/>
      <c r="M163" s="171"/>
      <c r="N163" s="172"/>
      <c r="O163" s="172"/>
      <c r="P163" s="173">
        <f>SUM(P164:P166)</f>
        <v>0</v>
      </c>
      <c r="Q163" s="172"/>
      <c r="R163" s="173">
        <f>SUM(R164:R166)</f>
        <v>0</v>
      </c>
      <c r="S163" s="172"/>
      <c r="T163" s="174">
        <f>SUM(T164:T166)</f>
        <v>0</v>
      </c>
      <c r="AR163" s="175" t="s">
        <v>77</v>
      </c>
      <c r="AT163" s="176" t="s">
        <v>71</v>
      </c>
      <c r="AU163" s="176" t="s">
        <v>77</v>
      </c>
      <c r="AY163" s="175" t="s">
        <v>112</v>
      </c>
      <c r="BK163" s="177">
        <f>SUM(BK164:BK166)</f>
        <v>0</v>
      </c>
    </row>
    <row r="164" spans="1:65" s="2" customFormat="1" ht="16.5" customHeight="1">
      <c r="A164" s="32"/>
      <c r="B164" s="33"/>
      <c r="C164" s="180" t="s">
        <v>195</v>
      </c>
      <c r="D164" s="180" t="s">
        <v>114</v>
      </c>
      <c r="E164" s="181" t="s">
        <v>196</v>
      </c>
      <c r="F164" s="182" t="s">
        <v>197</v>
      </c>
      <c r="G164" s="183" t="s">
        <v>131</v>
      </c>
      <c r="H164" s="184">
        <v>16.943999999999999</v>
      </c>
      <c r="I164" s="185"/>
      <c r="J164" s="186">
        <f>ROUND(I164*H164,2)</f>
        <v>0</v>
      </c>
      <c r="K164" s="187"/>
      <c r="L164" s="37"/>
      <c r="M164" s="188" t="s">
        <v>1</v>
      </c>
      <c r="N164" s="189" t="s">
        <v>37</v>
      </c>
      <c r="O164" s="69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92" t="s">
        <v>118</v>
      </c>
      <c r="AT164" s="192" t="s">
        <v>114</v>
      </c>
      <c r="AU164" s="192" t="s">
        <v>79</v>
      </c>
      <c r="AY164" s="15" t="s">
        <v>112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15" t="s">
        <v>77</v>
      </c>
      <c r="BK164" s="193">
        <f>ROUND(I164*H164,2)</f>
        <v>0</v>
      </c>
      <c r="BL164" s="15" t="s">
        <v>118</v>
      </c>
      <c r="BM164" s="192" t="s">
        <v>198</v>
      </c>
    </row>
    <row r="165" spans="1:65" s="2" customFormat="1" ht="19.5">
      <c r="A165" s="32"/>
      <c r="B165" s="33"/>
      <c r="C165" s="34"/>
      <c r="D165" s="194" t="s">
        <v>120</v>
      </c>
      <c r="E165" s="34"/>
      <c r="F165" s="195" t="s">
        <v>199</v>
      </c>
      <c r="G165" s="34"/>
      <c r="H165" s="34"/>
      <c r="I165" s="196"/>
      <c r="J165" s="34"/>
      <c r="K165" s="34"/>
      <c r="L165" s="37"/>
      <c r="M165" s="197"/>
      <c r="N165" s="198"/>
      <c r="O165" s="69"/>
      <c r="P165" s="69"/>
      <c r="Q165" s="69"/>
      <c r="R165" s="69"/>
      <c r="S165" s="69"/>
      <c r="T165" s="70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T165" s="15" t="s">
        <v>120</v>
      </c>
      <c r="AU165" s="15" t="s">
        <v>79</v>
      </c>
    </row>
    <row r="166" spans="1:65" s="13" customFormat="1" ht="11.25">
      <c r="B166" s="199"/>
      <c r="C166" s="200"/>
      <c r="D166" s="194" t="s">
        <v>122</v>
      </c>
      <c r="E166" s="201" t="s">
        <v>1</v>
      </c>
      <c r="F166" s="202" t="s">
        <v>200</v>
      </c>
      <c r="G166" s="200"/>
      <c r="H166" s="203">
        <v>16.943999999999999</v>
      </c>
      <c r="I166" s="204"/>
      <c r="J166" s="200"/>
      <c r="K166" s="200"/>
      <c r="L166" s="205"/>
      <c r="M166" s="206"/>
      <c r="N166" s="207"/>
      <c r="O166" s="207"/>
      <c r="P166" s="207"/>
      <c r="Q166" s="207"/>
      <c r="R166" s="207"/>
      <c r="S166" s="207"/>
      <c r="T166" s="208"/>
      <c r="AT166" s="209" t="s">
        <v>122</v>
      </c>
      <c r="AU166" s="209" t="s">
        <v>79</v>
      </c>
      <c r="AV166" s="13" t="s">
        <v>79</v>
      </c>
      <c r="AW166" s="13" t="s">
        <v>29</v>
      </c>
      <c r="AX166" s="13" t="s">
        <v>77</v>
      </c>
      <c r="AY166" s="209" t="s">
        <v>112</v>
      </c>
    </row>
    <row r="167" spans="1:65" s="12" customFormat="1" ht="22.9" customHeight="1">
      <c r="B167" s="164"/>
      <c r="C167" s="165"/>
      <c r="D167" s="166" t="s">
        <v>71</v>
      </c>
      <c r="E167" s="178" t="s">
        <v>147</v>
      </c>
      <c r="F167" s="178" t="s">
        <v>201</v>
      </c>
      <c r="G167" s="165"/>
      <c r="H167" s="165"/>
      <c r="I167" s="168"/>
      <c r="J167" s="179">
        <f>BK167</f>
        <v>0</v>
      </c>
      <c r="K167" s="165"/>
      <c r="L167" s="170"/>
      <c r="M167" s="171"/>
      <c r="N167" s="172"/>
      <c r="O167" s="172"/>
      <c r="P167" s="173">
        <f>SUM(P168:P179)</f>
        <v>0</v>
      </c>
      <c r="Q167" s="172"/>
      <c r="R167" s="173">
        <f>SUM(R168:R179)</f>
        <v>0</v>
      </c>
      <c r="S167" s="172"/>
      <c r="T167" s="174">
        <f>SUM(T168:T179)</f>
        <v>0</v>
      </c>
      <c r="AR167" s="175" t="s">
        <v>77</v>
      </c>
      <c r="AT167" s="176" t="s">
        <v>71</v>
      </c>
      <c r="AU167" s="176" t="s">
        <v>77</v>
      </c>
      <c r="AY167" s="175" t="s">
        <v>112</v>
      </c>
      <c r="BK167" s="177">
        <f>SUM(BK168:BK179)</f>
        <v>0</v>
      </c>
    </row>
    <row r="168" spans="1:65" s="2" customFormat="1" ht="24.2" customHeight="1">
      <c r="A168" s="32"/>
      <c r="B168" s="33"/>
      <c r="C168" s="180" t="s">
        <v>202</v>
      </c>
      <c r="D168" s="180" t="s">
        <v>114</v>
      </c>
      <c r="E168" s="181" t="s">
        <v>203</v>
      </c>
      <c r="F168" s="182" t="s">
        <v>204</v>
      </c>
      <c r="G168" s="183" t="s">
        <v>117</v>
      </c>
      <c r="H168" s="184">
        <v>139.5</v>
      </c>
      <c r="I168" s="185"/>
      <c r="J168" s="186">
        <f>ROUND(I168*H168,2)</f>
        <v>0</v>
      </c>
      <c r="K168" s="187"/>
      <c r="L168" s="37"/>
      <c r="M168" s="188" t="s">
        <v>1</v>
      </c>
      <c r="N168" s="189" t="s">
        <v>37</v>
      </c>
      <c r="O168" s="69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92" t="s">
        <v>118</v>
      </c>
      <c r="AT168" s="192" t="s">
        <v>114</v>
      </c>
      <c r="AU168" s="192" t="s">
        <v>79</v>
      </c>
      <c r="AY168" s="15" t="s">
        <v>112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5" t="s">
        <v>77</v>
      </c>
      <c r="BK168" s="193">
        <f>ROUND(I168*H168,2)</f>
        <v>0</v>
      </c>
      <c r="BL168" s="15" t="s">
        <v>118</v>
      </c>
      <c r="BM168" s="192" t="s">
        <v>205</v>
      </c>
    </row>
    <row r="169" spans="1:65" s="2" customFormat="1" ht="29.25">
      <c r="A169" s="32"/>
      <c r="B169" s="33"/>
      <c r="C169" s="34"/>
      <c r="D169" s="194" t="s">
        <v>120</v>
      </c>
      <c r="E169" s="34"/>
      <c r="F169" s="195" t="s">
        <v>206</v>
      </c>
      <c r="G169" s="34"/>
      <c r="H169" s="34"/>
      <c r="I169" s="196"/>
      <c r="J169" s="34"/>
      <c r="K169" s="34"/>
      <c r="L169" s="37"/>
      <c r="M169" s="197"/>
      <c r="N169" s="198"/>
      <c r="O169" s="69"/>
      <c r="P169" s="69"/>
      <c r="Q169" s="69"/>
      <c r="R169" s="69"/>
      <c r="S169" s="69"/>
      <c r="T169" s="70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T169" s="15" t="s">
        <v>120</v>
      </c>
      <c r="AU169" s="15" t="s">
        <v>79</v>
      </c>
    </row>
    <row r="170" spans="1:65" s="2" customFormat="1" ht="24.2" customHeight="1">
      <c r="A170" s="32"/>
      <c r="B170" s="33"/>
      <c r="C170" s="180" t="s">
        <v>207</v>
      </c>
      <c r="D170" s="180" t="s">
        <v>114</v>
      </c>
      <c r="E170" s="181" t="s">
        <v>208</v>
      </c>
      <c r="F170" s="182" t="s">
        <v>209</v>
      </c>
      <c r="G170" s="183" t="s">
        <v>117</v>
      </c>
      <c r="H170" s="184">
        <v>139.5</v>
      </c>
      <c r="I170" s="185"/>
      <c r="J170" s="186">
        <f>ROUND(I170*H170,2)</f>
        <v>0</v>
      </c>
      <c r="K170" s="187"/>
      <c r="L170" s="37"/>
      <c r="M170" s="188" t="s">
        <v>1</v>
      </c>
      <c r="N170" s="189" t="s">
        <v>37</v>
      </c>
      <c r="O170" s="69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92" t="s">
        <v>118</v>
      </c>
      <c r="AT170" s="192" t="s">
        <v>114</v>
      </c>
      <c r="AU170" s="192" t="s">
        <v>79</v>
      </c>
      <c r="AY170" s="15" t="s">
        <v>112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5" t="s">
        <v>77</v>
      </c>
      <c r="BK170" s="193">
        <f>ROUND(I170*H170,2)</f>
        <v>0</v>
      </c>
      <c r="BL170" s="15" t="s">
        <v>118</v>
      </c>
      <c r="BM170" s="192" t="s">
        <v>210</v>
      </c>
    </row>
    <row r="171" spans="1:65" s="2" customFormat="1" ht="19.5">
      <c r="A171" s="32"/>
      <c r="B171" s="33"/>
      <c r="C171" s="34"/>
      <c r="D171" s="194" t="s">
        <v>120</v>
      </c>
      <c r="E171" s="34"/>
      <c r="F171" s="195" t="s">
        <v>211</v>
      </c>
      <c r="G171" s="34"/>
      <c r="H171" s="34"/>
      <c r="I171" s="196"/>
      <c r="J171" s="34"/>
      <c r="K171" s="34"/>
      <c r="L171" s="37"/>
      <c r="M171" s="197"/>
      <c r="N171" s="198"/>
      <c r="O171" s="69"/>
      <c r="P171" s="69"/>
      <c r="Q171" s="69"/>
      <c r="R171" s="69"/>
      <c r="S171" s="69"/>
      <c r="T171" s="70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T171" s="15" t="s">
        <v>120</v>
      </c>
      <c r="AU171" s="15" t="s">
        <v>79</v>
      </c>
    </row>
    <row r="172" spans="1:65" s="2" customFormat="1" ht="33" customHeight="1">
      <c r="A172" s="32"/>
      <c r="B172" s="33"/>
      <c r="C172" s="180" t="s">
        <v>212</v>
      </c>
      <c r="D172" s="180" t="s">
        <v>114</v>
      </c>
      <c r="E172" s="181" t="s">
        <v>213</v>
      </c>
      <c r="F172" s="182" t="s">
        <v>214</v>
      </c>
      <c r="G172" s="183" t="s">
        <v>117</v>
      </c>
      <c r="H172" s="184">
        <v>139.5</v>
      </c>
      <c r="I172" s="185"/>
      <c r="J172" s="186">
        <f>ROUND(I172*H172,2)</f>
        <v>0</v>
      </c>
      <c r="K172" s="187"/>
      <c r="L172" s="37"/>
      <c r="M172" s="188" t="s">
        <v>1</v>
      </c>
      <c r="N172" s="189" t="s">
        <v>37</v>
      </c>
      <c r="O172" s="69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92" t="s">
        <v>118</v>
      </c>
      <c r="AT172" s="192" t="s">
        <v>114</v>
      </c>
      <c r="AU172" s="192" t="s">
        <v>79</v>
      </c>
      <c r="AY172" s="15" t="s">
        <v>112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5" t="s">
        <v>77</v>
      </c>
      <c r="BK172" s="193">
        <f>ROUND(I172*H172,2)</f>
        <v>0</v>
      </c>
      <c r="BL172" s="15" t="s">
        <v>118</v>
      </c>
      <c r="BM172" s="192" t="s">
        <v>215</v>
      </c>
    </row>
    <row r="173" spans="1:65" s="2" customFormat="1" ht="29.25">
      <c r="A173" s="32"/>
      <c r="B173" s="33"/>
      <c r="C173" s="34"/>
      <c r="D173" s="194" t="s">
        <v>120</v>
      </c>
      <c r="E173" s="34"/>
      <c r="F173" s="195" t="s">
        <v>216</v>
      </c>
      <c r="G173" s="34"/>
      <c r="H173" s="34"/>
      <c r="I173" s="196"/>
      <c r="J173" s="34"/>
      <c r="K173" s="34"/>
      <c r="L173" s="37"/>
      <c r="M173" s="197"/>
      <c r="N173" s="198"/>
      <c r="O173" s="69"/>
      <c r="P173" s="69"/>
      <c r="Q173" s="69"/>
      <c r="R173" s="69"/>
      <c r="S173" s="69"/>
      <c r="T173" s="70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T173" s="15" t="s">
        <v>120</v>
      </c>
      <c r="AU173" s="15" t="s">
        <v>79</v>
      </c>
    </row>
    <row r="174" spans="1:65" s="2" customFormat="1" ht="24.2" customHeight="1">
      <c r="A174" s="32"/>
      <c r="B174" s="33"/>
      <c r="C174" s="180" t="s">
        <v>217</v>
      </c>
      <c r="D174" s="180" t="s">
        <v>114</v>
      </c>
      <c r="E174" s="181" t="s">
        <v>218</v>
      </c>
      <c r="F174" s="182" t="s">
        <v>219</v>
      </c>
      <c r="G174" s="183" t="s">
        <v>117</v>
      </c>
      <c r="H174" s="184">
        <v>139.5</v>
      </c>
      <c r="I174" s="185"/>
      <c r="J174" s="186">
        <f>ROUND(I174*H174,2)</f>
        <v>0</v>
      </c>
      <c r="K174" s="187"/>
      <c r="L174" s="37"/>
      <c r="M174" s="188" t="s">
        <v>1</v>
      </c>
      <c r="N174" s="189" t="s">
        <v>37</v>
      </c>
      <c r="O174" s="69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92" t="s">
        <v>118</v>
      </c>
      <c r="AT174" s="192" t="s">
        <v>114</v>
      </c>
      <c r="AU174" s="192" t="s">
        <v>79</v>
      </c>
      <c r="AY174" s="15" t="s">
        <v>112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5" t="s">
        <v>77</v>
      </c>
      <c r="BK174" s="193">
        <f>ROUND(I174*H174,2)</f>
        <v>0</v>
      </c>
      <c r="BL174" s="15" t="s">
        <v>118</v>
      </c>
      <c r="BM174" s="192" t="s">
        <v>220</v>
      </c>
    </row>
    <row r="175" spans="1:65" s="2" customFormat="1" ht="19.5">
      <c r="A175" s="32"/>
      <c r="B175" s="33"/>
      <c r="C175" s="34"/>
      <c r="D175" s="194" t="s">
        <v>120</v>
      </c>
      <c r="E175" s="34"/>
      <c r="F175" s="195" t="s">
        <v>221</v>
      </c>
      <c r="G175" s="34"/>
      <c r="H175" s="34"/>
      <c r="I175" s="196"/>
      <c r="J175" s="34"/>
      <c r="K175" s="34"/>
      <c r="L175" s="37"/>
      <c r="M175" s="197"/>
      <c r="N175" s="198"/>
      <c r="O175" s="69"/>
      <c r="P175" s="69"/>
      <c r="Q175" s="69"/>
      <c r="R175" s="69"/>
      <c r="S175" s="69"/>
      <c r="T175" s="70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T175" s="15" t="s">
        <v>120</v>
      </c>
      <c r="AU175" s="15" t="s">
        <v>79</v>
      </c>
    </row>
    <row r="176" spans="1:65" s="2" customFormat="1" ht="24.2" customHeight="1">
      <c r="A176" s="32"/>
      <c r="B176" s="33"/>
      <c r="C176" s="180" t="s">
        <v>8</v>
      </c>
      <c r="D176" s="180" t="s">
        <v>114</v>
      </c>
      <c r="E176" s="181" t="s">
        <v>222</v>
      </c>
      <c r="F176" s="182" t="s">
        <v>223</v>
      </c>
      <c r="G176" s="183" t="s">
        <v>117</v>
      </c>
      <c r="H176" s="184">
        <v>139.5</v>
      </c>
      <c r="I176" s="185"/>
      <c r="J176" s="186">
        <f>ROUND(I176*H176,2)</f>
        <v>0</v>
      </c>
      <c r="K176" s="187"/>
      <c r="L176" s="37"/>
      <c r="M176" s="188" t="s">
        <v>1</v>
      </c>
      <c r="N176" s="189" t="s">
        <v>37</v>
      </c>
      <c r="O176" s="69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92" t="s">
        <v>118</v>
      </c>
      <c r="AT176" s="192" t="s">
        <v>114</v>
      </c>
      <c r="AU176" s="192" t="s">
        <v>79</v>
      </c>
      <c r="AY176" s="15" t="s">
        <v>112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15" t="s">
        <v>77</v>
      </c>
      <c r="BK176" s="193">
        <f>ROUND(I176*H176,2)</f>
        <v>0</v>
      </c>
      <c r="BL176" s="15" t="s">
        <v>118</v>
      </c>
      <c r="BM176" s="192" t="s">
        <v>224</v>
      </c>
    </row>
    <row r="177" spans="1:65" s="2" customFormat="1" ht="19.5">
      <c r="A177" s="32"/>
      <c r="B177" s="33"/>
      <c r="C177" s="34"/>
      <c r="D177" s="194" t="s">
        <v>120</v>
      </c>
      <c r="E177" s="34"/>
      <c r="F177" s="195" t="s">
        <v>225</v>
      </c>
      <c r="G177" s="34"/>
      <c r="H177" s="34"/>
      <c r="I177" s="196"/>
      <c r="J177" s="34"/>
      <c r="K177" s="34"/>
      <c r="L177" s="37"/>
      <c r="M177" s="197"/>
      <c r="N177" s="198"/>
      <c r="O177" s="69"/>
      <c r="P177" s="69"/>
      <c r="Q177" s="69"/>
      <c r="R177" s="69"/>
      <c r="S177" s="69"/>
      <c r="T177" s="70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T177" s="15" t="s">
        <v>120</v>
      </c>
      <c r="AU177" s="15" t="s">
        <v>79</v>
      </c>
    </row>
    <row r="178" spans="1:65" s="2" customFormat="1" ht="33" customHeight="1">
      <c r="A178" s="32"/>
      <c r="B178" s="33"/>
      <c r="C178" s="180" t="s">
        <v>226</v>
      </c>
      <c r="D178" s="180" t="s">
        <v>114</v>
      </c>
      <c r="E178" s="181" t="s">
        <v>227</v>
      </c>
      <c r="F178" s="182" t="s">
        <v>228</v>
      </c>
      <c r="G178" s="183" t="s">
        <v>117</v>
      </c>
      <c r="H178" s="184">
        <v>139.5</v>
      </c>
      <c r="I178" s="185"/>
      <c r="J178" s="186">
        <f>ROUND(I178*H178,2)</f>
        <v>0</v>
      </c>
      <c r="K178" s="187"/>
      <c r="L178" s="37"/>
      <c r="M178" s="188" t="s">
        <v>1</v>
      </c>
      <c r="N178" s="189" t="s">
        <v>37</v>
      </c>
      <c r="O178" s="69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92" t="s">
        <v>118</v>
      </c>
      <c r="AT178" s="192" t="s">
        <v>114</v>
      </c>
      <c r="AU178" s="192" t="s">
        <v>79</v>
      </c>
      <c r="AY178" s="15" t="s">
        <v>112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15" t="s">
        <v>77</v>
      </c>
      <c r="BK178" s="193">
        <f>ROUND(I178*H178,2)</f>
        <v>0</v>
      </c>
      <c r="BL178" s="15" t="s">
        <v>118</v>
      </c>
      <c r="BM178" s="192" t="s">
        <v>229</v>
      </c>
    </row>
    <row r="179" spans="1:65" s="2" customFormat="1" ht="29.25">
      <c r="A179" s="32"/>
      <c r="B179" s="33"/>
      <c r="C179" s="34"/>
      <c r="D179" s="194" t="s">
        <v>120</v>
      </c>
      <c r="E179" s="34"/>
      <c r="F179" s="195" t="s">
        <v>230</v>
      </c>
      <c r="G179" s="34"/>
      <c r="H179" s="34"/>
      <c r="I179" s="196"/>
      <c r="J179" s="34"/>
      <c r="K179" s="34"/>
      <c r="L179" s="37"/>
      <c r="M179" s="197"/>
      <c r="N179" s="198"/>
      <c r="O179" s="69"/>
      <c r="P179" s="69"/>
      <c r="Q179" s="69"/>
      <c r="R179" s="69"/>
      <c r="S179" s="69"/>
      <c r="T179" s="70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T179" s="15" t="s">
        <v>120</v>
      </c>
      <c r="AU179" s="15" t="s">
        <v>79</v>
      </c>
    </row>
    <row r="180" spans="1:65" s="12" customFormat="1" ht="22.9" customHeight="1">
      <c r="B180" s="164"/>
      <c r="C180" s="165"/>
      <c r="D180" s="166" t="s">
        <v>71</v>
      </c>
      <c r="E180" s="178" t="s">
        <v>175</v>
      </c>
      <c r="F180" s="178" t="s">
        <v>231</v>
      </c>
      <c r="G180" s="165"/>
      <c r="H180" s="165"/>
      <c r="I180" s="168"/>
      <c r="J180" s="179">
        <f>BK180</f>
        <v>0</v>
      </c>
      <c r="K180" s="165"/>
      <c r="L180" s="170"/>
      <c r="M180" s="171"/>
      <c r="N180" s="172"/>
      <c r="O180" s="172"/>
      <c r="P180" s="173">
        <f>SUM(P181:P222)</f>
        <v>0</v>
      </c>
      <c r="Q180" s="172"/>
      <c r="R180" s="173">
        <f>SUM(R181:R222)</f>
        <v>30.635784799999993</v>
      </c>
      <c r="S180" s="172"/>
      <c r="T180" s="174">
        <f>SUM(T181:T222)</f>
        <v>0</v>
      </c>
      <c r="AR180" s="175" t="s">
        <v>77</v>
      </c>
      <c r="AT180" s="176" t="s">
        <v>71</v>
      </c>
      <c r="AU180" s="176" t="s">
        <v>77</v>
      </c>
      <c r="AY180" s="175" t="s">
        <v>112</v>
      </c>
      <c r="BK180" s="177">
        <f>SUM(BK181:BK222)</f>
        <v>0</v>
      </c>
    </row>
    <row r="181" spans="1:65" s="2" customFormat="1" ht="37.9" customHeight="1">
      <c r="A181" s="32"/>
      <c r="B181" s="33"/>
      <c r="C181" s="180" t="s">
        <v>232</v>
      </c>
      <c r="D181" s="180" t="s">
        <v>114</v>
      </c>
      <c r="E181" s="181" t="s">
        <v>233</v>
      </c>
      <c r="F181" s="182" t="s">
        <v>234</v>
      </c>
      <c r="G181" s="183" t="s">
        <v>190</v>
      </c>
      <c r="H181" s="184">
        <v>4</v>
      </c>
      <c r="I181" s="185"/>
      <c r="J181" s="186">
        <f>ROUND(I181*H181,2)</f>
        <v>0</v>
      </c>
      <c r="K181" s="187"/>
      <c r="L181" s="37"/>
      <c r="M181" s="188" t="s">
        <v>1</v>
      </c>
      <c r="N181" s="189" t="s">
        <v>37</v>
      </c>
      <c r="O181" s="69"/>
      <c r="P181" s="190">
        <f>O181*H181</f>
        <v>0</v>
      </c>
      <c r="Q181" s="190">
        <v>1.0000000000000001E-5</v>
      </c>
      <c r="R181" s="190">
        <f>Q181*H181</f>
        <v>4.0000000000000003E-5</v>
      </c>
      <c r="S181" s="190">
        <v>0</v>
      </c>
      <c r="T181" s="191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92" t="s">
        <v>118</v>
      </c>
      <c r="AT181" s="192" t="s">
        <v>114</v>
      </c>
      <c r="AU181" s="192" t="s">
        <v>79</v>
      </c>
      <c r="AY181" s="15" t="s">
        <v>112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15" t="s">
        <v>77</v>
      </c>
      <c r="BK181" s="193">
        <f>ROUND(I181*H181,2)</f>
        <v>0</v>
      </c>
      <c r="BL181" s="15" t="s">
        <v>118</v>
      </c>
      <c r="BM181" s="192" t="s">
        <v>235</v>
      </c>
    </row>
    <row r="182" spans="1:65" s="2" customFormat="1" ht="24.2" customHeight="1">
      <c r="A182" s="32"/>
      <c r="B182" s="33"/>
      <c r="C182" s="180" t="s">
        <v>236</v>
      </c>
      <c r="D182" s="180" t="s">
        <v>114</v>
      </c>
      <c r="E182" s="181" t="s">
        <v>237</v>
      </c>
      <c r="F182" s="182" t="s">
        <v>238</v>
      </c>
      <c r="G182" s="183" t="s">
        <v>190</v>
      </c>
      <c r="H182" s="184">
        <v>21.2</v>
      </c>
      <c r="I182" s="185"/>
      <c r="J182" s="186">
        <f>ROUND(I182*H182,2)</f>
        <v>0</v>
      </c>
      <c r="K182" s="187"/>
      <c r="L182" s="37"/>
      <c r="M182" s="188" t="s">
        <v>1</v>
      </c>
      <c r="N182" s="189" t="s">
        <v>37</v>
      </c>
      <c r="O182" s="69"/>
      <c r="P182" s="190">
        <f>O182*H182</f>
        <v>0</v>
      </c>
      <c r="Q182" s="190">
        <v>1.0000000000000001E-5</v>
      </c>
      <c r="R182" s="190">
        <f>Q182*H182</f>
        <v>2.12E-4</v>
      </c>
      <c r="S182" s="190">
        <v>0</v>
      </c>
      <c r="T182" s="191">
        <f>S182*H182</f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92" t="s">
        <v>118</v>
      </c>
      <c r="AT182" s="192" t="s">
        <v>114</v>
      </c>
      <c r="AU182" s="192" t="s">
        <v>79</v>
      </c>
      <c r="AY182" s="15" t="s">
        <v>112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15" t="s">
        <v>77</v>
      </c>
      <c r="BK182" s="193">
        <f>ROUND(I182*H182,2)</f>
        <v>0</v>
      </c>
      <c r="BL182" s="15" t="s">
        <v>118</v>
      </c>
      <c r="BM182" s="192" t="s">
        <v>239</v>
      </c>
    </row>
    <row r="183" spans="1:65" s="2" customFormat="1" ht="19.5">
      <c r="A183" s="32"/>
      <c r="B183" s="33"/>
      <c r="C183" s="34"/>
      <c r="D183" s="194" t="s">
        <v>120</v>
      </c>
      <c r="E183" s="34"/>
      <c r="F183" s="195" t="s">
        <v>240</v>
      </c>
      <c r="G183" s="34"/>
      <c r="H183" s="34"/>
      <c r="I183" s="196"/>
      <c r="J183" s="34"/>
      <c r="K183" s="34"/>
      <c r="L183" s="37"/>
      <c r="M183" s="197"/>
      <c r="N183" s="198"/>
      <c r="O183" s="69"/>
      <c r="P183" s="69"/>
      <c r="Q183" s="69"/>
      <c r="R183" s="69"/>
      <c r="S183" s="69"/>
      <c r="T183" s="70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T183" s="15" t="s">
        <v>120</v>
      </c>
      <c r="AU183" s="15" t="s">
        <v>79</v>
      </c>
    </row>
    <row r="184" spans="1:65" s="2" customFormat="1" ht="24.2" customHeight="1">
      <c r="A184" s="32"/>
      <c r="B184" s="33"/>
      <c r="C184" s="210" t="s">
        <v>241</v>
      </c>
      <c r="D184" s="210" t="s">
        <v>182</v>
      </c>
      <c r="E184" s="211" t="s">
        <v>242</v>
      </c>
      <c r="F184" s="212" t="s">
        <v>243</v>
      </c>
      <c r="G184" s="213" t="s">
        <v>190</v>
      </c>
      <c r="H184" s="214">
        <v>21.518000000000001</v>
      </c>
      <c r="I184" s="215"/>
      <c r="J184" s="216">
        <f>ROUND(I184*H184,2)</f>
        <v>0</v>
      </c>
      <c r="K184" s="217"/>
      <c r="L184" s="218"/>
      <c r="M184" s="219" t="s">
        <v>1</v>
      </c>
      <c r="N184" s="220" t="s">
        <v>37</v>
      </c>
      <c r="O184" s="69"/>
      <c r="P184" s="190">
        <f>O184*H184</f>
        <v>0</v>
      </c>
      <c r="Q184" s="190">
        <v>3.5999999999999999E-3</v>
      </c>
      <c r="R184" s="190">
        <f>Q184*H184</f>
        <v>7.74648E-2</v>
      </c>
      <c r="S184" s="190">
        <v>0</v>
      </c>
      <c r="T184" s="191">
        <f>S184*H184</f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92" t="s">
        <v>175</v>
      </c>
      <c r="AT184" s="192" t="s">
        <v>182</v>
      </c>
      <c r="AU184" s="192" t="s">
        <v>79</v>
      </c>
      <c r="AY184" s="15" t="s">
        <v>112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15" t="s">
        <v>77</v>
      </c>
      <c r="BK184" s="193">
        <f>ROUND(I184*H184,2)</f>
        <v>0</v>
      </c>
      <c r="BL184" s="15" t="s">
        <v>118</v>
      </c>
      <c r="BM184" s="192" t="s">
        <v>244</v>
      </c>
    </row>
    <row r="185" spans="1:65" s="2" customFormat="1" ht="11.25">
      <c r="A185" s="32"/>
      <c r="B185" s="33"/>
      <c r="C185" s="34"/>
      <c r="D185" s="194" t="s">
        <v>120</v>
      </c>
      <c r="E185" s="34"/>
      <c r="F185" s="195" t="s">
        <v>243</v>
      </c>
      <c r="G185" s="34"/>
      <c r="H185" s="34"/>
      <c r="I185" s="196"/>
      <c r="J185" s="34"/>
      <c r="K185" s="34"/>
      <c r="L185" s="37"/>
      <c r="M185" s="197"/>
      <c r="N185" s="198"/>
      <c r="O185" s="69"/>
      <c r="P185" s="69"/>
      <c r="Q185" s="69"/>
      <c r="R185" s="69"/>
      <c r="S185" s="69"/>
      <c r="T185" s="70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T185" s="15" t="s">
        <v>120</v>
      </c>
      <c r="AU185" s="15" t="s">
        <v>79</v>
      </c>
    </row>
    <row r="186" spans="1:65" s="13" customFormat="1" ht="11.25">
      <c r="B186" s="199"/>
      <c r="C186" s="200"/>
      <c r="D186" s="194" t="s">
        <v>122</v>
      </c>
      <c r="E186" s="200"/>
      <c r="F186" s="202" t="s">
        <v>245</v>
      </c>
      <c r="G186" s="200"/>
      <c r="H186" s="203">
        <v>21.518000000000001</v>
      </c>
      <c r="I186" s="204"/>
      <c r="J186" s="200"/>
      <c r="K186" s="200"/>
      <c r="L186" s="205"/>
      <c r="M186" s="206"/>
      <c r="N186" s="207"/>
      <c r="O186" s="207"/>
      <c r="P186" s="207"/>
      <c r="Q186" s="207"/>
      <c r="R186" s="207"/>
      <c r="S186" s="207"/>
      <c r="T186" s="208"/>
      <c r="AT186" s="209" t="s">
        <v>122</v>
      </c>
      <c r="AU186" s="209" t="s">
        <v>79</v>
      </c>
      <c r="AV186" s="13" t="s">
        <v>79</v>
      </c>
      <c r="AW186" s="13" t="s">
        <v>4</v>
      </c>
      <c r="AX186" s="13" t="s">
        <v>77</v>
      </c>
      <c r="AY186" s="209" t="s">
        <v>112</v>
      </c>
    </row>
    <row r="187" spans="1:65" s="2" customFormat="1" ht="24.2" customHeight="1">
      <c r="A187" s="32"/>
      <c r="B187" s="33"/>
      <c r="C187" s="180" t="s">
        <v>246</v>
      </c>
      <c r="D187" s="180" t="s">
        <v>114</v>
      </c>
      <c r="E187" s="181" t="s">
        <v>247</v>
      </c>
      <c r="F187" s="182" t="s">
        <v>248</v>
      </c>
      <c r="G187" s="183" t="s">
        <v>190</v>
      </c>
      <c r="H187" s="184">
        <v>120</v>
      </c>
      <c r="I187" s="185"/>
      <c r="J187" s="186">
        <f>ROUND(I187*H187,2)</f>
        <v>0</v>
      </c>
      <c r="K187" s="187"/>
      <c r="L187" s="37"/>
      <c r="M187" s="188" t="s">
        <v>1</v>
      </c>
      <c r="N187" s="189" t="s">
        <v>37</v>
      </c>
      <c r="O187" s="69"/>
      <c r="P187" s="190">
        <f>O187*H187</f>
        <v>0</v>
      </c>
      <c r="Q187" s="190">
        <v>2.0000000000000002E-5</v>
      </c>
      <c r="R187" s="190">
        <f>Q187*H187</f>
        <v>2.4000000000000002E-3</v>
      </c>
      <c r="S187" s="190">
        <v>0</v>
      </c>
      <c r="T187" s="191">
        <f>S187*H187</f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92" t="s">
        <v>118</v>
      </c>
      <c r="AT187" s="192" t="s">
        <v>114</v>
      </c>
      <c r="AU187" s="192" t="s">
        <v>79</v>
      </c>
      <c r="AY187" s="15" t="s">
        <v>112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15" t="s">
        <v>77</v>
      </c>
      <c r="BK187" s="193">
        <f>ROUND(I187*H187,2)</f>
        <v>0</v>
      </c>
      <c r="BL187" s="15" t="s">
        <v>118</v>
      </c>
      <c r="BM187" s="192" t="s">
        <v>249</v>
      </c>
    </row>
    <row r="188" spans="1:65" s="2" customFormat="1" ht="19.5">
      <c r="A188" s="32"/>
      <c r="B188" s="33"/>
      <c r="C188" s="34"/>
      <c r="D188" s="194" t="s">
        <v>120</v>
      </c>
      <c r="E188" s="34"/>
      <c r="F188" s="195" t="s">
        <v>250</v>
      </c>
      <c r="G188" s="34"/>
      <c r="H188" s="34"/>
      <c r="I188" s="196"/>
      <c r="J188" s="34"/>
      <c r="K188" s="34"/>
      <c r="L188" s="37"/>
      <c r="M188" s="197"/>
      <c r="N188" s="198"/>
      <c r="O188" s="69"/>
      <c r="P188" s="69"/>
      <c r="Q188" s="69"/>
      <c r="R188" s="69"/>
      <c r="S188" s="69"/>
      <c r="T188" s="70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T188" s="15" t="s">
        <v>120</v>
      </c>
      <c r="AU188" s="15" t="s">
        <v>79</v>
      </c>
    </row>
    <row r="189" spans="1:65" s="2" customFormat="1" ht="24.2" customHeight="1">
      <c r="A189" s="32"/>
      <c r="B189" s="33"/>
      <c r="C189" s="210" t="s">
        <v>7</v>
      </c>
      <c r="D189" s="210" t="s">
        <v>182</v>
      </c>
      <c r="E189" s="211" t="s">
        <v>251</v>
      </c>
      <c r="F189" s="212" t="s">
        <v>252</v>
      </c>
      <c r="G189" s="213" t="s">
        <v>190</v>
      </c>
      <c r="H189" s="214">
        <v>121.8</v>
      </c>
      <c r="I189" s="215"/>
      <c r="J189" s="216">
        <f>ROUND(I189*H189,2)</f>
        <v>0</v>
      </c>
      <c r="K189" s="217"/>
      <c r="L189" s="218"/>
      <c r="M189" s="219" t="s">
        <v>1</v>
      </c>
      <c r="N189" s="220" t="s">
        <v>37</v>
      </c>
      <c r="O189" s="69"/>
      <c r="P189" s="190">
        <f>O189*H189</f>
        <v>0</v>
      </c>
      <c r="Q189" s="190">
        <v>1.274E-2</v>
      </c>
      <c r="R189" s="190">
        <f>Q189*H189</f>
        <v>1.5517319999999999</v>
      </c>
      <c r="S189" s="190">
        <v>0</v>
      </c>
      <c r="T189" s="191">
        <f>S189*H189</f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92" t="s">
        <v>175</v>
      </c>
      <c r="AT189" s="192" t="s">
        <v>182</v>
      </c>
      <c r="AU189" s="192" t="s">
        <v>79</v>
      </c>
      <c r="AY189" s="15" t="s">
        <v>112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5" t="s">
        <v>77</v>
      </c>
      <c r="BK189" s="193">
        <f>ROUND(I189*H189,2)</f>
        <v>0</v>
      </c>
      <c r="BL189" s="15" t="s">
        <v>118</v>
      </c>
      <c r="BM189" s="192" t="s">
        <v>253</v>
      </c>
    </row>
    <row r="190" spans="1:65" s="2" customFormat="1" ht="11.25">
      <c r="A190" s="32"/>
      <c r="B190" s="33"/>
      <c r="C190" s="34"/>
      <c r="D190" s="194" t="s">
        <v>120</v>
      </c>
      <c r="E190" s="34"/>
      <c r="F190" s="195" t="s">
        <v>252</v>
      </c>
      <c r="G190" s="34"/>
      <c r="H190" s="34"/>
      <c r="I190" s="196"/>
      <c r="J190" s="34"/>
      <c r="K190" s="34"/>
      <c r="L190" s="37"/>
      <c r="M190" s="197"/>
      <c r="N190" s="198"/>
      <c r="O190" s="69"/>
      <c r="P190" s="69"/>
      <c r="Q190" s="69"/>
      <c r="R190" s="69"/>
      <c r="S190" s="69"/>
      <c r="T190" s="70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T190" s="15" t="s">
        <v>120</v>
      </c>
      <c r="AU190" s="15" t="s">
        <v>79</v>
      </c>
    </row>
    <row r="191" spans="1:65" s="13" customFormat="1" ht="11.25">
      <c r="B191" s="199"/>
      <c r="C191" s="200"/>
      <c r="D191" s="194" t="s">
        <v>122</v>
      </c>
      <c r="E191" s="200"/>
      <c r="F191" s="202" t="s">
        <v>254</v>
      </c>
      <c r="G191" s="200"/>
      <c r="H191" s="203">
        <v>121.8</v>
      </c>
      <c r="I191" s="204"/>
      <c r="J191" s="200"/>
      <c r="K191" s="200"/>
      <c r="L191" s="205"/>
      <c r="M191" s="206"/>
      <c r="N191" s="207"/>
      <c r="O191" s="207"/>
      <c r="P191" s="207"/>
      <c r="Q191" s="207"/>
      <c r="R191" s="207"/>
      <c r="S191" s="207"/>
      <c r="T191" s="208"/>
      <c r="AT191" s="209" t="s">
        <v>122</v>
      </c>
      <c r="AU191" s="209" t="s">
        <v>79</v>
      </c>
      <c r="AV191" s="13" t="s">
        <v>79</v>
      </c>
      <c r="AW191" s="13" t="s">
        <v>4</v>
      </c>
      <c r="AX191" s="13" t="s">
        <v>77</v>
      </c>
      <c r="AY191" s="209" t="s">
        <v>112</v>
      </c>
    </row>
    <row r="192" spans="1:65" s="2" customFormat="1" ht="24.2" customHeight="1">
      <c r="A192" s="32"/>
      <c r="B192" s="33"/>
      <c r="C192" s="180" t="s">
        <v>255</v>
      </c>
      <c r="D192" s="180" t="s">
        <v>114</v>
      </c>
      <c r="E192" s="181" t="s">
        <v>256</v>
      </c>
      <c r="F192" s="182" t="s">
        <v>257</v>
      </c>
      <c r="G192" s="183" t="s">
        <v>258</v>
      </c>
      <c r="H192" s="184">
        <v>4</v>
      </c>
      <c r="I192" s="185"/>
      <c r="J192" s="186">
        <f>ROUND(I192*H192,2)</f>
        <v>0</v>
      </c>
      <c r="K192" s="187"/>
      <c r="L192" s="37"/>
      <c r="M192" s="188" t="s">
        <v>1</v>
      </c>
      <c r="N192" s="189" t="s">
        <v>37</v>
      </c>
      <c r="O192" s="69"/>
      <c r="P192" s="190">
        <f>O192*H192</f>
        <v>0</v>
      </c>
      <c r="Q192" s="190">
        <v>1E-4</v>
      </c>
      <c r="R192" s="190">
        <f>Q192*H192</f>
        <v>4.0000000000000002E-4</v>
      </c>
      <c r="S192" s="190">
        <v>0</v>
      </c>
      <c r="T192" s="191">
        <f>S192*H192</f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92" t="s">
        <v>259</v>
      </c>
      <c r="AT192" s="192" t="s">
        <v>114</v>
      </c>
      <c r="AU192" s="192" t="s">
        <v>79</v>
      </c>
      <c r="AY192" s="15" t="s">
        <v>112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15" t="s">
        <v>77</v>
      </c>
      <c r="BK192" s="193">
        <f>ROUND(I192*H192,2)</f>
        <v>0</v>
      </c>
      <c r="BL192" s="15" t="s">
        <v>259</v>
      </c>
      <c r="BM192" s="192" t="s">
        <v>260</v>
      </c>
    </row>
    <row r="193" spans="1:65" s="2" customFormat="1" ht="19.5">
      <c r="A193" s="32"/>
      <c r="B193" s="33"/>
      <c r="C193" s="34"/>
      <c r="D193" s="194" t="s">
        <v>120</v>
      </c>
      <c r="E193" s="34"/>
      <c r="F193" s="195" t="s">
        <v>261</v>
      </c>
      <c r="G193" s="34"/>
      <c r="H193" s="34"/>
      <c r="I193" s="196"/>
      <c r="J193" s="34"/>
      <c r="K193" s="34"/>
      <c r="L193" s="37"/>
      <c r="M193" s="197"/>
      <c r="N193" s="198"/>
      <c r="O193" s="69"/>
      <c r="P193" s="69"/>
      <c r="Q193" s="69"/>
      <c r="R193" s="69"/>
      <c r="S193" s="69"/>
      <c r="T193" s="70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T193" s="15" t="s">
        <v>120</v>
      </c>
      <c r="AU193" s="15" t="s">
        <v>79</v>
      </c>
    </row>
    <row r="194" spans="1:65" s="2" customFormat="1" ht="21.75" customHeight="1">
      <c r="A194" s="32"/>
      <c r="B194" s="33"/>
      <c r="C194" s="210" t="s">
        <v>262</v>
      </c>
      <c r="D194" s="210" t="s">
        <v>182</v>
      </c>
      <c r="E194" s="211" t="s">
        <v>263</v>
      </c>
      <c r="F194" s="212" t="s">
        <v>264</v>
      </c>
      <c r="G194" s="213" t="s">
        <v>258</v>
      </c>
      <c r="H194" s="214">
        <v>4</v>
      </c>
      <c r="I194" s="215"/>
      <c r="J194" s="216">
        <f>ROUND(I194*H194,2)</f>
        <v>0</v>
      </c>
      <c r="K194" s="217"/>
      <c r="L194" s="218"/>
      <c r="M194" s="219" t="s">
        <v>1</v>
      </c>
      <c r="N194" s="220" t="s">
        <v>37</v>
      </c>
      <c r="O194" s="69"/>
      <c r="P194" s="190">
        <f>O194*H194</f>
        <v>0</v>
      </c>
      <c r="Q194" s="190">
        <v>8.6999999999999994E-3</v>
      </c>
      <c r="R194" s="190">
        <f>Q194*H194</f>
        <v>3.4799999999999998E-2</v>
      </c>
      <c r="S194" s="190">
        <v>0</v>
      </c>
      <c r="T194" s="191">
        <f>S194*H194</f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92" t="s">
        <v>265</v>
      </c>
      <c r="AT194" s="192" t="s">
        <v>182</v>
      </c>
      <c r="AU194" s="192" t="s">
        <v>79</v>
      </c>
      <c r="AY194" s="15" t="s">
        <v>112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15" t="s">
        <v>77</v>
      </c>
      <c r="BK194" s="193">
        <f>ROUND(I194*H194,2)</f>
        <v>0</v>
      </c>
      <c r="BL194" s="15" t="s">
        <v>265</v>
      </c>
      <c r="BM194" s="192" t="s">
        <v>266</v>
      </c>
    </row>
    <row r="195" spans="1:65" s="2" customFormat="1" ht="11.25">
      <c r="A195" s="32"/>
      <c r="B195" s="33"/>
      <c r="C195" s="34"/>
      <c r="D195" s="194" t="s">
        <v>120</v>
      </c>
      <c r="E195" s="34"/>
      <c r="F195" s="195" t="s">
        <v>264</v>
      </c>
      <c r="G195" s="34"/>
      <c r="H195" s="34"/>
      <c r="I195" s="196"/>
      <c r="J195" s="34"/>
      <c r="K195" s="34"/>
      <c r="L195" s="37"/>
      <c r="M195" s="197"/>
      <c r="N195" s="198"/>
      <c r="O195" s="69"/>
      <c r="P195" s="69"/>
      <c r="Q195" s="69"/>
      <c r="R195" s="69"/>
      <c r="S195" s="69"/>
      <c r="T195" s="70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T195" s="15" t="s">
        <v>120</v>
      </c>
      <c r="AU195" s="15" t="s">
        <v>79</v>
      </c>
    </row>
    <row r="196" spans="1:65" s="2" customFormat="1" ht="21.75" customHeight="1">
      <c r="A196" s="32"/>
      <c r="B196" s="33"/>
      <c r="C196" s="210" t="s">
        <v>267</v>
      </c>
      <c r="D196" s="210" t="s">
        <v>182</v>
      </c>
      <c r="E196" s="211" t="s">
        <v>268</v>
      </c>
      <c r="F196" s="212" t="s">
        <v>269</v>
      </c>
      <c r="G196" s="213" t="s">
        <v>258</v>
      </c>
      <c r="H196" s="214">
        <v>4</v>
      </c>
      <c r="I196" s="215"/>
      <c r="J196" s="216">
        <f>ROUND(I196*H196,2)</f>
        <v>0</v>
      </c>
      <c r="K196" s="217"/>
      <c r="L196" s="218"/>
      <c r="M196" s="219" t="s">
        <v>1</v>
      </c>
      <c r="N196" s="220" t="s">
        <v>37</v>
      </c>
      <c r="O196" s="69"/>
      <c r="P196" s="190">
        <f>O196*H196</f>
        <v>0</v>
      </c>
      <c r="Q196" s="190">
        <v>1.32E-3</v>
      </c>
      <c r="R196" s="190">
        <f>Q196*H196</f>
        <v>5.28E-3</v>
      </c>
      <c r="S196" s="190">
        <v>0</v>
      </c>
      <c r="T196" s="191">
        <f>S196*H196</f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92" t="s">
        <v>265</v>
      </c>
      <c r="AT196" s="192" t="s">
        <v>182</v>
      </c>
      <c r="AU196" s="192" t="s">
        <v>79</v>
      </c>
      <c r="AY196" s="15" t="s">
        <v>112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15" t="s">
        <v>77</v>
      </c>
      <c r="BK196" s="193">
        <f>ROUND(I196*H196,2)</f>
        <v>0</v>
      </c>
      <c r="BL196" s="15" t="s">
        <v>265</v>
      </c>
      <c r="BM196" s="192" t="s">
        <v>270</v>
      </c>
    </row>
    <row r="197" spans="1:65" s="2" customFormat="1" ht="11.25">
      <c r="A197" s="32"/>
      <c r="B197" s="33"/>
      <c r="C197" s="34"/>
      <c r="D197" s="194" t="s">
        <v>120</v>
      </c>
      <c r="E197" s="34"/>
      <c r="F197" s="195" t="s">
        <v>269</v>
      </c>
      <c r="G197" s="34"/>
      <c r="H197" s="34"/>
      <c r="I197" s="196"/>
      <c r="J197" s="34"/>
      <c r="K197" s="34"/>
      <c r="L197" s="37"/>
      <c r="M197" s="197"/>
      <c r="N197" s="198"/>
      <c r="O197" s="69"/>
      <c r="P197" s="69"/>
      <c r="Q197" s="69"/>
      <c r="R197" s="69"/>
      <c r="S197" s="69"/>
      <c r="T197" s="70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T197" s="15" t="s">
        <v>120</v>
      </c>
      <c r="AU197" s="15" t="s">
        <v>79</v>
      </c>
    </row>
    <row r="198" spans="1:65" s="2" customFormat="1" ht="21.75" customHeight="1">
      <c r="A198" s="32"/>
      <c r="B198" s="33"/>
      <c r="C198" s="180" t="s">
        <v>271</v>
      </c>
      <c r="D198" s="180" t="s">
        <v>114</v>
      </c>
      <c r="E198" s="181" t="s">
        <v>272</v>
      </c>
      <c r="F198" s="182" t="s">
        <v>273</v>
      </c>
      <c r="G198" s="183" t="s">
        <v>190</v>
      </c>
      <c r="H198" s="184">
        <v>141.19999999999999</v>
      </c>
      <c r="I198" s="185"/>
      <c r="J198" s="186">
        <f>ROUND(I198*H198,2)</f>
        <v>0</v>
      </c>
      <c r="K198" s="187"/>
      <c r="L198" s="37"/>
      <c r="M198" s="188" t="s">
        <v>1</v>
      </c>
      <c r="N198" s="189" t="s">
        <v>37</v>
      </c>
      <c r="O198" s="69"/>
      <c r="P198" s="190">
        <f>O198*H198</f>
        <v>0</v>
      </c>
      <c r="Q198" s="190">
        <v>1.2999999999999999E-4</v>
      </c>
      <c r="R198" s="190">
        <f>Q198*H198</f>
        <v>1.8355999999999997E-2</v>
      </c>
      <c r="S198" s="190">
        <v>0</v>
      </c>
      <c r="T198" s="191">
        <f>S198*H198</f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92" t="s">
        <v>118</v>
      </c>
      <c r="AT198" s="192" t="s">
        <v>114</v>
      </c>
      <c r="AU198" s="192" t="s">
        <v>79</v>
      </c>
      <c r="AY198" s="15" t="s">
        <v>112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15" t="s">
        <v>77</v>
      </c>
      <c r="BK198" s="193">
        <f>ROUND(I198*H198,2)</f>
        <v>0</v>
      </c>
      <c r="BL198" s="15" t="s">
        <v>118</v>
      </c>
      <c r="BM198" s="192" t="s">
        <v>274</v>
      </c>
    </row>
    <row r="199" spans="1:65" s="2" customFormat="1" ht="11.25">
      <c r="A199" s="32"/>
      <c r="B199" s="33"/>
      <c r="C199" s="34"/>
      <c r="D199" s="194" t="s">
        <v>120</v>
      </c>
      <c r="E199" s="34"/>
      <c r="F199" s="195" t="s">
        <v>275</v>
      </c>
      <c r="G199" s="34"/>
      <c r="H199" s="34"/>
      <c r="I199" s="196"/>
      <c r="J199" s="34"/>
      <c r="K199" s="34"/>
      <c r="L199" s="37"/>
      <c r="M199" s="197"/>
      <c r="N199" s="198"/>
      <c r="O199" s="69"/>
      <c r="P199" s="69"/>
      <c r="Q199" s="69"/>
      <c r="R199" s="69"/>
      <c r="S199" s="69"/>
      <c r="T199" s="70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T199" s="15" t="s">
        <v>120</v>
      </c>
      <c r="AU199" s="15" t="s">
        <v>79</v>
      </c>
    </row>
    <row r="200" spans="1:65" s="2" customFormat="1" ht="24.2" customHeight="1">
      <c r="A200" s="32"/>
      <c r="B200" s="33"/>
      <c r="C200" s="180" t="s">
        <v>276</v>
      </c>
      <c r="D200" s="180" t="s">
        <v>114</v>
      </c>
      <c r="E200" s="181" t="s">
        <v>277</v>
      </c>
      <c r="F200" s="182" t="s">
        <v>278</v>
      </c>
      <c r="G200" s="183" t="s">
        <v>190</v>
      </c>
      <c r="H200" s="184">
        <v>5</v>
      </c>
      <c r="I200" s="185"/>
      <c r="J200" s="186">
        <f>ROUND(I200*H200,2)</f>
        <v>0</v>
      </c>
      <c r="K200" s="187"/>
      <c r="L200" s="37"/>
      <c r="M200" s="188" t="s">
        <v>1</v>
      </c>
      <c r="N200" s="189" t="s">
        <v>37</v>
      </c>
      <c r="O200" s="69"/>
      <c r="P200" s="190">
        <f>O200*H200</f>
        <v>0</v>
      </c>
      <c r="Q200" s="190">
        <v>5.8399999999999997E-3</v>
      </c>
      <c r="R200" s="190">
        <f>Q200*H200</f>
        <v>2.9199999999999997E-2</v>
      </c>
      <c r="S200" s="190">
        <v>0</v>
      </c>
      <c r="T200" s="191">
        <f>S200*H200</f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92" t="s">
        <v>259</v>
      </c>
      <c r="AT200" s="192" t="s">
        <v>114</v>
      </c>
      <c r="AU200" s="192" t="s">
        <v>79</v>
      </c>
      <c r="AY200" s="15" t="s">
        <v>112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15" t="s">
        <v>77</v>
      </c>
      <c r="BK200" s="193">
        <f>ROUND(I200*H200,2)</f>
        <v>0</v>
      </c>
      <c r="BL200" s="15" t="s">
        <v>259</v>
      </c>
      <c r="BM200" s="192" t="s">
        <v>279</v>
      </c>
    </row>
    <row r="201" spans="1:65" s="2" customFormat="1" ht="19.5">
      <c r="A201" s="32"/>
      <c r="B201" s="33"/>
      <c r="C201" s="34"/>
      <c r="D201" s="194" t="s">
        <v>120</v>
      </c>
      <c r="E201" s="34"/>
      <c r="F201" s="195" t="s">
        <v>280</v>
      </c>
      <c r="G201" s="34"/>
      <c r="H201" s="34"/>
      <c r="I201" s="196"/>
      <c r="J201" s="34"/>
      <c r="K201" s="34"/>
      <c r="L201" s="37"/>
      <c r="M201" s="197"/>
      <c r="N201" s="198"/>
      <c r="O201" s="69"/>
      <c r="P201" s="69"/>
      <c r="Q201" s="69"/>
      <c r="R201" s="69"/>
      <c r="S201" s="69"/>
      <c r="T201" s="70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T201" s="15" t="s">
        <v>120</v>
      </c>
      <c r="AU201" s="15" t="s">
        <v>79</v>
      </c>
    </row>
    <row r="202" spans="1:65" s="2" customFormat="1" ht="16.5" customHeight="1">
      <c r="A202" s="32"/>
      <c r="B202" s="33"/>
      <c r="C202" s="210" t="s">
        <v>281</v>
      </c>
      <c r="D202" s="210" t="s">
        <v>182</v>
      </c>
      <c r="E202" s="211" t="s">
        <v>282</v>
      </c>
      <c r="F202" s="212" t="s">
        <v>283</v>
      </c>
      <c r="G202" s="213" t="s">
        <v>190</v>
      </c>
      <c r="H202" s="214">
        <v>20</v>
      </c>
      <c r="I202" s="215"/>
      <c r="J202" s="216">
        <f>ROUND(I202*H202,2)</f>
        <v>0</v>
      </c>
      <c r="K202" s="217"/>
      <c r="L202" s="218"/>
      <c r="M202" s="219" t="s">
        <v>1</v>
      </c>
      <c r="N202" s="220" t="s">
        <v>37</v>
      </c>
      <c r="O202" s="69"/>
      <c r="P202" s="190">
        <f>O202*H202</f>
        <v>0</v>
      </c>
      <c r="Q202" s="190">
        <v>2.5200000000000001E-3</v>
      </c>
      <c r="R202" s="190">
        <f>Q202*H202</f>
        <v>5.04E-2</v>
      </c>
      <c r="S202" s="190">
        <v>0</v>
      </c>
      <c r="T202" s="191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92" t="s">
        <v>175</v>
      </c>
      <c r="AT202" s="192" t="s">
        <v>182</v>
      </c>
      <c r="AU202" s="192" t="s">
        <v>79</v>
      </c>
      <c r="AY202" s="15" t="s">
        <v>112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15" t="s">
        <v>77</v>
      </c>
      <c r="BK202" s="193">
        <f>ROUND(I202*H202,2)</f>
        <v>0</v>
      </c>
      <c r="BL202" s="15" t="s">
        <v>118</v>
      </c>
      <c r="BM202" s="192" t="s">
        <v>284</v>
      </c>
    </row>
    <row r="203" spans="1:65" s="2" customFormat="1" ht="16.5" customHeight="1">
      <c r="A203" s="32"/>
      <c r="B203" s="33"/>
      <c r="C203" s="180" t="s">
        <v>285</v>
      </c>
      <c r="D203" s="180" t="s">
        <v>114</v>
      </c>
      <c r="E203" s="181" t="s">
        <v>286</v>
      </c>
      <c r="F203" s="182" t="s">
        <v>287</v>
      </c>
      <c r="G203" s="183" t="s">
        <v>190</v>
      </c>
      <c r="H203" s="184">
        <v>141.19999999999999</v>
      </c>
      <c r="I203" s="185"/>
      <c r="J203" s="186">
        <f>ROUND(I203*H203,2)</f>
        <v>0</v>
      </c>
      <c r="K203" s="187"/>
      <c r="L203" s="37"/>
      <c r="M203" s="188" t="s">
        <v>1</v>
      </c>
      <c r="N203" s="189" t="s">
        <v>37</v>
      </c>
      <c r="O203" s="69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92" t="s">
        <v>118</v>
      </c>
      <c r="AT203" s="192" t="s">
        <v>114</v>
      </c>
      <c r="AU203" s="192" t="s">
        <v>79</v>
      </c>
      <c r="AY203" s="15" t="s">
        <v>112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15" t="s">
        <v>77</v>
      </c>
      <c r="BK203" s="193">
        <f>ROUND(I203*H203,2)</f>
        <v>0</v>
      </c>
      <c r="BL203" s="15" t="s">
        <v>118</v>
      </c>
      <c r="BM203" s="192" t="s">
        <v>288</v>
      </c>
    </row>
    <row r="204" spans="1:65" s="2" customFormat="1" ht="11.25">
      <c r="A204" s="32"/>
      <c r="B204" s="33"/>
      <c r="C204" s="34"/>
      <c r="D204" s="194" t="s">
        <v>120</v>
      </c>
      <c r="E204" s="34"/>
      <c r="F204" s="195" t="s">
        <v>289</v>
      </c>
      <c r="G204" s="34"/>
      <c r="H204" s="34"/>
      <c r="I204" s="196"/>
      <c r="J204" s="34"/>
      <c r="K204" s="34"/>
      <c r="L204" s="37"/>
      <c r="M204" s="197"/>
      <c r="N204" s="198"/>
      <c r="O204" s="69"/>
      <c r="P204" s="69"/>
      <c r="Q204" s="69"/>
      <c r="R204" s="69"/>
      <c r="S204" s="69"/>
      <c r="T204" s="70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T204" s="15" t="s">
        <v>120</v>
      </c>
      <c r="AU204" s="15" t="s">
        <v>79</v>
      </c>
    </row>
    <row r="205" spans="1:65" s="2" customFormat="1" ht="33" customHeight="1">
      <c r="A205" s="32"/>
      <c r="B205" s="33"/>
      <c r="C205" s="180" t="s">
        <v>290</v>
      </c>
      <c r="D205" s="180" t="s">
        <v>114</v>
      </c>
      <c r="E205" s="181" t="s">
        <v>291</v>
      </c>
      <c r="F205" s="182" t="s">
        <v>292</v>
      </c>
      <c r="G205" s="183" t="s">
        <v>258</v>
      </c>
      <c r="H205" s="184">
        <v>5</v>
      </c>
      <c r="I205" s="185"/>
      <c r="J205" s="186">
        <f>ROUND(I205*H205,2)</f>
        <v>0</v>
      </c>
      <c r="K205" s="187"/>
      <c r="L205" s="37"/>
      <c r="M205" s="188" t="s">
        <v>1</v>
      </c>
      <c r="N205" s="189" t="s">
        <v>37</v>
      </c>
      <c r="O205" s="69"/>
      <c r="P205" s="190">
        <f>O205*H205</f>
        <v>0</v>
      </c>
      <c r="Q205" s="190">
        <v>2.1167600000000002</v>
      </c>
      <c r="R205" s="190">
        <f>Q205*H205</f>
        <v>10.5838</v>
      </c>
      <c r="S205" s="190">
        <v>0</v>
      </c>
      <c r="T205" s="191">
        <f>S205*H205</f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92" t="s">
        <v>118</v>
      </c>
      <c r="AT205" s="192" t="s">
        <v>114</v>
      </c>
      <c r="AU205" s="192" t="s">
        <v>79</v>
      </c>
      <c r="AY205" s="15" t="s">
        <v>112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15" t="s">
        <v>77</v>
      </c>
      <c r="BK205" s="193">
        <f>ROUND(I205*H205,2)</f>
        <v>0</v>
      </c>
      <c r="BL205" s="15" t="s">
        <v>118</v>
      </c>
      <c r="BM205" s="192" t="s">
        <v>293</v>
      </c>
    </row>
    <row r="206" spans="1:65" s="2" customFormat="1" ht="29.25">
      <c r="A206" s="32"/>
      <c r="B206" s="33"/>
      <c r="C206" s="34"/>
      <c r="D206" s="194" t="s">
        <v>120</v>
      </c>
      <c r="E206" s="34"/>
      <c r="F206" s="195" t="s">
        <v>294</v>
      </c>
      <c r="G206" s="34"/>
      <c r="H206" s="34"/>
      <c r="I206" s="196"/>
      <c r="J206" s="34"/>
      <c r="K206" s="34"/>
      <c r="L206" s="37"/>
      <c r="M206" s="197"/>
      <c r="N206" s="198"/>
      <c r="O206" s="69"/>
      <c r="P206" s="69"/>
      <c r="Q206" s="69"/>
      <c r="R206" s="69"/>
      <c r="S206" s="69"/>
      <c r="T206" s="70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T206" s="15" t="s">
        <v>120</v>
      </c>
      <c r="AU206" s="15" t="s">
        <v>79</v>
      </c>
    </row>
    <row r="207" spans="1:65" s="2" customFormat="1" ht="21.75" customHeight="1">
      <c r="A207" s="32"/>
      <c r="B207" s="33"/>
      <c r="C207" s="210" t="s">
        <v>295</v>
      </c>
      <c r="D207" s="210" t="s">
        <v>182</v>
      </c>
      <c r="E207" s="211" t="s">
        <v>296</v>
      </c>
      <c r="F207" s="212" t="s">
        <v>297</v>
      </c>
      <c r="G207" s="213" t="s">
        <v>258</v>
      </c>
      <c r="H207" s="214">
        <v>5</v>
      </c>
      <c r="I207" s="215"/>
      <c r="J207" s="216">
        <f>ROUND(I207*H207,2)</f>
        <v>0</v>
      </c>
      <c r="K207" s="217"/>
      <c r="L207" s="218"/>
      <c r="M207" s="219" t="s">
        <v>1</v>
      </c>
      <c r="N207" s="220" t="s">
        <v>37</v>
      </c>
      <c r="O207" s="69"/>
      <c r="P207" s="190">
        <f>O207*H207</f>
        <v>0</v>
      </c>
      <c r="Q207" s="190">
        <v>1.2290000000000001</v>
      </c>
      <c r="R207" s="190">
        <f>Q207*H207</f>
        <v>6.1450000000000005</v>
      </c>
      <c r="S207" s="190">
        <v>0</v>
      </c>
      <c r="T207" s="191">
        <f>S207*H207</f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92" t="s">
        <v>175</v>
      </c>
      <c r="AT207" s="192" t="s">
        <v>182</v>
      </c>
      <c r="AU207" s="192" t="s">
        <v>79</v>
      </c>
      <c r="AY207" s="15" t="s">
        <v>112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15" t="s">
        <v>77</v>
      </c>
      <c r="BK207" s="193">
        <f>ROUND(I207*H207,2)</f>
        <v>0</v>
      </c>
      <c r="BL207" s="15" t="s">
        <v>118</v>
      </c>
      <c r="BM207" s="192" t="s">
        <v>298</v>
      </c>
    </row>
    <row r="208" spans="1:65" s="2" customFormat="1" ht="11.25">
      <c r="A208" s="32"/>
      <c r="B208" s="33"/>
      <c r="C208" s="34"/>
      <c r="D208" s="194" t="s">
        <v>120</v>
      </c>
      <c r="E208" s="34"/>
      <c r="F208" s="195" t="s">
        <v>299</v>
      </c>
      <c r="G208" s="34"/>
      <c r="H208" s="34"/>
      <c r="I208" s="196"/>
      <c r="J208" s="34"/>
      <c r="K208" s="34"/>
      <c r="L208" s="37"/>
      <c r="M208" s="197"/>
      <c r="N208" s="198"/>
      <c r="O208" s="69"/>
      <c r="P208" s="69"/>
      <c r="Q208" s="69"/>
      <c r="R208" s="69"/>
      <c r="S208" s="69"/>
      <c r="T208" s="70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T208" s="15" t="s">
        <v>120</v>
      </c>
      <c r="AU208" s="15" t="s">
        <v>79</v>
      </c>
    </row>
    <row r="209" spans="1:65" s="2" customFormat="1" ht="24.2" customHeight="1">
      <c r="A209" s="32"/>
      <c r="B209" s="33"/>
      <c r="C209" s="210" t="s">
        <v>300</v>
      </c>
      <c r="D209" s="210" t="s">
        <v>182</v>
      </c>
      <c r="E209" s="211" t="s">
        <v>301</v>
      </c>
      <c r="F209" s="212" t="s">
        <v>302</v>
      </c>
      <c r="G209" s="213" t="s">
        <v>258</v>
      </c>
      <c r="H209" s="214">
        <v>5</v>
      </c>
      <c r="I209" s="215"/>
      <c r="J209" s="216">
        <f>ROUND(I209*H209,2)</f>
        <v>0</v>
      </c>
      <c r="K209" s="217"/>
      <c r="L209" s="218"/>
      <c r="M209" s="219" t="s">
        <v>1</v>
      </c>
      <c r="N209" s="220" t="s">
        <v>37</v>
      </c>
      <c r="O209" s="69"/>
      <c r="P209" s="190">
        <f>O209*H209</f>
        <v>0</v>
      </c>
      <c r="Q209" s="190">
        <v>0.43</v>
      </c>
      <c r="R209" s="190">
        <f>Q209*H209</f>
        <v>2.15</v>
      </c>
      <c r="S209" s="190">
        <v>0</v>
      </c>
      <c r="T209" s="191">
        <f>S209*H209</f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92" t="s">
        <v>175</v>
      </c>
      <c r="AT209" s="192" t="s">
        <v>182</v>
      </c>
      <c r="AU209" s="192" t="s">
        <v>79</v>
      </c>
      <c r="AY209" s="15" t="s">
        <v>112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15" t="s">
        <v>77</v>
      </c>
      <c r="BK209" s="193">
        <f>ROUND(I209*H209,2)</f>
        <v>0</v>
      </c>
      <c r="BL209" s="15" t="s">
        <v>118</v>
      </c>
      <c r="BM209" s="192" t="s">
        <v>303</v>
      </c>
    </row>
    <row r="210" spans="1:65" s="2" customFormat="1" ht="19.5">
      <c r="A210" s="32"/>
      <c r="B210" s="33"/>
      <c r="C210" s="34"/>
      <c r="D210" s="194" t="s">
        <v>120</v>
      </c>
      <c r="E210" s="34"/>
      <c r="F210" s="195" t="s">
        <v>304</v>
      </c>
      <c r="G210" s="34"/>
      <c r="H210" s="34"/>
      <c r="I210" s="196"/>
      <c r="J210" s="34"/>
      <c r="K210" s="34"/>
      <c r="L210" s="37"/>
      <c r="M210" s="197"/>
      <c r="N210" s="198"/>
      <c r="O210" s="69"/>
      <c r="P210" s="69"/>
      <c r="Q210" s="69"/>
      <c r="R210" s="69"/>
      <c r="S210" s="69"/>
      <c r="T210" s="70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T210" s="15" t="s">
        <v>120</v>
      </c>
      <c r="AU210" s="15" t="s">
        <v>79</v>
      </c>
    </row>
    <row r="211" spans="1:65" s="2" customFormat="1" ht="24.2" customHeight="1">
      <c r="A211" s="32"/>
      <c r="B211" s="33"/>
      <c r="C211" s="210" t="s">
        <v>305</v>
      </c>
      <c r="D211" s="210" t="s">
        <v>182</v>
      </c>
      <c r="E211" s="211" t="s">
        <v>306</v>
      </c>
      <c r="F211" s="212" t="s">
        <v>307</v>
      </c>
      <c r="G211" s="213" t="s">
        <v>258</v>
      </c>
      <c r="H211" s="214">
        <v>5</v>
      </c>
      <c r="I211" s="215"/>
      <c r="J211" s="216">
        <f>ROUND(I211*H211,2)</f>
        <v>0</v>
      </c>
      <c r="K211" s="217"/>
      <c r="L211" s="218"/>
      <c r="M211" s="219" t="s">
        <v>1</v>
      </c>
      <c r="N211" s="220" t="s">
        <v>37</v>
      </c>
      <c r="O211" s="69"/>
      <c r="P211" s="190">
        <f>O211*H211</f>
        <v>0</v>
      </c>
      <c r="Q211" s="190">
        <v>0.43</v>
      </c>
      <c r="R211" s="190">
        <f>Q211*H211</f>
        <v>2.15</v>
      </c>
      <c r="S211" s="190">
        <v>0</v>
      </c>
      <c r="T211" s="191">
        <f>S211*H211</f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92" t="s">
        <v>175</v>
      </c>
      <c r="AT211" s="192" t="s">
        <v>182</v>
      </c>
      <c r="AU211" s="192" t="s">
        <v>79</v>
      </c>
      <c r="AY211" s="15" t="s">
        <v>112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15" t="s">
        <v>77</v>
      </c>
      <c r="BK211" s="193">
        <f>ROUND(I211*H211,2)</f>
        <v>0</v>
      </c>
      <c r="BL211" s="15" t="s">
        <v>118</v>
      </c>
      <c r="BM211" s="192" t="s">
        <v>308</v>
      </c>
    </row>
    <row r="212" spans="1:65" s="2" customFormat="1" ht="19.5">
      <c r="A212" s="32"/>
      <c r="B212" s="33"/>
      <c r="C212" s="34"/>
      <c r="D212" s="194" t="s">
        <v>120</v>
      </c>
      <c r="E212" s="34"/>
      <c r="F212" s="195" t="s">
        <v>304</v>
      </c>
      <c r="G212" s="34"/>
      <c r="H212" s="34"/>
      <c r="I212" s="196"/>
      <c r="J212" s="34"/>
      <c r="K212" s="34"/>
      <c r="L212" s="37"/>
      <c r="M212" s="197"/>
      <c r="N212" s="198"/>
      <c r="O212" s="69"/>
      <c r="P212" s="69"/>
      <c r="Q212" s="69"/>
      <c r="R212" s="69"/>
      <c r="S212" s="69"/>
      <c r="T212" s="70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T212" s="15" t="s">
        <v>120</v>
      </c>
      <c r="AU212" s="15" t="s">
        <v>79</v>
      </c>
    </row>
    <row r="213" spans="1:65" s="2" customFormat="1" ht="24.2" customHeight="1">
      <c r="A213" s="32"/>
      <c r="B213" s="33"/>
      <c r="C213" s="210" t="s">
        <v>309</v>
      </c>
      <c r="D213" s="210" t="s">
        <v>182</v>
      </c>
      <c r="E213" s="211" t="s">
        <v>310</v>
      </c>
      <c r="F213" s="212" t="s">
        <v>311</v>
      </c>
      <c r="G213" s="213" t="s">
        <v>258</v>
      </c>
      <c r="H213" s="214">
        <v>5</v>
      </c>
      <c r="I213" s="215"/>
      <c r="J213" s="216">
        <f>ROUND(I213*H213,2)</f>
        <v>0</v>
      </c>
      <c r="K213" s="217"/>
      <c r="L213" s="218"/>
      <c r="M213" s="219" t="s">
        <v>1</v>
      </c>
      <c r="N213" s="220" t="s">
        <v>37</v>
      </c>
      <c r="O213" s="69"/>
      <c r="P213" s="190">
        <f>O213*H213</f>
        <v>0</v>
      </c>
      <c r="Q213" s="190">
        <v>0.43</v>
      </c>
      <c r="R213" s="190">
        <f>Q213*H213</f>
        <v>2.15</v>
      </c>
      <c r="S213" s="190">
        <v>0</v>
      </c>
      <c r="T213" s="191">
        <f>S213*H213</f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92" t="s">
        <v>175</v>
      </c>
      <c r="AT213" s="192" t="s">
        <v>182</v>
      </c>
      <c r="AU213" s="192" t="s">
        <v>79</v>
      </c>
      <c r="AY213" s="15" t="s">
        <v>112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15" t="s">
        <v>77</v>
      </c>
      <c r="BK213" s="193">
        <f>ROUND(I213*H213,2)</f>
        <v>0</v>
      </c>
      <c r="BL213" s="15" t="s">
        <v>118</v>
      </c>
      <c r="BM213" s="192" t="s">
        <v>312</v>
      </c>
    </row>
    <row r="214" spans="1:65" s="2" customFormat="1" ht="19.5">
      <c r="A214" s="32"/>
      <c r="B214" s="33"/>
      <c r="C214" s="34"/>
      <c r="D214" s="194" t="s">
        <v>120</v>
      </c>
      <c r="E214" s="34"/>
      <c r="F214" s="195" t="s">
        <v>304</v>
      </c>
      <c r="G214" s="34"/>
      <c r="H214" s="34"/>
      <c r="I214" s="196"/>
      <c r="J214" s="34"/>
      <c r="K214" s="34"/>
      <c r="L214" s="37"/>
      <c r="M214" s="197"/>
      <c r="N214" s="198"/>
      <c r="O214" s="69"/>
      <c r="P214" s="69"/>
      <c r="Q214" s="69"/>
      <c r="R214" s="69"/>
      <c r="S214" s="69"/>
      <c r="T214" s="70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T214" s="15" t="s">
        <v>120</v>
      </c>
      <c r="AU214" s="15" t="s">
        <v>79</v>
      </c>
    </row>
    <row r="215" spans="1:65" s="2" customFormat="1" ht="24.2" customHeight="1">
      <c r="A215" s="32"/>
      <c r="B215" s="33"/>
      <c r="C215" s="210" t="s">
        <v>313</v>
      </c>
      <c r="D215" s="210" t="s">
        <v>182</v>
      </c>
      <c r="E215" s="211" t="s">
        <v>314</v>
      </c>
      <c r="F215" s="212" t="s">
        <v>315</v>
      </c>
      <c r="G215" s="213" t="s">
        <v>258</v>
      </c>
      <c r="H215" s="214">
        <v>5</v>
      </c>
      <c r="I215" s="215"/>
      <c r="J215" s="216">
        <f>ROUND(I215*H215,2)</f>
        <v>0</v>
      </c>
      <c r="K215" s="217"/>
      <c r="L215" s="218"/>
      <c r="M215" s="219" t="s">
        <v>1</v>
      </c>
      <c r="N215" s="220" t="s">
        <v>37</v>
      </c>
      <c r="O215" s="69"/>
      <c r="P215" s="190">
        <f>O215*H215</f>
        <v>0</v>
      </c>
      <c r="Q215" s="190">
        <v>0.43</v>
      </c>
      <c r="R215" s="190">
        <f>Q215*H215</f>
        <v>2.15</v>
      </c>
      <c r="S215" s="190">
        <v>0</v>
      </c>
      <c r="T215" s="191">
        <f>S215*H215</f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92" t="s">
        <v>175</v>
      </c>
      <c r="AT215" s="192" t="s">
        <v>182</v>
      </c>
      <c r="AU215" s="192" t="s">
        <v>79</v>
      </c>
      <c r="AY215" s="15" t="s">
        <v>112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5" t="s">
        <v>77</v>
      </c>
      <c r="BK215" s="193">
        <f>ROUND(I215*H215,2)</f>
        <v>0</v>
      </c>
      <c r="BL215" s="15" t="s">
        <v>118</v>
      </c>
      <c r="BM215" s="192" t="s">
        <v>316</v>
      </c>
    </row>
    <row r="216" spans="1:65" s="2" customFormat="1" ht="19.5">
      <c r="A216" s="32"/>
      <c r="B216" s="33"/>
      <c r="C216" s="34"/>
      <c r="D216" s="194" t="s">
        <v>120</v>
      </c>
      <c r="E216" s="34"/>
      <c r="F216" s="195" t="s">
        <v>304</v>
      </c>
      <c r="G216" s="34"/>
      <c r="H216" s="34"/>
      <c r="I216" s="196"/>
      <c r="J216" s="34"/>
      <c r="K216" s="34"/>
      <c r="L216" s="37"/>
      <c r="M216" s="197"/>
      <c r="N216" s="198"/>
      <c r="O216" s="69"/>
      <c r="P216" s="69"/>
      <c r="Q216" s="69"/>
      <c r="R216" s="69"/>
      <c r="S216" s="69"/>
      <c r="T216" s="70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T216" s="15" t="s">
        <v>120</v>
      </c>
      <c r="AU216" s="15" t="s">
        <v>79</v>
      </c>
    </row>
    <row r="217" spans="1:65" s="2" customFormat="1" ht="16.5" customHeight="1">
      <c r="A217" s="32"/>
      <c r="B217" s="33"/>
      <c r="C217" s="210" t="s">
        <v>317</v>
      </c>
      <c r="D217" s="210" t="s">
        <v>182</v>
      </c>
      <c r="E217" s="211" t="s">
        <v>318</v>
      </c>
      <c r="F217" s="212" t="s">
        <v>319</v>
      </c>
      <c r="G217" s="213" t="s">
        <v>258</v>
      </c>
      <c r="H217" s="214">
        <v>5</v>
      </c>
      <c r="I217" s="215"/>
      <c r="J217" s="216">
        <f>ROUND(I217*H217,2)</f>
        <v>0</v>
      </c>
      <c r="K217" s="217"/>
      <c r="L217" s="218"/>
      <c r="M217" s="219" t="s">
        <v>1</v>
      </c>
      <c r="N217" s="220" t="s">
        <v>37</v>
      </c>
      <c r="O217" s="69"/>
      <c r="P217" s="190">
        <f>O217*H217</f>
        <v>0</v>
      </c>
      <c r="Q217" s="190">
        <v>0.43</v>
      </c>
      <c r="R217" s="190">
        <f>Q217*H217</f>
        <v>2.15</v>
      </c>
      <c r="S217" s="190">
        <v>0</v>
      </c>
      <c r="T217" s="191">
        <f>S217*H217</f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92" t="s">
        <v>175</v>
      </c>
      <c r="AT217" s="192" t="s">
        <v>182</v>
      </c>
      <c r="AU217" s="192" t="s">
        <v>79</v>
      </c>
      <c r="AY217" s="15" t="s">
        <v>112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15" t="s">
        <v>77</v>
      </c>
      <c r="BK217" s="193">
        <f>ROUND(I217*H217,2)</f>
        <v>0</v>
      </c>
      <c r="BL217" s="15" t="s">
        <v>118</v>
      </c>
      <c r="BM217" s="192" t="s">
        <v>320</v>
      </c>
    </row>
    <row r="218" spans="1:65" s="2" customFormat="1" ht="19.5">
      <c r="A218" s="32"/>
      <c r="B218" s="33"/>
      <c r="C218" s="34"/>
      <c r="D218" s="194" t="s">
        <v>120</v>
      </c>
      <c r="E218" s="34"/>
      <c r="F218" s="195" t="s">
        <v>304</v>
      </c>
      <c r="G218" s="34"/>
      <c r="H218" s="34"/>
      <c r="I218" s="196"/>
      <c r="J218" s="34"/>
      <c r="K218" s="34"/>
      <c r="L218" s="37"/>
      <c r="M218" s="197"/>
      <c r="N218" s="198"/>
      <c r="O218" s="69"/>
      <c r="P218" s="69"/>
      <c r="Q218" s="69"/>
      <c r="R218" s="69"/>
      <c r="S218" s="69"/>
      <c r="T218" s="70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T218" s="15" t="s">
        <v>120</v>
      </c>
      <c r="AU218" s="15" t="s">
        <v>79</v>
      </c>
    </row>
    <row r="219" spans="1:65" s="2" customFormat="1" ht="24.2" customHeight="1">
      <c r="A219" s="32"/>
      <c r="B219" s="33"/>
      <c r="C219" s="180" t="s">
        <v>321</v>
      </c>
      <c r="D219" s="180" t="s">
        <v>114</v>
      </c>
      <c r="E219" s="181" t="s">
        <v>322</v>
      </c>
      <c r="F219" s="182" t="s">
        <v>323</v>
      </c>
      <c r="G219" s="183" t="s">
        <v>258</v>
      </c>
      <c r="H219" s="184">
        <v>5</v>
      </c>
      <c r="I219" s="185"/>
      <c r="J219" s="186">
        <f>ROUND(I219*H219,2)</f>
        <v>0</v>
      </c>
      <c r="K219" s="187"/>
      <c r="L219" s="37"/>
      <c r="M219" s="188" t="s">
        <v>1</v>
      </c>
      <c r="N219" s="189" t="s">
        <v>37</v>
      </c>
      <c r="O219" s="69"/>
      <c r="P219" s="190">
        <f>O219*H219</f>
        <v>0</v>
      </c>
      <c r="Q219" s="190">
        <v>0.21734000000000001</v>
      </c>
      <c r="R219" s="190">
        <f>Q219*H219</f>
        <v>1.0867</v>
      </c>
      <c r="S219" s="190">
        <v>0</v>
      </c>
      <c r="T219" s="191">
        <f>S219*H219</f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92" t="s">
        <v>118</v>
      </c>
      <c r="AT219" s="192" t="s">
        <v>114</v>
      </c>
      <c r="AU219" s="192" t="s">
        <v>79</v>
      </c>
      <c r="AY219" s="15" t="s">
        <v>112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15" t="s">
        <v>77</v>
      </c>
      <c r="BK219" s="193">
        <f>ROUND(I219*H219,2)</f>
        <v>0</v>
      </c>
      <c r="BL219" s="15" t="s">
        <v>118</v>
      </c>
      <c r="BM219" s="192" t="s">
        <v>324</v>
      </c>
    </row>
    <row r="220" spans="1:65" s="2" customFormat="1" ht="19.5">
      <c r="A220" s="32"/>
      <c r="B220" s="33"/>
      <c r="C220" s="34"/>
      <c r="D220" s="194" t="s">
        <v>120</v>
      </c>
      <c r="E220" s="34"/>
      <c r="F220" s="195" t="s">
        <v>325</v>
      </c>
      <c r="G220" s="34"/>
      <c r="H220" s="34"/>
      <c r="I220" s="196"/>
      <c r="J220" s="34"/>
      <c r="K220" s="34"/>
      <c r="L220" s="37"/>
      <c r="M220" s="197"/>
      <c r="N220" s="198"/>
      <c r="O220" s="69"/>
      <c r="P220" s="69"/>
      <c r="Q220" s="69"/>
      <c r="R220" s="69"/>
      <c r="S220" s="69"/>
      <c r="T220" s="70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T220" s="15" t="s">
        <v>120</v>
      </c>
      <c r="AU220" s="15" t="s">
        <v>79</v>
      </c>
    </row>
    <row r="221" spans="1:65" s="2" customFormat="1" ht="24.2" customHeight="1">
      <c r="A221" s="32"/>
      <c r="B221" s="33"/>
      <c r="C221" s="210" t="s">
        <v>326</v>
      </c>
      <c r="D221" s="210" t="s">
        <v>182</v>
      </c>
      <c r="E221" s="211" t="s">
        <v>327</v>
      </c>
      <c r="F221" s="212" t="s">
        <v>328</v>
      </c>
      <c r="G221" s="213" t="s">
        <v>258</v>
      </c>
      <c r="H221" s="214">
        <v>5</v>
      </c>
      <c r="I221" s="215"/>
      <c r="J221" s="216">
        <f>ROUND(I221*H221,2)</f>
        <v>0</v>
      </c>
      <c r="K221" s="217"/>
      <c r="L221" s="218"/>
      <c r="M221" s="219" t="s">
        <v>1</v>
      </c>
      <c r="N221" s="220" t="s">
        <v>37</v>
      </c>
      <c r="O221" s="69"/>
      <c r="P221" s="190">
        <f>O221*H221</f>
        <v>0</v>
      </c>
      <c r="Q221" s="190">
        <v>0.06</v>
      </c>
      <c r="R221" s="190">
        <f>Q221*H221</f>
        <v>0.3</v>
      </c>
      <c r="S221" s="190">
        <v>0</v>
      </c>
      <c r="T221" s="191">
        <f>S221*H221</f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92" t="s">
        <v>175</v>
      </c>
      <c r="AT221" s="192" t="s">
        <v>182</v>
      </c>
      <c r="AU221" s="192" t="s">
        <v>79</v>
      </c>
      <c r="AY221" s="15" t="s">
        <v>112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15" t="s">
        <v>77</v>
      </c>
      <c r="BK221" s="193">
        <f>ROUND(I221*H221,2)</f>
        <v>0</v>
      </c>
      <c r="BL221" s="15" t="s">
        <v>118</v>
      </c>
      <c r="BM221" s="192" t="s">
        <v>329</v>
      </c>
    </row>
    <row r="222" spans="1:65" s="2" customFormat="1" ht="19.5">
      <c r="A222" s="32"/>
      <c r="B222" s="33"/>
      <c r="C222" s="34"/>
      <c r="D222" s="194" t="s">
        <v>120</v>
      </c>
      <c r="E222" s="34"/>
      <c r="F222" s="195" t="s">
        <v>328</v>
      </c>
      <c r="G222" s="34"/>
      <c r="H222" s="34"/>
      <c r="I222" s="196"/>
      <c r="J222" s="34"/>
      <c r="K222" s="34"/>
      <c r="L222" s="37"/>
      <c r="M222" s="197"/>
      <c r="N222" s="198"/>
      <c r="O222" s="69"/>
      <c r="P222" s="69"/>
      <c r="Q222" s="69"/>
      <c r="R222" s="69"/>
      <c r="S222" s="69"/>
      <c r="T222" s="70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T222" s="15" t="s">
        <v>120</v>
      </c>
      <c r="AU222" s="15" t="s">
        <v>79</v>
      </c>
    </row>
    <row r="223" spans="1:65" s="12" customFormat="1" ht="22.9" customHeight="1">
      <c r="B223" s="164"/>
      <c r="C223" s="165"/>
      <c r="D223" s="166" t="s">
        <v>71</v>
      </c>
      <c r="E223" s="178" t="s">
        <v>330</v>
      </c>
      <c r="F223" s="178" t="s">
        <v>331</v>
      </c>
      <c r="G223" s="165"/>
      <c r="H223" s="165"/>
      <c r="I223" s="168"/>
      <c r="J223" s="179">
        <f>BK223</f>
        <v>0</v>
      </c>
      <c r="K223" s="165"/>
      <c r="L223" s="170"/>
      <c r="M223" s="171"/>
      <c r="N223" s="172"/>
      <c r="O223" s="172"/>
      <c r="P223" s="173">
        <v>0</v>
      </c>
      <c r="Q223" s="172"/>
      <c r="R223" s="173">
        <v>0</v>
      </c>
      <c r="S223" s="172"/>
      <c r="T223" s="174">
        <v>0</v>
      </c>
      <c r="AR223" s="175" t="s">
        <v>77</v>
      </c>
      <c r="AT223" s="176" t="s">
        <v>71</v>
      </c>
      <c r="AU223" s="176" t="s">
        <v>77</v>
      </c>
      <c r="AY223" s="175" t="s">
        <v>112</v>
      </c>
      <c r="BK223" s="177">
        <v>0</v>
      </c>
    </row>
    <row r="224" spans="1:65" s="12" customFormat="1" ht="22.9" customHeight="1">
      <c r="B224" s="164"/>
      <c r="C224" s="165"/>
      <c r="D224" s="166" t="s">
        <v>71</v>
      </c>
      <c r="E224" s="178" t="s">
        <v>332</v>
      </c>
      <c r="F224" s="178" t="s">
        <v>333</v>
      </c>
      <c r="G224" s="165"/>
      <c r="H224" s="165"/>
      <c r="I224" s="168"/>
      <c r="J224" s="179">
        <f>BK224</f>
        <v>0</v>
      </c>
      <c r="K224" s="165"/>
      <c r="L224" s="170"/>
      <c r="M224" s="171"/>
      <c r="N224" s="172"/>
      <c r="O224" s="172"/>
      <c r="P224" s="173">
        <f>SUM(P225:P226)</f>
        <v>0</v>
      </c>
      <c r="Q224" s="172"/>
      <c r="R224" s="173">
        <f>SUM(R225:R226)</f>
        <v>0</v>
      </c>
      <c r="S224" s="172"/>
      <c r="T224" s="174">
        <f>SUM(T225:T226)</f>
        <v>0</v>
      </c>
      <c r="AR224" s="175" t="s">
        <v>77</v>
      </c>
      <c r="AT224" s="176" t="s">
        <v>71</v>
      </c>
      <c r="AU224" s="176" t="s">
        <v>77</v>
      </c>
      <c r="AY224" s="175" t="s">
        <v>112</v>
      </c>
      <c r="BK224" s="177">
        <f>SUM(BK225:BK226)</f>
        <v>0</v>
      </c>
    </row>
    <row r="225" spans="1:65" s="2" customFormat="1" ht="24.2" customHeight="1">
      <c r="A225" s="32"/>
      <c r="B225" s="33"/>
      <c r="C225" s="180" t="s">
        <v>334</v>
      </c>
      <c r="D225" s="180" t="s">
        <v>114</v>
      </c>
      <c r="E225" s="181" t="s">
        <v>335</v>
      </c>
      <c r="F225" s="182" t="s">
        <v>336</v>
      </c>
      <c r="G225" s="183" t="s">
        <v>127</v>
      </c>
      <c r="H225" s="184">
        <v>24.792999999999999</v>
      </c>
      <c r="I225" s="185"/>
      <c r="J225" s="186">
        <f>ROUND(I225*H225,2)</f>
        <v>0</v>
      </c>
      <c r="K225" s="187"/>
      <c r="L225" s="37"/>
      <c r="M225" s="188" t="s">
        <v>1</v>
      </c>
      <c r="N225" s="189" t="s">
        <v>37</v>
      </c>
      <c r="O225" s="69"/>
      <c r="P225" s="190">
        <f>O225*H225</f>
        <v>0</v>
      </c>
      <c r="Q225" s="190">
        <v>0</v>
      </c>
      <c r="R225" s="190">
        <f>Q225*H225</f>
        <v>0</v>
      </c>
      <c r="S225" s="190">
        <v>0</v>
      </c>
      <c r="T225" s="191">
        <f>S225*H225</f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92" t="s">
        <v>118</v>
      </c>
      <c r="AT225" s="192" t="s">
        <v>114</v>
      </c>
      <c r="AU225" s="192" t="s">
        <v>79</v>
      </c>
      <c r="AY225" s="15" t="s">
        <v>112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5" t="s">
        <v>77</v>
      </c>
      <c r="BK225" s="193">
        <f>ROUND(I225*H225,2)</f>
        <v>0</v>
      </c>
      <c r="BL225" s="15" t="s">
        <v>118</v>
      </c>
      <c r="BM225" s="192" t="s">
        <v>337</v>
      </c>
    </row>
    <row r="226" spans="1:65" s="2" customFormat="1" ht="29.25">
      <c r="A226" s="32"/>
      <c r="B226" s="33"/>
      <c r="C226" s="34"/>
      <c r="D226" s="194" t="s">
        <v>120</v>
      </c>
      <c r="E226" s="34"/>
      <c r="F226" s="195" t="s">
        <v>338</v>
      </c>
      <c r="G226" s="34"/>
      <c r="H226" s="34"/>
      <c r="I226" s="196"/>
      <c r="J226" s="34"/>
      <c r="K226" s="34"/>
      <c r="L226" s="37"/>
      <c r="M226" s="197"/>
      <c r="N226" s="198"/>
      <c r="O226" s="69"/>
      <c r="P226" s="69"/>
      <c r="Q226" s="69"/>
      <c r="R226" s="69"/>
      <c r="S226" s="69"/>
      <c r="T226" s="70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T226" s="15" t="s">
        <v>120</v>
      </c>
      <c r="AU226" s="15" t="s">
        <v>79</v>
      </c>
    </row>
    <row r="227" spans="1:65" s="12" customFormat="1" ht="25.9" customHeight="1">
      <c r="B227" s="164"/>
      <c r="C227" s="165"/>
      <c r="D227" s="166" t="s">
        <v>71</v>
      </c>
      <c r="E227" s="167" t="s">
        <v>339</v>
      </c>
      <c r="F227" s="167" t="s">
        <v>340</v>
      </c>
      <c r="G227" s="165"/>
      <c r="H227" s="165"/>
      <c r="I227" s="168"/>
      <c r="J227" s="169">
        <f>BK227</f>
        <v>0</v>
      </c>
      <c r="K227" s="165"/>
      <c r="L227" s="170"/>
      <c r="M227" s="171"/>
      <c r="N227" s="172"/>
      <c r="O227" s="172"/>
      <c r="P227" s="173">
        <f>P228+P233</f>
        <v>0</v>
      </c>
      <c r="Q227" s="172"/>
      <c r="R227" s="173">
        <f>R228+R233</f>
        <v>0</v>
      </c>
      <c r="S227" s="172"/>
      <c r="T227" s="174">
        <f>T228+T233</f>
        <v>0</v>
      </c>
      <c r="AR227" s="175" t="s">
        <v>77</v>
      </c>
      <c r="AT227" s="176" t="s">
        <v>71</v>
      </c>
      <c r="AU227" s="176" t="s">
        <v>72</v>
      </c>
      <c r="AY227" s="175" t="s">
        <v>112</v>
      </c>
      <c r="BK227" s="177">
        <f>BK228+BK233</f>
        <v>0</v>
      </c>
    </row>
    <row r="228" spans="1:65" s="12" customFormat="1" ht="22.9" customHeight="1">
      <c r="B228" s="164"/>
      <c r="C228" s="165"/>
      <c r="D228" s="166" t="s">
        <v>71</v>
      </c>
      <c r="E228" s="178" t="s">
        <v>341</v>
      </c>
      <c r="F228" s="178" t="s">
        <v>342</v>
      </c>
      <c r="G228" s="165"/>
      <c r="H228" s="165"/>
      <c r="I228" s="168"/>
      <c r="J228" s="179">
        <f>BK228</f>
        <v>0</v>
      </c>
      <c r="K228" s="165"/>
      <c r="L228" s="170"/>
      <c r="M228" s="171"/>
      <c r="N228" s="172"/>
      <c r="O228" s="172"/>
      <c r="P228" s="173">
        <f>SUM(P229:P232)</f>
        <v>0</v>
      </c>
      <c r="Q228" s="172"/>
      <c r="R228" s="173">
        <f>SUM(R229:R232)</f>
        <v>0</v>
      </c>
      <c r="S228" s="172"/>
      <c r="T228" s="174">
        <f>SUM(T229:T232)</f>
        <v>0</v>
      </c>
      <c r="AR228" s="175" t="s">
        <v>77</v>
      </c>
      <c r="AT228" s="176" t="s">
        <v>71</v>
      </c>
      <c r="AU228" s="176" t="s">
        <v>77</v>
      </c>
      <c r="AY228" s="175" t="s">
        <v>112</v>
      </c>
      <c r="BK228" s="177">
        <f>SUM(BK229:BK232)</f>
        <v>0</v>
      </c>
    </row>
    <row r="229" spans="1:65" s="2" customFormat="1" ht="16.5" customHeight="1">
      <c r="A229" s="32"/>
      <c r="B229" s="33"/>
      <c r="C229" s="180" t="s">
        <v>343</v>
      </c>
      <c r="D229" s="180" t="s">
        <v>114</v>
      </c>
      <c r="E229" s="181" t="s">
        <v>344</v>
      </c>
      <c r="F229" s="182" t="s">
        <v>345</v>
      </c>
      <c r="G229" s="183" t="s">
        <v>346</v>
      </c>
      <c r="H229" s="184">
        <v>1</v>
      </c>
      <c r="I229" s="185"/>
      <c r="J229" s="186">
        <f>ROUND(I229*H229,2)</f>
        <v>0</v>
      </c>
      <c r="K229" s="187"/>
      <c r="L229" s="37"/>
      <c r="M229" s="188" t="s">
        <v>1</v>
      </c>
      <c r="N229" s="189" t="s">
        <v>37</v>
      </c>
      <c r="O229" s="69"/>
      <c r="P229" s="190">
        <f>O229*H229</f>
        <v>0</v>
      </c>
      <c r="Q229" s="190">
        <v>0</v>
      </c>
      <c r="R229" s="190">
        <f>Q229*H229</f>
        <v>0</v>
      </c>
      <c r="S229" s="190">
        <v>0</v>
      </c>
      <c r="T229" s="191">
        <f>S229*H229</f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92" t="s">
        <v>347</v>
      </c>
      <c r="AT229" s="192" t="s">
        <v>114</v>
      </c>
      <c r="AU229" s="192" t="s">
        <v>79</v>
      </c>
      <c r="AY229" s="15" t="s">
        <v>112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15" t="s">
        <v>77</v>
      </c>
      <c r="BK229" s="193">
        <f>ROUND(I229*H229,2)</f>
        <v>0</v>
      </c>
      <c r="BL229" s="15" t="s">
        <v>347</v>
      </c>
      <c r="BM229" s="192" t="s">
        <v>348</v>
      </c>
    </row>
    <row r="230" spans="1:65" s="2" customFormat="1" ht="16.5" customHeight="1">
      <c r="A230" s="32"/>
      <c r="B230" s="33"/>
      <c r="C230" s="180" t="s">
        <v>349</v>
      </c>
      <c r="D230" s="180" t="s">
        <v>114</v>
      </c>
      <c r="E230" s="181" t="s">
        <v>350</v>
      </c>
      <c r="F230" s="182" t="s">
        <v>351</v>
      </c>
      <c r="G230" s="183" t="s">
        <v>346</v>
      </c>
      <c r="H230" s="184">
        <v>1</v>
      </c>
      <c r="I230" s="185"/>
      <c r="J230" s="186">
        <f>ROUND(I230*H230,2)</f>
        <v>0</v>
      </c>
      <c r="K230" s="187"/>
      <c r="L230" s="37"/>
      <c r="M230" s="188" t="s">
        <v>1</v>
      </c>
      <c r="N230" s="189" t="s">
        <v>37</v>
      </c>
      <c r="O230" s="69"/>
      <c r="P230" s="190">
        <f>O230*H230</f>
        <v>0</v>
      </c>
      <c r="Q230" s="190">
        <v>0</v>
      </c>
      <c r="R230" s="190">
        <f>Q230*H230</f>
        <v>0</v>
      </c>
      <c r="S230" s="190">
        <v>0</v>
      </c>
      <c r="T230" s="191">
        <f>S230*H230</f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92" t="s">
        <v>118</v>
      </c>
      <c r="AT230" s="192" t="s">
        <v>114</v>
      </c>
      <c r="AU230" s="192" t="s">
        <v>79</v>
      </c>
      <c r="AY230" s="15" t="s">
        <v>112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15" t="s">
        <v>77</v>
      </c>
      <c r="BK230" s="193">
        <f>ROUND(I230*H230,2)</f>
        <v>0</v>
      </c>
      <c r="BL230" s="15" t="s">
        <v>118</v>
      </c>
      <c r="BM230" s="192" t="s">
        <v>352</v>
      </c>
    </row>
    <row r="231" spans="1:65" s="2" customFormat="1" ht="16.5" customHeight="1">
      <c r="A231" s="32"/>
      <c r="B231" s="33"/>
      <c r="C231" s="180" t="s">
        <v>353</v>
      </c>
      <c r="D231" s="180" t="s">
        <v>114</v>
      </c>
      <c r="E231" s="181" t="s">
        <v>354</v>
      </c>
      <c r="F231" s="182" t="s">
        <v>355</v>
      </c>
      <c r="G231" s="183" t="s">
        <v>346</v>
      </c>
      <c r="H231" s="184">
        <v>1</v>
      </c>
      <c r="I231" s="185"/>
      <c r="J231" s="186">
        <f>ROUND(I231*H231,2)</f>
        <v>0</v>
      </c>
      <c r="K231" s="187"/>
      <c r="L231" s="37"/>
      <c r="M231" s="188" t="s">
        <v>1</v>
      </c>
      <c r="N231" s="189" t="s">
        <v>37</v>
      </c>
      <c r="O231" s="69"/>
      <c r="P231" s="190">
        <f>O231*H231</f>
        <v>0</v>
      </c>
      <c r="Q231" s="190">
        <v>0</v>
      </c>
      <c r="R231" s="190">
        <f>Q231*H231</f>
        <v>0</v>
      </c>
      <c r="S231" s="190">
        <v>0</v>
      </c>
      <c r="T231" s="191">
        <f>S231*H231</f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92" t="s">
        <v>118</v>
      </c>
      <c r="AT231" s="192" t="s">
        <v>114</v>
      </c>
      <c r="AU231" s="192" t="s">
        <v>79</v>
      </c>
      <c r="AY231" s="15" t="s">
        <v>112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15" t="s">
        <v>77</v>
      </c>
      <c r="BK231" s="193">
        <f>ROUND(I231*H231,2)</f>
        <v>0</v>
      </c>
      <c r="BL231" s="15" t="s">
        <v>118</v>
      </c>
      <c r="BM231" s="192" t="s">
        <v>356</v>
      </c>
    </row>
    <row r="232" spans="1:65" s="2" customFormat="1" ht="24.2" customHeight="1">
      <c r="A232" s="32"/>
      <c r="B232" s="33"/>
      <c r="C232" s="180" t="s">
        <v>357</v>
      </c>
      <c r="D232" s="180" t="s">
        <v>114</v>
      </c>
      <c r="E232" s="181" t="s">
        <v>358</v>
      </c>
      <c r="F232" s="182" t="s">
        <v>359</v>
      </c>
      <c r="G232" s="183" t="s">
        <v>346</v>
      </c>
      <c r="H232" s="184">
        <v>1</v>
      </c>
      <c r="I232" s="185"/>
      <c r="J232" s="186">
        <f>ROUND(I232*H232,2)</f>
        <v>0</v>
      </c>
      <c r="K232" s="187"/>
      <c r="L232" s="37"/>
      <c r="M232" s="188" t="s">
        <v>1</v>
      </c>
      <c r="N232" s="189" t="s">
        <v>37</v>
      </c>
      <c r="O232" s="69"/>
      <c r="P232" s="190">
        <f>O232*H232</f>
        <v>0</v>
      </c>
      <c r="Q232" s="190">
        <v>0</v>
      </c>
      <c r="R232" s="190">
        <f>Q232*H232</f>
        <v>0</v>
      </c>
      <c r="S232" s="190">
        <v>0</v>
      </c>
      <c r="T232" s="191">
        <f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92" t="s">
        <v>118</v>
      </c>
      <c r="AT232" s="192" t="s">
        <v>114</v>
      </c>
      <c r="AU232" s="192" t="s">
        <v>79</v>
      </c>
      <c r="AY232" s="15" t="s">
        <v>112</v>
      </c>
      <c r="BE232" s="193">
        <f>IF(N232="základní",J232,0)</f>
        <v>0</v>
      </c>
      <c r="BF232" s="193">
        <f>IF(N232="snížená",J232,0)</f>
        <v>0</v>
      </c>
      <c r="BG232" s="193">
        <f>IF(N232="zákl. přenesená",J232,0)</f>
        <v>0</v>
      </c>
      <c r="BH232" s="193">
        <f>IF(N232="sníž. přenesená",J232,0)</f>
        <v>0</v>
      </c>
      <c r="BI232" s="193">
        <f>IF(N232="nulová",J232,0)</f>
        <v>0</v>
      </c>
      <c r="BJ232" s="15" t="s">
        <v>77</v>
      </c>
      <c r="BK232" s="193">
        <f>ROUND(I232*H232,2)</f>
        <v>0</v>
      </c>
      <c r="BL232" s="15" t="s">
        <v>118</v>
      </c>
      <c r="BM232" s="192" t="s">
        <v>360</v>
      </c>
    </row>
    <row r="233" spans="1:65" s="12" customFormat="1" ht="22.9" customHeight="1">
      <c r="B233" s="164"/>
      <c r="C233" s="165"/>
      <c r="D233" s="166" t="s">
        <v>71</v>
      </c>
      <c r="E233" s="178" t="s">
        <v>361</v>
      </c>
      <c r="F233" s="178" t="s">
        <v>362</v>
      </c>
      <c r="G233" s="165"/>
      <c r="H233" s="165"/>
      <c r="I233" s="168"/>
      <c r="J233" s="179">
        <f>BK233</f>
        <v>0</v>
      </c>
      <c r="K233" s="165"/>
      <c r="L233" s="170"/>
      <c r="M233" s="171"/>
      <c r="N233" s="172"/>
      <c r="O233" s="172"/>
      <c r="P233" s="173">
        <f>SUM(P234:P239)</f>
        <v>0</v>
      </c>
      <c r="Q233" s="172"/>
      <c r="R233" s="173">
        <f>SUM(R234:R239)</f>
        <v>0</v>
      </c>
      <c r="S233" s="172"/>
      <c r="T233" s="174">
        <f>SUM(T234:T239)</f>
        <v>0</v>
      </c>
      <c r="AR233" s="175" t="s">
        <v>77</v>
      </c>
      <c r="AT233" s="176" t="s">
        <v>71</v>
      </c>
      <c r="AU233" s="176" t="s">
        <v>77</v>
      </c>
      <c r="AY233" s="175" t="s">
        <v>112</v>
      </c>
      <c r="BK233" s="177">
        <f>SUM(BK234:BK239)</f>
        <v>0</v>
      </c>
    </row>
    <row r="234" spans="1:65" s="2" customFormat="1" ht="16.5" customHeight="1">
      <c r="A234" s="32"/>
      <c r="B234" s="33"/>
      <c r="C234" s="180" t="s">
        <v>363</v>
      </c>
      <c r="D234" s="180" t="s">
        <v>114</v>
      </c>
      <c r="E234" s="181" t="s">
        <v>364</v>
      </c>
      <c r="F234" s="182" t="s">
        <v>365</v>
      </c>
      <c r="G234" s="183" t="s">
        <v>346</v>
      </c>
      <c r="H234" s="184">
        <v>1</v>
      </c>
      <c r="I234" s="185"/>
      <c r="J234" s="186">
        <f>ROUND(I234*H234,2)</f>
        <v>0</v>
      </c>
      <c r="K234" s="187"/>
      <c r="L234" s="37"/>
      <c r="M234" s="188" t="s">
        <v>1</v>
      </c>
      <c r="N234" s="189" t="s">
        <v>37</v>
      </c>
      <c r="O234" s="69"/>
      <c r="P234" s="190">
        <f>O234*H234</f>
        <v>0</v>
      </c>
      <c r="Q234" s="190">
        <v>0</v>
      </c>
      <c r="R234" s="190">
        <f>Q234*H234</f>
        <v>0</v>
      </c>
      <c r="S234" s="190">
        <v>0</v>
      </c>
      <c r="T234" s="191">
        <f>S234*H234</f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92" t="s">
        <v>347</v>
      </c>
      <c r="AT234" s="192" t="s">
        <v>114</v>
      </c>
      <c r="AU234" s="192" t="s">
        <v>79</v>
      </c>
      <c r="AY234" s="15" t="s">
        <v>112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15" t="s">
        <v>77</v>
      </c>
      <c r="BK234" s="193">
        <f>ROUND(I234*H234,2)</f>
        <v>0</v>
      </c>
      <c r="BL234" s="15" t="s">
        <v>347</v>
      </c>
      <c r="BM234" s="192" t="s">
        <v>366</v>
      </c>
    </row>
    <row r="235" spans="1:65" s="2" customFormat="1" ht="11.25">
      <c r="A235" s="32"/>
      <c r="B235" s="33"/>
      <c r="C235" s="34"/>
      <c r="D235" s="194" t="s">
        <v>120</v>
      </c>
      <c r="E235" s="34"/>
      <c r="F235" s="195" t="s">
        <v>367</v>
      </c>
      <c r="G235" s="34"/>
      <c r="H235" s="34"/>
      <c r="I235" s="196"/>
      <c r="J235" s="34"/>
      <c r="K235" s="34"/>
      <c r="L235" s="37"/>
      <c r="M235" s="197"/>
      <c r="N235" s="198"/>
      <c r="O235" s="69"/>
      <c r="P235" s="69"/>
      <c r="Q235" s="69"/>
      <c r="R235" s="69"/>
      <c r="S235" s="69"/>
      <c r="T235" s="70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T235" s="15" t="s">
        <v>120</v>
      </c>
      <c r="AU235" s="15" t="s">
        <v>79</v>
      </c>
    </row>
    <row r="236" spans="1:65" s="2" customFormat="1" ht="24.2" customHeight="1">
      <c r="A236" s="32"/>
      <c r="B236" s="33"/>
      <c r="C236" s="180" t="s">
        <v>368</v>
      </c>
      <c r="D236" s="180" t="s">
        <v>114</v>
      </c>
      <c r="E236" s="181" t="s">
        <v>369</v>
      </c>
      <c r="F236" s="182" t="s">
        <v>370</v>
      </c>
      <c r="G236" s="183" t="s">
        <v>346</v>
      </c>
      <c r="H236" s="184">
        <v>1</v>
      </c>
      <c r="I236" s="185"/>
      <c r="J236" s="186">
        <f>ROUND(I236*H236,2)</f>
        <v>0</v>
      </c>
      <c r="K236" s="187"/>
      <c r="L236" s="37"/>
      <c r="M236" s="188" t="s">
        <v>1</v>
      </c>
      <c r="N236" s="189" t="s">
        <v>37</v>
      </c>
      <c r="O236" s="69"/>
      <c r="P236" s="190">
        <f>O236*H236</f>
        <v>0</v>
      </c>
      <c r="Q236" s="190">
        <v>0</v>
      </c>
      <c r="R236" s="190">
        <f>Q236*H236</f>
        <v>0</v>
      </c>
      <c r="S236" s="190">
        <v>0</v>
      </c>
      <c r="T236" s="191">
        <f>S236*H236</f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92" t="s">
        <v>118</v>
      </c>
      <c r="AT236" s="192" t="s">
        <v>114</v>
      </c>
      <c r="AU236" s="192" t="s">
        <v>79</v>
      </c>
      <c r="AY236" s="15" t="s">
        <v>112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15" t="s">
        <v>77</v>
      </c>
      <c r="BK236" s="193">
        <f>ROUND(I236*H236,2)</f>
        <v>0</v>
      </c>
      <c r="BL236" s="15" t="s">
        <v>118</v>
      </c>
      <c r="BM236" s="192" t="s">
        <v>371</v>
      </c>
    </row>
    <row r="237" spans="1:65" s="2" customFormat="1" ht="16.5" customHeight="1">
      <c r="A237" s="32"/>
      <c r="B237" s="33"/>
      <c r="C237" s="180" t="s">
        <v>372</v>
      </c>
      <c r="D237" s="180" t="s">
        <v>114</v>
      </c>
      <c r="E237" s="181" t="s">
        <v>373</v>
      </c>
      <c r="F237" s="182" t="s">
        <v>374</v>
      </c>
      <c r="G237" s="183" t="s">
        <v>346</v>
      </c>
      <c r="H237" s="184">
        <v>1</v>
      </c>
      <c r="I237" s="185"/>
      <c r="J237" s="186">
        <f>ROUND(I237*H237,2)</f>
        <v>0</v>
      </c>
      <c r="K237" s="187"/>
      <c r="L237" s="37"/>
      <c r="M237" s="188" t="s">
        <v>1</v>
      </c>
      <c r="N237" s="189" t="s">
        <v>37</v>
      </c>
      <c r="O237" s="69"/>
      <c r="P237" s="190">
        <f>O237*H237</f>
        <v>0</v>
      </c>
      <c r="Q237" s="190">
        <v>0</v>
      </c>
      <c r="R237" s="190">
        <f>Q237*H237</f>
        <v>0</v>
      </c>
      <c r="S237" s="190">
        <v>0</v>
      </c>
      <c r="T237" s="191">
        <f>S237*H237</f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92" t="s">
        <v>118</v>
      </c>
      <c r="AT237" s="192" t="s">
        <v>114</v>
      </c>
      <c r="AU237" s="192" t="s">
        <v>79</v>
      </c>
      <c r="AY237" s="15" t="s">
        <v>112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15" t="s">
        <v>77</v>
      </c>
      <c r="BK237" s="193">
        <f>ROUND(I237*H237,2)</f>
        <v>0</v>
      </c>
      <c r="BL237" s="15" t="s">
        <v>118</v>
      </c>
      <c r="BM237" s="192" t="s">
        <v>375</v>
      </c>
    </row>
    <row r="238" spans="1:65" s="2" customFormat="1" ht="16.5" customHeight="1">
      <c r="A238" s="32"/>
      <c r="B238" s="33"/>
      <c r="C238" s="180" t="s">
        <v>376</v>
      </c>
      <c r="D238" s="180" t="s">
        <v>114</v>
      </c>
      <c r="E238" s="181" t="s">
        <v>377</v>
      </c>
      <c r="F238" s="182" t="s">
        <v>378</v>
      </c>
      <c r="G238" s="183" t="s">
        <v>346</v>
      </c>
      <c r="H238" s="184">
        <v>1</v>
      </c>
      <c r="I238" s="185"/>
      <c r="J238" s="186">
        <f>ROUND(I238*H238,2)</f>
        <v>0</v>
      </c>
      <c r="K238" s="187"/>
      <c r="L238" s="37"/>
      <c r="M238" s="188" t="s">
        <v>1</v>
      </c>
      <c r="N238" s="189" t="s">
        <v>37</v>
      </c>
      <c r="O238" s="69"/>
      <c r="P238" s="190">
        <f>O238*H238</f>
        <v>0</v>
      </c>
      <c r="Q238" s="190">
        <v>0</v>
      </c>
      <c r="R238" s="190">
        <f>Q238*H238</f>
        <v>0</v>
      </c>
      <c r="S238" s="190">
        <v>0</v>
      </c>
      <c r="T238" s="191">
        <f>S238*H238</f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92" t="s">
        <v>347</v>
      </c>
      <c r="AT238" s="192" t="s">
        <v>114</v>
      </c>
      <c r="AU238" s="192" t="s">
        <v>79</v>
      </c>
      <c r="AY238" s="15" t="s">
        <v>112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15" t="s">
        <v>77</v>
      </c>
      <c r="BK238" s="193">
        <f>ROUND(I238*H238,2)</f>
        <v>0</v>
      </c>
      <c r="BL238" s="15" t="s">
        <v>347</v>
      </c>
      <c r="BM238" s="192" t="s">
        <v>379</v>
      </c>
    </row>
    <row r="239" spans="1:65" s="2" customFormat="1" ht="11.25">
      <c r="A239" s="32"/>
      <c r="B239" s="33"/>
      <c r="C239" s="34"/>
      <c r="D239" s="194" t="s">
        <v>120</v>
      </c>
      <c r="E239" s="34"/>
      <c r="F239" s="195" t="s">
        <v>378</v>
      </c>
      <c r="G239" s="34"/>
      <c r="H239" s="34"/>
      <c r="I239" s="196"/>
      <c r="J239" s="34"/>
      <c r="K239" s="34"/>
      <c r="L239" s="37"/>
      <c r="M239" s="221"/>
      <c r="N239" s="222"/>
      <c r="O239" s="223"/>
      <c r="P239" s="223"/>
      <c r="Q239" s="223"/>
      <c r="R239" s="223"/>
      <c r="S239" s="223"/>
      <c r="T239" s="224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T239" s="15" t="s">
        <v>120</v>
      </c>
      <c r="AU239" s="15" t="s">
        <v>79</v>
      </c>
    </row>
    <row r="240" spans="1:65" s="2" customFormat="1" ht="6.95" customHeight="1">
      <c r="A240" s="32"/>
      <c r="B240" s="52"/>
      <c r="C240" s="53"/>
      <c r="D240" s="53"/>
      <c r="E240" s="53"/>
      <c r="F240" s="53"/>
      <c r="G240" s="53"/>
      <c r="H240" s="53"/>
      <c r="I240" s="53"/>
      <c r="J240" s="53"/>
      <c r="K240" s="53"/>
      <c r="L240" s="37"/>
      <c r="M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</row>
  </sheetData>
  <sheetProtection algorithmName="SHA-512" hashValue="jjYwPKYKoX++Mjv0jZ11PL1RebdvFCXtuK74RxEIsfC4T4aAm54v9DLBO91oi7vzJq+D3T06lhDgOQ+y//ofGQ==" saltValue="j+sh+7STtO8kb+nQSTkORTl3+uPauU1fHiwc+pVfnB+mnxhxRNz73ho2Am0lMo81I8TAYkgpjUKJERGA6Ls6bw==" spinCount="100000" sheet="1" objects="1" scenarios="1" formatColumns="0" formatRows="0" autoFilter="0"/>
  <autoFilter ref="C122:K239" xr:uid="{00000000-0009-0000-0000-000001000000}"/>
  <mergeCells count="6">
    <mergeCell ref="L2:V2"/>
    <mergeCell ref="E7:H7"/>
    <mergeCell ref="E16:H16"/>
    <mergeCell ref="E25:H25"/>
    <mergeCell ref="E85:H85"/>
    <mergeCell ref="E115:H11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000-2022-02 - Malšovice- ...</vt:lpstr>
      <vt:lpstr>'000-2022-02 - Malšovice- ...'!Názvy_tisku</vt:lpstr>
      <vt:lpstr>'Rekapitulace stavby'!Názvy_tisku</vt:lpstr>
      <vt:lpstr>'000-2022-02 - Malšovice- 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Vocásková Jindřiška</dc:creator>
  <cp:lastModifiedBy>OEM</cp:lastModifiedBy>
  <dcterms:created xsi:type="dcterms:W3CDTF">2022-07-12T08:43:40Z</dcterms:created>
  <dcterms:modified xsi:type="dcterms:W3CDTF">2022-07-12T11:15:22Z</dcterms:modified>
</cp:coreProperties>
</file>