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J:\APC Silnice\260_2018 Zastávka - parkoviště na ulici Nádražní\soupis prací\"/>
    </mc:Choice>
  </mc:AlternateContent>
  <xr:revisionPtr revIDLastSave="0" documentId="13_ncr:1_{EEEBAFBD-8A42-452A-8D7E-F694E789CA9D}" xr6:coauthVersionLast="47" xr6:coauthVersionMax="47" xr10:uidLastSave="{00000000-0000-0000-0000-000000000000}"/>
  <bookViews>
    <workbookView xWindow="-28920" yWindow="-120" windowWidth="29040" windowHeight="17520" xr2:uid="{00000000-000D-0000-FFFF-FFFF00000000}"/>
  </bookViews>
  <sheets>
    <sheet name="Stavba" sheetId="1" r:id="rId1"/>
    <sheet name="VzorPolozky" sheetId="10" state="hidden" r:id="rId2"/>
    <sheet name="Pokyny pro vyplnění" sheetId="11" r:id="rId3"/>
    <sheet name="VON 1 Naklady" sheetId="12" r:id="rId4"/>
    <sheet name="VON 2 Naklady" sheetId="13" r:id="rId5"/>
    <sheet name="VON 3 Naklady" sheetId="14" r:id="rId6"/>
    <sheet name="SO 101 1 Pol" sheetId="15" r:id="rId7"/>
    <sheet name="SO 101 1.1 Pol" sheetId="16" r:id="rId8"/>
    <sheet name="SO 402 1 Pol" sheetId="17" r:id="rId9"/>
    <sheet name="SO 403 1 Pol" sheetId="18" r:id="rId10"/>
    <sheet name="SO 404 1 Pol" sheetId="19" r:id="rId11"/>
  </sheets>
  <externalReferences>
    <externalReference r:id="rId12"/>
  </externalReferences>
  <definedNames>
    <definedName name="CelkemDPHVypocet" localSheetId="0">Stavba!$H$54</definedName>
    <definedName name="CenaCelkem">Stavba!$G$29</definedName>
    <definedName name="CenaCelkemBezDPH">Stavba!$G$28</definedName>
    <definedName name="CenaCelkemVypocet" localSheetId="0">Stavba!$I$54</definedName>
    <definedName name="cisloobjektu">Stavba!$D$3</definedName>
    <definedName name="CisloRozpoctu">'[1]Krycí list'!$C$2</definedName>
    <definedName name="CisloStavby" localSheetId="0">Stavba!$D$2</definedName>
    <definedName name="cislostavby">'[1]Krycí list'!$A$7</definedName>
    <definedName name="CisloStavebnihoRozpoctu">Stavba!$D$4</definedName>
    <definedName name="dadresa">Stavba!$D$12:$G$12</definedName>
    <definedName name="DIČ" localSheetId="0">Stavba!$I$12</definedName>
    <definedName name="dmisto">Stavba!$E$13:$G$13</definedName>
    <definedName name="DPHSni">Stavba!$G$24</definedName>
    <definedName name="DPHZakl">Stavba!$G$26</definedName>
    <definedName name="dpsc" localSheetId="0">Stavba!$D$13</definedName>
    <definedName name="IČO" localSheetId="0">Stavba!$I$11</definedName>
    <definedName name="Mena">Stavba!$J$29</definedName>
    <definedName name="MistoStavby">Stavba!$D$4</definedName>
    <definedName name="nazevobjektu">Stavba!$E$3</definedName>
    <definedName name="NazevRozpoctu">'[1]Krycí list'!$D$2</definedName>
    <definedName name="NazevStavby" localSheetId="0">Stavba!$E$2</definedName>
    <definedName name="nazevstavby">'[1]Krycí list'!$C$7</definedName>
    <definedName name="NazevStavebnihoRozpoctu">Stavba!$E$4</definedName>
    <definedName name="_xlnm.Print_Titles" localSheetId="6">'SO 101 1 Pol'!$1:$7</definedName>
    <definedName name="_xlnm.Print_Titles" localSheetId="7">'SO 101 1.1 Pol'!$1:$7</definedName>
    <definedName name="_xlnm.Print_Titles" localSheetId="8">'SO 402 1 Pol'!$1:$7</definedName>
    <definedName name="_xlnm.Print_Titles" localSheetId="9">'SO 403 1 Pol'!$1:$7</definedName>
    <definedName name="_xlnm.Print_Titles" localSheetId="10">'SO 404 1 Pol'!$1:$7</definedName>
    <definedName name="_xlnm.Print_Titles" localSheetId="3">'VON 1 Naklady'!$1:$7</definedName>
    <definedName name="_xlnm.Print_Titles" localSheetId="4">'VON 2 Naklady'!$1:$7</definedName>
    <definedName name="_xlnm.Print_Titles" localSheetId="5">'VON 3 Naklady'!$1:$7</definedName>
    <definedName name="oadresa">Stavba!$D$6</definedName>
    <definedName name="Objednatel" localSheetId="0">Stavba!$D$5</definedName>
    <definedName name="Objekt" localSheetId="0">Stavba!$B$38</definedName>
    <definedName name="_xlnm.Print_Area" localSheetId="6">'SO 101 1 Pol'!$A$1:$Y$127</definedName>
    <definedName name="_xlnm.Print_Area" localSheetId="7">'SO 101 1.1 Pol'!$A$1:$Y$16</definedName>
    <definedName name="_xlnm.Print_Area" localSheetId="8">'SO 402 1 Pol'!$A$1:$Y$101</definedName>
    <definedName name="_xlnm.Print_Area" localSheetId="9">'SO 403 1 Pol'!$A$1:$Y$79</definedName>
    <definedName name="_xlnm.Print_Area" localSheetId="10">'SO 404 1 Pol'!$A$1:$Y$77</definedName>
    <definedName name="_xlnm.Print_Area" localSheetId="0">Stavba!$A$1:$J$171</definedName>
    <definedName name="_xlnm.Print_Area" localSheetId="3">'VON 1 Naklady'!$A$1:$Y$17</definedName>
    <definedName name="_xlnm.Print_Area" localSheetId="4">'VON 2 Naklady'!$A$1:$Y$21</definedName>
    <definedName name="_xlnm.Print_Area" localSheetId="5">'VON 3 Naklady'!$A$1:$Y$19</definedName>
    <definedName name="odic" localSheetId="0">Stavba!$I$6</definedName>
    <definedName name="oico" localSheetId="0">Stavba!$I$5</definedName>
    <definedName name="omisto" localSheetId="0">Stavba!$E$7</definedName>
    <definedName name="onazev" localSheetId="0">Stavba!$D$6</definedName>
    <definedName name="opsc" localSheetId="0">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0">Stavba!$E$23</definedName>
    <definedName name="SazbaDPH1">'[1]Krycí list'!$C$30</definedName>
    <definedName name="SazbaDPH2" localSheetId="0">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0" hidden="1">Stavba!$A:$A</definedName>
    <definedName name="Z_B7E7C763_C459_487D_8ABA_5CFDDFBD5A84_.wvu.PrintArea" localSheetId="0" hidden="1">Stavba!$B$1:$J$36</definedName>
    <definedName name="ZakladDPHSni">Stavba!$G$23</definedName>
    <definedName name="ZakladDPHSniVypocet" localSheetId="0">Stavba!$F$54</definedName>
    <definedName name="ZakladDPHZakl">Stavba!$G$25</definedName>
    <definedName name="ZakladDPHZaklVypocet" localSheetId="0">Stavba!$G$54</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0" i="1" l="1"/>
  <c r="I169" i="1"/>
  <c r="I168" i="1"/>
  <c r="I167" i="1"/>
  <c r="I166" i="1"/>
  <c r="I165" i="1"/>
  <c r="I164" i="1"/>
  <c r="I163" i="1"/>
  <c r="I162" i="1"/>
  <c r="I161" i="1"/>
  <c r="I160" i="1"/>
  <c r="I159" i="1"/>
  <c r="I158" i="1"/>
  <c r="I157" i="1"/>
  <c r="I156" i="1"/>
  <c r="I155" i="1"/>
  <c r="I154" i="1"/>
  <c r="I153" i="1"/>
  <c r="I152" i="1"/>
  <c r="I151" i="1"/>
  <c r="I150" i="1"/>
  <c r="I149" i="1"/>
  <c r="I148" i="1"/>
  <c r="I147" i="1"/>
  <c r="I146" i="1"/>
  <c r="G53" i="1"/>
  <c r="F53" i="1"/>
  <c r="G52" i="1"/>
  <c r="F52" i="1"/>
  <c r="G51" i="1"/>
  <c r="F51" i="1"/>
  <c r="G50" i="1"/>
  <c r="F50" i="1"/>
  <c r="G49" i="1"/>
  <c r="F49" i="1"/>
  <c r="G48" i="1"/>
  <c r="F48" i="1"/>
  <c r="G47" i="1"/>
  <c r="F47" i="1"/>
  <c r="G46" i="1"/>
  <c r="F46" i="1"/>
  <c r="G45" i="1"/>
  <c r="F45" i="1"/>
  <c r="G43" i="1"/>
  <c r="F43" i="1"/>
  <c r="G42" i="1"/>
  <c r="F42" i="1"/>
  <c r="G41" i="1"/>
  <c r="F41" i="1"/>
  <c r="G40" i="1"/>
  <c r="F40" i="1"/>
  <c r="G39" i="1"/>
  <c r="F39" i="1"/>
  <c r="G76" i="19"/>
  <c r="G9" i="19"/>
  <c r="G8" i="19" s="1"/>
  <c r="I9" i="19"/>
  <c r="K9" i="19"/>
  <c r="M9" i="19"/>
  <c r="O9" i="19"/>
  <c r="O8" i="19" s="1"/>
  <c r="Q9" i="19"/>
  <c r="V9" i="19"/>
  <c r="V8" i="19" s="1"/>
  <c r="G10" i="19"/>
  <c r="I10" i="19"/>
  <c r="K10" i="19"/>
  <c r="M10" i="19"/>
  <c r="O10" i="19"/>
  <c r="Q10" i="19"/>
  <c r="V10" i="19"/>
  <c r="G11" i="19"/>
  <c r="M11" i="19" s="1"/>
  <c r="I11" i="19"/>
  <c r="I8" i="19" s="1"/>
  <c r="K11" i="19"/>
  <c r="O11" i="19"/>
  <c r="Q11" i="19"/>
  <c r="Q8" i="19" s="1"/>
  <c r="V11" i="19"/>
  <c r="G12" i="19"/>
  <c r="I12" i="19"/>
  <c r="K12" i="19"/>
  <c r="M12" i="19"/>
  <c r="O12" i="19"/>
  <c r="Q12" i="19"/>
  <c r="V12" i="19"/>
  <c r="G13" i="19"/>
  <c r="I13" i="19"/>
  <c r="K13" i="19"/>
  <c r="K8" i="19" s="1"/>
  <c r="M13" i="19"/>
  <c r="O13" i="19"/>
  <c r="Q13" i="19"/>
  <c r="V13" i="19"/>
  <c r="G14" i="19"/>
  <c r="I14" i="19"/>
  <c r="K14" i="19"/>
  <c r="M14" i="19"/>
  <c r="O14" i="19"/>
  <c r="Q14" i="19"/>
  <c r="V14" i="19"/>
  <c r="G16" i="19"/>
  <c r="M16" i="19" s="1"/>
  <c r="I16" i="19"/>
  <c r="I15" i="19" s="1"/>
  <c r="K16" i="19"/>
  <c r="K15" i="19" s="1"/>
  <c r="O16" i="19"/>
  <c r="Q16" i="19"/>
  <c r="Q15" i="19" s="1"/>
  <c r="V16" i="19"/>
  <c r="V15" i="19" s="1"/>
  <c r="G17" i="19"/>
  <c r="I17" i="19"/>
  <c r="K17" i="19"/>
  <c r="M17" i="19"/>
  <c r="O17" i="19"/>
  <c r="Q17" i="19"/>
  <c r="V17" i="19"/>
  <c r="G18" i="19"/>
  <c r="I18" i="19"/>
  <c r="K18" i="19"/>
  <c r="M18" i="19"/>
  <c r="O18" i="19"/>
  <c r="O15" i="19" s="1"/>
  <c r="Q18" i="19"/>
  <c r="V18" i="19"/>
  <c r="G19" i="19"/>
  <c r="M19" i="19" s="1"/>
  <c r="I19" i="19"/>
  <c r="K19" i="19"/>
  <c r="O19" i="19"/>
  <c r="Q19" i="19"/>
  <c r="V19" i="19"/>
  <c r="G20" i="19"/>
  <c r="I20" i="19"/>
  <c r="K20" i="19"/>
  <c r="M20" i="19"/>
  <c r="O20" i="19"/>
  <c r="Q20" i="19"/>
  <c r="V20" i="19"/>
  <c r="G21" i="19"/>
  <c r="I21" i="19"/>
  <c r="K21" i="19"/>
  <c r="M21" i="19"/>
  <c r="O21" i="19"/>
  <c r="Q21" i="19"/>
  <c r="V21" i="19"/>
  <c r="G22" i="19"/>
  <c r="I22" i="19"/>
  <c r="K22" i="19"/>
  <c r="M22" i="19"/>
  <c r="O22" i="19"/>
  <c r="Q22" i="19"/>
  <c r="V22" i="19"/>
  <c r="G23" i="19"/>
  <c r="M23" i="19" s="1"/>
  <c r="I23" i="19"/>
  <c r="K23" i="19"/>
  <c r="O23" i="19"/>
  <c r="Q23" i="19"/>
  <c r="V23" i="19"/>
  <c r="G24" i="19"/>
  <c r="M24" i="19" s="1"/>
  <c r="I24" i="19"/>
  <c r="K24" i="19"/>
  <c r="O24" i="19"/>
  <c r="Q24" i="19"/>
  <c r="V24" i="19"/>
  <c r="G25" i="19"/>
  <c r="I25" i="19"/>
  <c r="K25" i="19"/>
  <c r="M25" i="19"/>
  <c r="O25" i="19"/>
  <c r="Q25" i="19"/>
  <c r="V25" i="19"/>
  <c r="G26" i="19"/>
  <c r="I26" i="19"/>
  <c r="K26" i="19"/>
  <c r="M26" i="19"/>
  <c r="O26" i="19"/>
  <c r="Q26" i="19"/>
  <c r="V26" i="19"/>
  <c r="G27" i="19"/>
  <c r="M27" i="19" s="1"/>
  <c r="I27" i="19"/>
  <c r="K27" i="19"/>
  <c r="O27" i="19"/>
  <c r="Q27" i="19"/>
  <c r="V27" i="19"/>
  <c r="Q28" i="19"/>
  <c r="G29" i="19"/>
  <c r="I29" i="19"/>
  <c r="K29" i="19"/>
  <c r="K28" i="19" s="1"/>
  <c r="M29" i="19"/>
  <c r="O29" i="19"/>
  <c r="O28" i="19" s="1"/>
  <c r="Q29" i="19"/>
  <c r="V29" i="19"/>
  <c r="V28" i="19" s="1"/>
  <c r="G30" i="19"/>
  <c r="G28" i="19" s="1"/>
  <c r="I30" i="19"/>
  <c r="K30" i="19"/>
  <c r="M30" i="19"/>
  <c r="O30" i="19"/>
  <c r="Q30" i="19"/>
  <c r="V30" i="19"/>
  <c r="G31" i="19"/>
  <c r="M31" i="19" s="1"/>
  <c r="I31" i="19"/>
  <c r="I28" i="19" s="1"/>
  <c r="K31" i="19"/>
  <c r="O31" i="19"/>
  <c r="Q31" i="19"/>
  <c r="V31" i="19"/>
  <c r="I32" i="19"/>
  <c r="G33" i="19"/>
  <c r="I33" i="19"/>
  <c r="K33" i="19"/>
  <c r="K32" i="19" s="1"/>
  <c r="M33" i="19"/>
  <c r="O33" i="19"/>
  <c r="Q33" i="19"/>
  <c r="V33" i="19"/>
  <c r="V32" i="19" s="1"/>
  <c r="G34" i="19"/>
  <c r="G32" i="19" s="1"/>
  <c r="I34" i="19"/>
  <c r="K34" i="19"/>
  <c r="M34" i="19"/>
  <c r="O34" i="19"/>
  <c r="O32" i="19" s="1"/>
  <c r="Q34" i="19"/>
  <c r="V34" i="19"/>
  <c r="G35" i="19"/>
  <c r="M35" i="19" s="1"/>
  <c r="I35" i="19"/>
  <c r="K35" i="19"/>
  <c r="O35" i="19"/>
  <c r="Q35" i="19"/>
  <c r="Q32" i="19" s="1"/>
  <c r="V35" i="19"/>
  <c r="G37" i="19"/>
  <c r="I37" i="19"/>
  <c r="K37" i="19"/>
  <c r="K36" i="19" s="1"/>
  <c r="M37" i="19"/>
  <c r="O37" i="19"/>
  <c r="Q37" i="19"/>
  <c r="V37" i="19"/>
  <c r="V36" i="19" s="1"/>
  <c r="G38" i="19"/>
  <c r="G36" i="19" s="1"/>
  <c r="I38" i="19"/>
  <c r="K38" i="19"/>
  <c r="M38" i="19"/>
  <c r="O38" i="19"/>
  <c r="O36" i="19" s="1"/>
  <c r="Q38" i="19"/>
  <c r="V38" i="19"/>
  <c r="G39" i="19"/>
  <c r="M39" i="19" s="1"/>
  <c r="I39" i="19"/>
  <c r="I36" i="19" s="1"/>
  <c r="K39" i="19"/>
  <c r="O39" i="19"/>
  <c r="Q39" i="19"/>
  <c r="V39" i="19"/>
  <c r="G40" i="19"/>
  <c r="M40" i="19" s="1"/>
  <c r="I40" i="19"/>
  <c r="K40" i="19"/>
  <c r="O40" i="19"/>
  <c r="Q40" i="19"/>
  <c r="V40" i="19"/>
  <c r="G41" i="19"/>
  <c r="I41" i="19"/>
  <c r="K41" i="19"/>
  <c r="M41" i="19"/>
  <c r="O41" i="19"/>
  <c r="Q41" i="19"/>
  <c r="V41" i="19"/>
  <c r="G42" i="19"/>
  <c r="I42" i="19"/>
  <c r="K42" i="19"/>
  <c r="M42" i="19"/>
  <c r="O42" i="19"/>
  <c r="Q42" i="19"/>
  <c r="V42" i="19"/>
  <c r="G43" i="19"/>
  <c r="M43" i="19" s="1"/>
  <c r="I43" i="19"/>
  <c r="K43" i="19"/>
  <c r="O43" i="19"/>
  <c r="Q43" i="19"/>
  <c r="V43" i="19"/>
  <c r="G44" i="19"/>
  <c r="M44" i="19" s="1"/>
  <c r="I44" i="19"/>
  <c r="K44" i="19"/>
  <c r="O44" i="19"/>
  <c r="Q44" i="19"/>
  <c r="Q36" i="19" s="1"/>
  <c r="V44" i="19"/>
  <c r="G45" i="19"/>
  <c r="I45" i="19"/>
  <c r="K45" i="19"/>
  <c r="M45" i="19"/>
  <c r="O45" i="19"/>
  <c r="Q45" i="19"/>
  <c r="V45" i="19"/>
  <c r="G46" i="19"/>
  <c r="M46" i="19" s="1"/>
  <c r="I46" i="19"/>
  <c r="K46" i="19"/>
  <c r="O46" i="19"/>
  <c r="Q46" i="19"/>
  <c r="V46" i="19"/>
  <c r="G47" i="19"/>
  <c r="M47" i="19" s="1"/>
  <c r="I47" i="19"/>
  <c r="K47" i="19"/>
  <c r="O47" i="19"/>
  <c r="Q47" i="19"/>
  <c r="V47" i="19"/>
  <c r="G48" i="19"/>
  <c r="M48" i="19" s="1"/>
  <c r="I48" i="19"/>
  <c r="K48" i="19"/>
  <c r="O48" i="19"/>
  <c r="Q48" i="19"/>
  <c r="V48" i="19"/>
  <c r="G49" i="19"/>
  <c r="I49" i="19"/>
  <c r="K49" i="19"/>
  <c r="M49" i="19"/>
  <c r="O49" i="19"/>
  <c r="Q49" i="19"/>
  <c r="V49" i="19"/>
  <c r="G50" i="19"/>
  <c r="I50" i="19"/>
  <c r="K50" i="19"/>
  <c r="M50" i="19"/>
  <c r="O50" i="19"/>
  <c r="Q50" i="19"/>
  <c r="V50" i="19"/>
  <c r="G51" i="19"/>
  <c r="M51" i="19" s="1"/>
  <c r="I51" i="19"/>
  <c r="K51" i="19"/>
  <c r="O51" i="19"/>
  <c r="Q51" i="19"/>
  <c r="V51" i="19"/>
  <c r="G52" i="19"/>
  <c r="M52" i="19" s="1"/>
  <c r="I52" i="19"/>
  <c r="K52" i="19"/>
  <c r="O52" i="19"/>
  <c r="Q52" i="19"/>
  <c r="V52" i="19"/>
  <c r="G53" i="19"/>
  <c r="I53" i="19"/>
  <c r="K53" i="19"/>
  <c r="M53" i="19"/>
  <c r="O53" i="19"/>
  <c r="Q53" i="19"/>
  <c r="V53" i="19"/>
  <c r="G54" i="19"/>
  <c r="M54" i="19" s="1"/>
  <c r="I54" i="19"/>
  <c r="K54" i="19"/>
  <c r="O54" i="19"/>
  <c r="Q54" i="19"/>
  <c r="V54" i="19"/>
  <c r="G55" i="19"/>
  <c r="M55" i="19" s="1"/>
  <c r="I55" i="19"/>
  <c r="K55" i="19"/>
  <c r="O55" i="19"/>
  <c r="Q55" i="19"/>
  <c r="V55" i="19"/>
  <c r="G56" i="19"/>
  <c r="M56" i="19" s="1"/>
  <c r="I56" i="19"/>
  <c r="K56" i="19"/>
  <c r="O56" i="19"/>
  <c r="Q56" i="19"/>
  <c r="V56" i="19"/>
  <c r="G57" i="19"/>
  <c r="I57" i="19"/>
  <c r="K57" i="19"/>
  <c r="M57" i="19"/>
  <c r="O57" i="19"/>
  <c r="Q57" i="19"/>
  <c r="V57" i="19"/>
  <c r="G58" i="19"/>
  <c r="I58" i="19"/>
  <c r="K58" i="19"/>
  <c r="M58" i="19"/>
  <c r="O58" i="19"/>
  <c r="Q58" i="19"/>
  <c r="V58" i="19"/>
  <c r="G59" i="19"/>
  <c r="G60" i="19"/>
  <c r="M60" i="19" s="1"/>
  <c r="M59" i="19" s="1"/>
  <c r="I60" i="19"/>
  <c r="I59" i="19" s="1"/>
  <c r="K60" i="19"/>
  <c r="K59" i="19" s="1"/>
  <c r="O60" i="19"/>
  <c r="Q60" i="19"/>
  <c r="Q59" i="19" s="1"/>
  <c r="V60" i="19"/>
  <c r="V59" i="19" s="1"/>
  <c r="G61" i="19"/>
  <c r="I61" i="19"/>
  <c r="K61" i="19"/>
  <c r="M61" i="19"/>
  <c r="O61" i="19"/>
  <c r="Q61" i="19"/>
  <c r="V61" i="19"/>
  <c r="G62" i="19"/>
  <c r="I62" i="19"/>
  <c r="K62" i="19"/>
  <c r="M62" i="19"/>
  <c r="O62" i="19"/>
  <c r="Q62" i="19"/>
  <c r="V62" i="19"/>
  <c r="G63" i="19"/>
  <c r="M63" i="19" s="1"/>
  <c r="I63" i="19"/>
  <c r="K63" i="19"/>
  <c r="O63" i="19"/>
  <c r="O59" i="19" s="1"/>
  <c r="Q63" i="19"/>
  <c r="V63" i="19"/>
  <c r="G64" i="19"/>
  <c r="M64" i="19" s="1"/>
  <c r="I64" i="19"/>
  <c r="K64" i="19"/>
  <c r="O64" i="19"/>
  <c r="Q64" i="19"/>
  <c r="V64" i="19"/>
  <c r="K65" i="19"/>
  <c r="V65" i="19"/>
  <c r="G66" i="19"/>
  <c r="G65" i="19" s="1"/>
  <c r="I66" i="19"/>
  <c r="I65" i="19" s="1"/>
  <c r="K66" i="19"/>
  <c r="M66" i="19"/>
  <c r="M65" i="19" s="1"/>
  <c r="O66" i="19"/>
  <c r="O65" i="19" s="1"/>
  <c r="Q66" i="19"/>
  <c r="V66" i="19"/>
  <c r="G67" i="19"/>
  <c r="M67" i="19" s="1"/>
  <c r="I67" i="19"/>
  <c r="K67" i="19"/>
  <c r="O67" i="19"/>
  <c r="Q67" i="19"/>
  <c r="Q65" i="19" s="1"/>
  <c r="V67" i="19"/>
  <c r="G68" i="19"/>
  <c r="I68" i="19"/>
  <c r="K68" i="19"/>
  <c r="M68" i="19"/>
  <c r="O68" i="19"/>
  <c r="Q68" i="19"/>
  <c r="V68" i="19"/>
  <c r="K69" i="19"/>
  <c r="V69" i="19"/>
  <c r="G70" i="19"/>
  <c r="G69" i="19" s="1"/>
  <c r="I70" i="19"/>
  <c r="I69" i="19" s="1"/>
  <c r="K70" i="19"/>
  <c r="M70" i="19"/>
  <c r="M69" i="19" s="1"/>
  <c r="O70" i="19"/>
  <c r="O69" i="19" s="1"/>
  <c r="Q70" i="19"/>
  <c r="Q69" i="19" s="1"/>
  <c r="V70" i="19"/>
  <c r="G71" i="19"/>
  <c r="O71" i="19"/>
  <c r="G72" i="19"/>
  <c r="I72" i="19"/>
  <c r="I71" i="19" s="1"/>
  <c r="K72" i="19"/>
  <c r="K71" i="19" s="1"/>
  <c r="M72" i="19"/>
  <c r="M71" i="19" s="1"/>
  <c r="O72" i="19"/>
  <c r="Q72" i="19"/>
  <c r="Q71" i="19" s="1"/>
  <c r="V72" i="19"/>
  <c r="V71" i="19" s="1"/>
  <c r="K73" i="19"/>
  <c r="V73" i="19"/>
  <c r="G74" i="19"/>
  <c r="G73" i="19" s="1"/>
  <c r="I74" i="19"/>
  <c r="I73" i="19" s="1"/>
  <c r="K74" i="19"/>
  <c r="M74" i="19"/>
  <c r="M73" i="19" s="1"/>
  <c r="O74" i="19"/>
  <c r="O73" i="19" s="1"/>
  <c r="Q74" i="19"/>
  <c r="Q73" i="19" s="1"/>
  <c r="V74" i="19"/>
  <c r="AE76" i="19"/>
  <c r="G78" i="18"/>
  <c r="G9" i="18"/>
  <c r="I9" i="18"/>
  <c r="I8" i="18" s="1"/>
  <c r="K9" i="18"/>
  <c r="M9" i="18"/>
  <c r="O9" i="18"/>
  <c r="Q9" i="18"/>
  <c r="V9" i="18"/>
  <c r="V8" i="18" s="1"/>
  <c r="G10" i="18"/>
  <c r="M10" i="18" s="1"/>
  <c r="I10" i="18"/>
  <c r="K10" i="18"/>
  <c r="K8" i="18" s="1"/>
  <c r="O10" i="18"/>
  <c r="O8" i="18" s="1"/>
  <c r="Q10" i="18"/>
  <c r="V10" i="18"/>
  <c r="G11" i="18"/>
  <c r="G8" i="18" s="1"/>
  <c r="I11" i="18"/>
  <c r="K11" i="18"/>
  <c r="O11" i="18"/>
  <c r="Q11" i="18"/>
  <c r="Q8" i="18" s="1"/>
  <c r="V11" i="18"/>
  <c r="G12" i="18"/>
  <c r="M12" i="18" s="1"/>
  <c r="I12" i="18"/>
  <c r="K12" i="18"/>
  <c r="O12" i="18"/>
  <c r="Q12" i="18"/>
  <c r="V12" i="18"/>
  <c r="G13" i="18"/>
  <c r="I13" i="18"/>
  <c r="K13" i="18"/>
  <c r="M13" i="18"/>
  <c r="O13" i="18"/>
  <c r="Q13" i="18"/>
  <c r="V13" i="18"/>
  <c r="G14" i="18"/>
  <c r="I14" i="18"/>
  <c r="K14" i="18"/>
  <c r="M14" i="18"/>
  <c r="O14" i="18"/>
  <c r="Q14" i="18"/>
  <c r="V14" i="18"/>
  <c r="I15" i="18"/>
  <c r="O15" i="18"/>
  <c r="G16" i="18"/>
  <c r="G15" i="18" s="1"/>
  <c r="I16" i="18"/>
  <c r="K16" i="18"/>
  <c r="K15" i="18" s="1"/>
  <c r="O16" i="18"/>
  <c r="Q16" i="18"/>
  <c r="Q15" i="18" s="1"/>
  <c r="V16" i="18"/>
  <c r="V15" i="18" s="1"/>
  <c r="G17" i="18"/>
  <c r="I17" i="18"/>
  <c r="K17" i="18"/>
  <c r="M17" i="18"/>
  <c r="O17" i="18"/>
  <c r="Q17" i="18"/>
  <c r="V17" i="18"/>
  <c r="G19" i="18"/>
  <c r="M19" i="18" s="1"/>
  <c r="I19" i="18"/>
  <c r="I18" i="18" s="1"/>
  <c r="K19" i="18"/>
  <c r="O19" i="18"/>
  <c r="Q19" i="18"/>
  <c r="Q18" i="18" s="1"/>
  <c r="V19" i="18"/>
  <c r="G20" i="18"/>
  <c r="M20" i="18" s="1"/>
  <c r="I20" i="18"/>
  <c r="K20" i="18"/>
  <c r="O20" i="18"/>
  <c r="Q20" i="18"/>
  <c r="V20" i="18"/>
  <c r="V18" i="18" s="1"/>
  <c r="G21" i="18"/>
  <c r="I21" i="18"/>
  <c r="K21" i="18"/>
  <c r="K18" i="18" s="1"/>
  <c r="M21" i="18"/>
  <c r="O21" i="18"/>
  <c r="Q21" i="18"/>
  <c r="V21" i="18"/>
  <c r="G22" i="18"/>
  <c r="M22" i="18" s="1"/>
  <c r="I22" i="18"/>
  <c r="K22" i="18"/>
  <c r="O22" i="18"/>
  <c r="Q22" i="18"/>
  <c r="V22" i="18"/>
  <c r="G23" i="18"/>
  <c r="M23" i="18" s="1"/>
  <c r="I23" i="18"/>
  <c r="K23" i="18"/>
  <c r="O23" i="18"/>
  <c r="O18" i="18" s="1"/>
  <c r="Q23" i="18"/>
  <c r="V23" i="18"/>
  <c r="G24" i="18"/>
  <c r="M24" i="18" s="1"/>
  <c r="I24" i="18"/>
  <c r="K24" i="18"/>
  <c r="O24" i="18"/>
  <c r="Q24" i="18"/>
  <c r="V24" i="18"/>
  <c r="G25" i="18"/>
  <c r="I25" i="18"/>
  <c r="K25" i="18"/>
  <c r="M25" i="18"/>
  <c r="O25" i="18"/>
  <c r="Q25" i="18"/>
  <c r="V25" i="18"/>
  <c r="G26" i="18"/>
  <c r="I26" i="18"/>
  <c r="K26" i="18"/>
  <c r="M26" i="18"/>
  <c r="O26" i="18"/>
  <c r="Q26" i="18"/>
  <c r="V26" i="18"/>
  <c r="G27" i="18"/>
  <c r="M27" i="18" s="1"/>
  <c r="I27" i="18"/>
  <c r="K27" i="18"/>
  <c r="O27" i="18"/>
  <c r="Q27" i="18"/>
  <c r="V27" i="18"/>
  <c r="G28" i="18"/>
  <c r="M28" i="18" s="1"/>
  <c r="I28" i="18"/>
  <c r="K28" i="18"/>
  <c r="O28" i="18"/>
  <c r="Q28" i="18"/>
  <c r="V28" i="18"/>
  <c r="G30" i="18"/>
  <c r="G29" i="18" s="1"/>
  <c r="I30" i="18"/>
  <c r="K30" i="18"/>
  <c r="O30" i="18"/>
  <c r="O29" i="18" s="1"/>
  <c r="Q30" i="18"/>
  <c r="V30" i="18"/>
  <c r="V29" i="18" s="1"/>
  <c r="G31" i="18"/>
  <c r="M31" i="18" s="1"/>
  <c r="I31" i="18"/>
  <c r="I29" i="18" s="1"/>
  <c r="K31" i="18"/>
  <c r="O31" i="18"/>
  <c r="Q31" i="18"/>
  <c r="V31" i="18"/>
  <c r="G32" i="18"/>
  <c r="M32" i="18" s="1"/>
  <c r="I32" i="18"/>
  <c r="K32" i="18"/>
  <c r="K29" i="18" s="1"/>
  <c r="O32" i="18"/>
  <c r="Q32" i="18"/>
  <c r="Q29" i="18" s="1"/>
  <c r="V32" i="18"/>
  <c r="G34" i="18"/>
  <c r="G33" i="18" s="1"/>
  <c r="I34" i="18"/>
  <c r="K34" i="18"/>
  <c r="K33" i="18" s="1"/>
  <c r="M34" i="18"/>
  <c r="O34" i="18"/>
  <c r="O33" i="18" s="1"/>
  <c r="Q34" i="18"/>
  <c r="V34" i="18"/>
  <c r="G35" i="18"/>
  <c r="M35" i="18" s="1"/>
  <c r="I35" i="18"/>
  <c r="K35" i="18"/>
  <c r="O35" i="18"/>
  <c r="Q35" i="18"/>
  <c r="Q33" i="18" s="1"/>
  <c r="V35" i="18"/>
  <c r="G36" i="18"/>
  <c r="M36" i="18" s="1"/>
  <c r="I36" i="18"/>
  <c r="I33" i="18" s="1"/>
  <c r="K36" i="18"/>
  <c r="O36" i="18"/>
  <c r="Q36" i="18"/>
  <c r="V36" i="18"/>
  <c r="V33" i="18" s="1"/>
  <c r="G37" i="18"/>
  <c r="I37" i="18"/>
  <c r="K37" i="18"/>
  <c r="M37" i="18"/>
  <c r="O37" i="18"/>
  <c r="Q37" i="18"/>
  <c r="V37" i="18"/>
  <c r="G38" i="18"/>
  <c r="M38" i="18" s="1"/>
  <c r="I38" i="18"/>
  <c r="K38" i="18"/>
  <c r="O38" i="18"/>
  <c r="Q38" i="18"/>
  <c r="V38" i="18"/>
  <c r="G39" i="18"/>
  <c r="I39" i="18"/>
  <c r="K39" i="18"/>
  <c r="M39" i="18"/>
  <c r="O39" i="18"/>
  <c r="Q39" i="18"/>
  <c r="V39" i="18"/>
  <c r="G40" i="18"/>
  <c r="M40" i="18" s="1"/>
  <c r="I40" i="18"/>
  <c r="K40" i="18"/>
  <c r="O40" i="18"/>
  <c r="Q40" i="18"/>
  <c r="V40" i="18"/>
  <c r="G41" i="18"/>
  <c r="I41" i="18"/>
  <c r="K41" i="18"/>
  <c r="M41" i="18"/>
  <c r="O41" i="18"/>
  <c r="Q41" i="18"/>
  <c r="V41" i="18"/>
  <c r="G42" i="18"/>
  <c r="I42" i="18"/>
  <c r="K42" i="18"/>
  <c r="M42" i="18"/>
  <c r="O42" i="18"/>
  <c r="Q42" i="18"/>
  <c r="V42" i="18"/>
  <c r="G43" i="18"/>
  <c r="M43" i="18" s="1"/>
  <c r="I43" i="18"/>
  <c r="K43" i="18"/>
  <c r="O43" i="18"/>
  <c r="Q43" i="18"/>
  <c r="V43" i="18"/>
  <c r="G44" i="18"/>
  <c r="M44" i="18" s="1"/>
  <c r="I44" i="18"/>
  <c r="K44" i="18"/>
  <c r="O44" i="18"/>
  <c r="Q44" i="18"/>
  <c r="V44" i="18"/>
  <c r="G45" i="18"/>
  <c r="I45" i="18"/>
  <c r="K45" i="18"/>
  <c r="M45" i="18"/>
  <c r="O45" i="18"/>
  <c r="Q45" i="18"/>
  <c r="V45" i="18"/>
  <c r="G46" i="18"/>
  <c r="I46" i="18"/>
  <c r="K46" i="18"/>
  <c r="M46" i="18"/>
  <c r="O46" i="18"/>
  <c r="Q46" i="18"/>
  <c r="V46" i="18"/>
  <c r="G47" i="18"/>
  <c r="I47" i="18"/>
  <c r="K47" i="18"/>
  <c r="M47" i="18"/>
  <c r="O47" i="18"/>
  <c r="Q47" i="18"/>
  <c r="V47" i="18"/>
  <c r="G48" i="18"/>
  <c r="M48" i="18" s="1"/>
  <c r="I48" i="18"/>
  <c r="K48" i="18"/>
  <c r="O48" i="18"/>
  <c r="Q48" i="18"/>
  <c r="V48" i="18"/>
  <c r="G49" i="18"/>
  <c r="I49" i="18"/>
  <c r="K49" i="18"/>
  <c r="M49" i="18"/>
  <c r="O49" i="18"/>
  <c r="Q49" i="18"/>
  <c r="V49" i="18"/>
  <c r="G50" i="18"/>
  <c r="I50" i="18"/>
  <c r="K50" i="18"/>
  <c r="M50" i="18"/>
  <c r="O50" i="18"/>
  <c r="Q50" i="18"/>
  <c r="V50" i="18"/>
  <c r="G51" i="18"/>
  <c r="M51" i="18" s="1"/>
  <c r="I51" i="18"/>
  <c r="K51" i="18"/>
  <c r="O51" i="18"/>
  <c r="Q51" i="18"/>
  <c r="V51" i="18"/>
  <c r="G52" i="18"/>
  <c r="M52" i="18" s="1"/>
  <c r="I52" i="18"/>
  <c r="K52" i="18"/>
  <c r="O52" i="18"/>
  <c r="Q52" i="18"/>
  <c r="V52" i="18"/>
  <c r="G53" i="18"/>
  <c r="I53" i="18"/>
  <c r="K53" i="18"/>
  <c r="M53" i="18"/>
  <c r="O53" i="18"/>
  <c r="Q53" i="18"/>
  <c r="V53" i="18"/>
  <c r="G54" i="18"/>
  <c r="I54" i="18"/>
  <c r="K54" i="18"/>
  <c r="M54" i="18"/>
  <c r="O54" i="18"/>
  <c r="Q54" i="18"/>
  <c r="V54" i="18"/>
  <c r="G55" i="18"/>
  <c r="I55" i="18"/>
  <c r="K55" i="18"/>
  <c r="M55" i="18"/>
  <c r="O55" i="18"/>
  <c r="Q55" i="18"/>
  <c r="V55" i="18"/>
  <c r="G56" i="18"/>
  <c r="M56" i="18" s="1"/>
  <c r="I56" i="18"/>
  <c r="K56" i="18"/>
  <c r="O56" i="18"/>
  <c r="Q56" i="18"/>
  <c r="V56" i="18"/>
  <c r="G57" i="18"/>
  <c r="I57" i="18"/>
  <c r="K57" i="18"/>
  <c r="M57" i="18"/>
  <c r="O57" i="18"/>
  <c r="Q57" i="18"/>
  <c r="V57" i="18"/>
  <c r="G58" i="18"/>
  <c r="I58" i="18"/>
  <c r="K58" i="18"/>
  <c r="M58" i="18"/>
  <c r="O58" i="18"/>
  <c r="Q58" i="18"/>
  <c r="V58" i="18"/>
  <c r="G59" i="18"/>
  <c r="M59" i="18" s="1"/>
  <c r="I59" i="18"/>
  <c r="K59" i="18"/>
  <c r="O59" i="18"/>
  <c r="Q59" i="18"/>
  <c r="V59" i="18"/>
  <c r="G60" i="18"/>
  <c r="M60" i="18" s="1"/>
  <c r="I60" i="18"/>
  <c r="K60" i="18"/>
  <c r="O60" i="18"/>
  <c r="Q60" i="18"/>
  <c r="V60" i="18"/>
  <c r="G62" i="18"/>
  <c r="G61" i="18" s="1"/>
  <c r="I62" i="18"/>
  <c r="K62" i="18"/>
  <c r="M62" i="18"/>
  <c r="O62" i="18"/>
  <c r="O61" i="18" s="1"/>
  <c r="Q62" i="18"/>
  <c r="V62" i="18"/>
  <c r="V61" i="18" s="1"/>
  <c r="G63" i="18"/>
  <c r="I63" i="18"/>
  <c r="I61" i="18" s="1"/>
  <c r="K63" i="18"/>
  <c r="M63" i="18"/>
  <c r="O63" i="18"/>
  <c r="Q63" i="18"/>
  <c r="V63" i="18"/>
  <c r="G64" i="18"/>
  <c r="M64" i="18" s="1"/>
  <c r="I64" i="18"/>
  <c r="K64" i="18"/>
  <c r="K61" i="18" s="1"/>
  <c r="O64" i="18"/>
  <c r="Q64" i="18"/>
  <c r="Q61" i="18" s="1"/>
  <c r="V64" i="18"/>
  <c r="G65" i="18"/>
  <c r="I65" i="18"/>
  <c r="K65" i="18"/>
  <c r="M65" i="18"/>
  <c r="O65" i="18"/>
  <c r="Q65" i="18"/>
  <c r="V65" i="18"/>
  <c r="G66" i="18"/>
  <c r="I66" i="18"/>
  <c r="K66" i="18"/>
  <c r="M66" i="18"/>
  <c r="O66" i="18"/>
  <c r="Q66" i="18"/>
  <c r="V66" i="18"/>
  <c r="G67" i="18"/>
  <c r="Q67" i="18"/>
  <c r="G68" i="18"/>
  <c r="M68" i="18" s="1"/>
  <c r="M67" i="18" s="1"/>
  <c r="I68" i="18"/>
  <c r="I67" i="18" s="1"/>
  <c r="K68" i="18"/>
  <c r="K67" i="18" s="1"/>
  <c r="O68" i="18"/>
  <c r="O67" i="18" s="1"/>
  <c r="Q68" i="18"/>
  <c r="V68" i="18"/>
  <c r="V67" i="18" s="1"/>
  <c r="G69" i="18"/>
  <c r="I69" i="18"/>
  <c r="K69" i="18"/>
  <c r="M69" i="18"/>
  <c r="O69" i="18"/>
  <c r="Q69" i="18"/>
  <c r="V69" i="18"/>
  <c r="G70" i="18"/>
  <c r="I70" i="18"/>
  <c r="K70" i="18"/>
  <c r="M70" i="18"/>
  <c r="O70" i="18"/>
  <c r="Q70" i="18"/>
  <c r="V70" i="18"/>
  <c r="I71" i="18"/>
  <c r="O71" i="18"/>
  <c r="G72" i="18"/>
  <c r="G71" i="18" s="1"/>
  <c r="I72" i="18"/>
  <c r="K72" i="18"/>
  <c r="K71" i="18" s="1"/>
  <c r="O72" i="18"/>
  <c r="Q72" i="18"/>
  <c r="Q71" i="18" s="1"/>
  <c r="V72" i="18"/>
  <c r="V71" i="18" s="1"/>
  <c r="I73" i="18"/>
  <c r="K73" i="18"/>
  <c r="M73" i="18"/>
  <c r="Q73" i="18"/>
  <c r="V73" i="18"/>
  <c r="G74" i="18"/>
  <c r="G73" i="18" s="1"/>
  <c r="I74" i="18"/>
  <c r="K74" i="18"/>
  <c r="M74" i="18"/>
  <c r="O74" i="18"/>
  <c r="O73" i="18" s="1"/>
  <c r="Q74" i="18"/>
  <c r="V74" i="18"/>
  <c r="G75" i="18"/>
  <c r="O75" i="18"/>
  <c r="Q75" i="18"/>
  <c r="G76" i="18"/>
  <c r="M76" i="18" s="1"/>
  <c r="M75" i="18" s="1"/>
  <c r="I76" i="18"/>
  <c r="I75" i="18" s="1"/>
  <c r="K76" i="18"/>
  <c r="K75" i="18" s="1"/>
  <c r="O76" i="18"/>
  <c r="Q76" i="18"/>
  <c r="V76" i="18"/>
  <c r="V75" i="18" s="1"/>
  <c r="AE78" i="18"/>
  <c r="AF78" i="18"/>
  <c r="G100" i="17"/>
  <c r="G8" i="17"/>
  <c r="G9" i="17"/>
  <c r="M9" i="17" s="1"/>
  <c r="I9" i="17"/>
  <c r="I8" i="17" s="1"/>
  <c r="K9" i="17"/>
  <c r="K8" i="17" s="1"/>
  <c r="O9" i="17"/>
  <c r="Q9" i="17"/>
  <c r="V9" i="17"/>
  <c r="V8" i="17" s="1"/>
  <c r="G10" i="17"/>
  <c r="M10" i="17" s="1"/>
  <c r="I10" i="17"/>
  <c r="K10" i="17"/>
  <c r="O10" i="17"/>
  <c r="O8" i="17" s="1"/>
  <c r="Q10" i="17"/>
  <c r="V10" i="17"/>
  <c r="G11" i="17"/>
  <c r="I11" i="17"/>
  <c r="K11" i="17"/>
  <c r="M11" i="17"/>
  <c r="O11" i="17"/>
  <c r="Q11" i="17"/>
  <c r="V11" i="17"/>
  <c r="G12" i="17"/>
  <c r="I12" i="17"/>
  <c r="K12" i="17"/>
  <c r="M12" i="17"/>
  <c r="O12" i="17"/>
  <c r="Q12" i="17"/>
  <c r="V12" i="17"/>
  <c r="G13" i="17"/>
  <c r="I13" i="17"/>
  <c r="K13" i="17"/>
  <c r="M13" i="17"/>
  <c r="O13" i="17"/>
  <c r="Q13" i="17"/>
  <c r="Q8" i="17" s="1"/>
  <c r="V13" i="17"/>
  <c r="G14" i="17"/>
  <c r="I14" i="17"/>
  <c r="K14" i="17"/>
  <c r="M14" i="17"/>
  <c r="O14" i="17"/>
  <c r="Q14" i="17"/>
  <c r="V14" i="17"/>
  <c r="O15" i="17"/>
  <c r="G16" i="17"/>
  <c r="G15" i="17" s="1"/>
  <c r="I16" i="17"/>
  <c r="I15" i="17" s="1"/>
  <c r="K16" i="17"/>
  <c r="K15" i="17" s="1"/>
  <c r="O16" i="17"/>
  <c r="Q16" i="17"/>
  <c r="Q15" i="17" s="1"/>
  <c r="V16" i="17"/>
  <c r="G17" i="17"/>
  <c r="M17" i="17" s="1"/>
  <c r="I17" i="17"/>
  <c r="K17" i="17"/>
  <c r="O17" i="17"/>
  <c r="Q17" i="17"/>
  <c r="V17" i="17"/>
  <c r="V15" i="17" s="1"/>
  <c r="G19" i="17"/>
  <c r="G18" i="17" s="1"/>
  <c r="I19" i="17"/>
  <c r="I18" i="17" s="1"/>
  <c r="K19" i="17"/>
  <c r="M19" i="17"/>
  <c r="O19" i="17"/>
  <c r="O18" i="17" s="1"/>
  <c r="Q19" i="17"/>
  <c r="Q18" i="17" s="1"/>
  <c r="V19" i="17"/>
  <c r="G20" i="17"/>
  <c r="I20" i="17"/>
  <c r="K20" i="17"/>
  <c r="M20" i="17"/>
  <c r="O20" i="17"/>
  <c r="Q20" i="17"/>
  <c r="V20" i="17"/>
  <c r="G21" i="17"/>
  <c r="I21" i="17"/>
  <c r="K21" i="17"/>
  <c r="M21" i="17"/>
  <c r="O21" i="17"/>
  <c r="Q21" i="17"/>
  <c r="V21" i="17"/>
  <c r="V18" i="17" s="1"/>
  <c r="G22" i="17"/>
  <c r="I22" i="17"/>
  <c r="K22" i="17"/>
  <c r="M22" i="17"/>
  <c r="O22" i="17"/>
  <c r="Q22" i="17"/>
  <c r="V22" i="17"/>
  <c r="G23" i="17"/>
  <c r="M23" i="17" s="1"/>
  <c r="I23" i="17"/>
  <c r="K23" i="17"/>
  <c r="O23" i="17"/>
  <c r="Q23" i="17"/>
  <c r="V23" i="17"/>
  <c r="G24" i="17"/>
  <c r="M24" i="17" s="1"/>
  <c r="I24" i="17"/>
  <c r="K24" i="17"/>
  <c r="O24" i="17"/>
  <c r="Q24" i="17"/>
  <c r="V24" i="17"/>
  <c r="G25" i="17"/>
  <c r="M25" i="17" s="1"/>
  <c r="I25" i="17"/>
  <c r="K25" i="17"/>
  <c r="O25" i="17"/>
  <c r="Q25" i="17"/>
  <c r="V25" i="17"/>
  <c r="G26" i="17"/>
  <c r="M26" i="17" s="1"/>
  <c r="I26" i="17"/>
  <c r="K26" i="17"/>
  <c r="K18" i="17" s="1"/>
  <c r="O26" i="17"/>
  <c r="Q26" i="17"/>
  <c r="V26" i="17"/>
  <c r="G27" i="17"/>
  <c r="I27" i="17"/>
  <c r="K27" i="17"/>
  <c r="M27" i="17"/>
  <c r="O27" i="17"/>
  <c r="Q27" i="17"/>
  <c r="V27" i="17"/>
  <c r="G28" i="17"/>
  <c r="I28" i="17"/>
  <c r="K28" i="17"/>
  <c r="M28" i="17"/>
  <c r="O28" i="17"/>
  <c r="Q28" i="17"/>
  <c r="V28" i="17"/>
  <c r="G29" i="17"/>
  <c r="I29" i="17"/>
  <c r="K29" i="17"/>
  <c r="M29" i="17"/>
  <c r="O29" i="17"/>
  <c r="Q29" i="17"/>
  <c r="V29" i="17"/>
  <c r="G30" i="17"/>
  <c r="I30" i="17"/>
  <c r="K30" i="17"/>
  <c r="M30" i="17"/>
  <c r="O30" i="17"/>
  <c r="Q30" i="17"/>
  <c r="V30" i="17"/>
  <c r="G31" i="17"/>
  <c r="M31" i="17" s="1"/>
  <c r="I31" i="17"/>
  <c r="K31" i="17"/>
  <c r="O31" i="17"/>
  <c r="Q31" i="17"/>
  <c r="V31" i="17"/>
  <c r="G32" i="17"/>
  <c r="M32" i="17" s="1"/>
  <c r="I32" i="17"/>
  <c r="K32" i="17"/>
  <c r="O32" i="17"/>
  <c r="Q32" i="17"/>
  <c r="V32" i="17"/>
  <c r="G33" i="17"/>
  <c r="M33" i="17" s="1"/>
  <c r="I33" i="17"/>
  <c r="K33" i="17"/>
  <c r="O33" i="17"/>
  <c r="Q33" i="17"/>
  <c r="V33" i="17"/>
  <c r="G34" i="17"/>
  <c r="M34" i="17" s="1"/>
  <c r="I34" i="17"/>
  <c r="K34" i="17"/>
  <c r="O34" i="17"/>
  <c r="Q34" i="17"/>
  <c r="V34" i="17"/>
  <c r="G35" i="17"/>
  <c r="I35" i="17"/>
  <c r="K35" i="17"/>
  <c r="M35" i="17"/>
  <c r="O35" i="17"/>
  <c r="Q35" i="17"/>
  <c r="V35" i="17"/>
  <c r="G36" i="17"/>
  <c r="I36" i="17"/>
  <c r="K36" i="17"/>
  <c r="M36" i="17"/>
  <c r="O36" i="17"/>
  <c r="Q36" i="17"/>
  <c r="V36" i="17"/>
  <c r="G37" i="17"/>
  <c r="I37" i="17"/>
  <c r="K37" i="17"/>
  <c r="M37" i="17"/>
  <c r="O37" i="17"/>
  <c r="Q37" i="17"/>
  <c r="V37" i="17"/>
  <c r="G38" i="17"/>
  <c r="I38" i="17"/>
  <c r="K38" i="17"/>
  <c r="M38" i="17"/>
  <c r="O38" i="17"/>
  <c r="Q38" i="17"/>
  <c r="V38" i="17"/>
  <c r="G39" i="17"/>
  <c r="M39" i="17" s="1"/>
  <c r="I39" i="17"/>
  <c r="K39" i="17"/>
  <c r="O39" i="17"/>
  <c r="Q39" i="17"/>
  <c r="V39" i="17"/>
  <c r="G40" i="17"/>
  <c r="M40" i="17" s="1"/>
  <c r="I40" i="17"/>
  <c r="K40" i="17"/>
  <c r="O40" i="17"/>
  <c r="Q40" i="17"/>
  <c r="V40" i="17"/>
  <c r="G41" i="17"/>
  <c r="M41" i="17" s="1"/>
  <c r="I41" i="17"/>
  <c r="K41" i="17"/>
  <c r="O41" i="17"/>
  <c r="Q41" i="17"/>
  <c r="V41" i="17"/>
  <c r="G42" i="17"/>
  <c r="M42" i="17" s="1"/>
  <c r="I42" i="17"/>
  <c r="K42" i="17"/>
  <c r="O42" i="17"/>
  <c r="Q42" i="17"/>
  <c r="V42" i="17"/>
  <c r="G43" i="17"/>
  <c r="M43" i="17"/>
  <c r="G44" i="17"/>
  <c r="I44" i="17"/>
  <c r="I43" i="17" s="1"/>
  <c r="K44" i="17"/>
  <c r="K43" i="17" s="1"/>
  <c r="M44" i="17"/>
  <c r="O44" i="17"/>
  <c r="O43" i="17" s="1"/>
  <c r="Q44" i="17"/>
  <c r="Q43" i="17" s="1"/>
  <c r="V44" i="17"/>
  <c r="V43" i="17" s="1"/>
  <c r="K45" i="17"/>
  <c r="Q45" i="17"/>
  <c r="G46" i="17"/>
  <c r="I46" i="17"/>
  <c r="I45" i="17" s="1"/>
  <c r="K46" i="17"/>
  <c r="M46" i="17"/>
  <c r="O46" i="17"/>
  <c r="O45" i="17" s="1"/>
  <c r="Q46" i="17"/>
  <c r="V46" i="17"/>
  <c r="V45" i="17" s="1"/>
  <c r="G47" i="17"/>
  <c r="G45" i="17" s="1"/>
  <c r="I47" i="17"/>
  <c r="K47" i="17"/>
  <c r="O47" i="17"/>
  <c r="Q47" i="17"/>
  <c r="V47" i="17"/>
  <c r="G48" i="17"/>
  <c r="M48" i="17" s="1"/>
  <c r="I48" i="17"/>
  <c r="K48" i="17"/>
  <c r="O48" i="17"/>
  <c r="Q48" i="17"/>
  <c r="V48" i="17"/>
  <c r="G50" i="17"/>
  <c r="M50" i="17" s="1"/>
  <c r="I50" i="17"/>
  <c r="K50" i="17"/>
  <c r="K49" i="17" s="1"/>
  <c r="O50" i="17"/>
  <c r="Q50" i="17"/>
  <c r="Q49" i="17" s="1"/>
  <c r="V50" i="17"/>
  <c r="G51" i="17"/>
  <c r="I51" i="17"/>
  <c r="K51" i="17"/>
  <c r="M51" i="17"/>
  <c r="O51" i="17"/>
  <c r="O49" i="17" s="1"/>
  <c r="Q51" i="17"/>
  <c r="V51" i="17"/>
  <c r="G52" i="17"/>
  <c r="I52" i="17"/>
  <c r="K52" i="17"/>
  <c r="M52" i="17"/>
  <c r="O52" i="17"/>
  <c r="Q52" i="17"/>
  <c r="V52" i="17"/>
  <c r="G53" i="17"/>
  <c r="I53" i="17"/>
  <c r="K53" i="17"/>
  <c r="M53" i="17"/>
  <c r="O53" i="17"/>
  <c r="Q53" i="17"/>
  <c r="V53" i="17"/>
  <c r="G54" i="17"/>
  <c r="I54" i="17"/>
  <c r="K54" i="17"/>
  <c r="M54" i="17"/>
  <c r="O54" i="17"/>
  <c r="Q54" i="17"/>
  <c r="V54" i="17"/>
  <c r="V49" i="17" s="1"/>
  <c r="G55" i="17"/>
  <c r="M55" i="17" s="1"/>
  <c r="I55" i="17"/>
  <c r="K55" i="17"/>
  <c r="O55" i="17"/>
  <c r="Q55" i="17"/>
  <c r="V55" i="17"/>
  <c r="G56" i="17"/>
  <c r="M56" i="17" s="1"/>
  <c r="I56" i="17"/>
  <c r="K56" i="17"/>
  <c r="O56" i="17"/>
  <c r="Q56" i="17"/>
  <c r="V56" i="17"/>
  <c r="G57" i="17"/>
  <c r="M57" i="17" s="1"/>
  <c r="I57" i="17"/>
  <c r="I49" i="17" s="1"/>
  <c r="K57" i="17"/>
  <c r="O57" i="17"/>
  <c r="Q57" i="17"/>
  <c r="V57" i="17"/>
  <c r="G58" i="17"/>
  <c r="M58" i="17" s="1"/>
  <c r="I58" i="17"/>
  <c r="K58" i="17"/>
  <c r="O58" i="17"/>
  <c r="Q58" i="17"/>
  <c r="V58" i="17"/>
  <c r="G59" i="17"/>
  <c r="I59" i="17"/>
  <c r="K59" i="17"/>
  <c r="M59" i="17"/>
  <c r="O59" i="17"/>
  <c r="Q59" i="17"/>
  <c r="V59" i="17"/>
  <c r="G60" i="17"/>
  <c r="I60" i="17"/>
  <c r="K60" i="17"/>
  <c r="M60" i="17"/>
  <c r="O60" i="17"/>
  <c r="Q60" i="17"/>
  <c r="V60" i="17"/>
  <c r="G61" i="17"/>
  <c r="I61" i="17"/>
  <c r="K61" i="17"/>
  <c r="M61" i="17"/>
  <c r="O61" i="17"/>
  <c r="Q61" i="17"/>
  <c r="V61" i="17"/>
  <c r="G62" i="17"/>
  <c r="I62" i="17"/>
  <c r="K62" i="17"/>
  <c r="M62" i="17"/>
  <c r="O62" i="17"/>
  <c r="Q62" i="17"/>
  <c r="V62" i="17"/>
  <c r="G63" i="17"/>
  <c r="M63" i="17" s="1"/>
  <c r="I63" i="17"/>
  <c r="K63" i="17"/>
  <c r="O63" i="17"/>
  <c r="Q63" i="17"/>
  <c r="V63" i="17"/>
  <c r="G64" i="17"/>
  <c r="M64" i="17" s="1"/>
  <c r="I64" i="17"/>
  <c r="K64" i="17"/>
  <c r="O64" i="17"/>
  <c r="Q64" i="17"/>
  <c r="V64" i="17"/>
  <c r="G65" i="17"/>
  <c r="M65" i="17" s="1"/>
  <c r="I65" i="17"/>
  <c r="K65" i="17"/>
  <c r="O65" i="17"/>
  <c r="Q65" i="17"/>
  <c r="V65" i="17"/>
  <c r="G66" i="17"/>
  <c r="M66" i="17" s="1"/>
  <c r="I66" i="17"/>
  <c r="K66" i="17"/>
  <c r="O66" i="17"/>
  <c r="Q66" i="17"/>
  <c r="V66" i="17"/>
  <c r="G67" i="17"/>
  <c r="I67" i="17"/>
  <c r="K67" i="17"/>
  <c r="M67" i="17"/>
  <c r="O67" i="17"/>
  <c r="Q67" i="17"/>
  <c r="V67" i="17"/>
  <c r="G68" i="17"/>
  <c r="I68" i="17"/>
  <c r="K68" i="17"/>
  <c r="M68" i="17"/>
  <c r="O68" i="17"/>
  <c r="Q68" i="17"/>
  <c r="V68" i="17"/>
  <c r="G69" i="17"/>
  <c r="I69" i="17"/>
  <c r="K69" i="17"/>
  <c r="M69" i="17"/>
  <c r="O69" i="17"/>
  <c r="Q69" i="17"/>
  <c r="V69" i="17"/>
  <c r="G70" i="17"/>
  <c r="I70" i="17"/>
  <c r="K70" i="17"/>
  <c r="M70" i="17"/>
  <c r="O70" i="17"/>
  <c r="Q70" i="17"/>
  <c r="V70" i="17"/>
  <c r="G71" i="17"/>
  <c r="M71" i="17" s="1"/>
  <c r="I71" i="17"/>
  <c r="K71" i="17"/>
  <c r="O71" i="17"/>
  <c r="Q71" i="17"/>
  <c r="V71" i="17"/>
  <c r="G72" i="17"/>
  <c r="M72" i="17" s="1"/>
  <c r="I72" i="17"/>
  <c r="K72" i="17"/>
  <c r="O72" i="17"/>
  <c r="Q72" i="17"/>
  <c r="V72" i="17"/>
  <c r="G73" i="17"/>
  <c r="M73" i="17" s="1"/>
  <c r="I73" i="17"/>
  <c r="K73" i="17"/>
  <c r="O73" i="17"/>
  <c r="Q73" i="17"/>
  <c r="V73" i="17"/>
  <c r="G74" i="17"/>
  <c r="M74" i="17" s="1"/>
  <c r="I74" i="17"/>
  <c r="K74" i="17"/>
  <c r="O74" i="17"/>
  <c r="Q74" i="17"/>
  <c r="V74" i="17"/>
  <c r="G75" i="17"/>
  <c r="I75" i="17"/>
  <c r="K75" i="17"/>
  <c r="M75" i="17"/>
  <c r="O75" i="17"/>
  <c r="Q75" i="17"/>
  <c r="V75" i="17"/>
  <c r="G76" i="17"/>
  <c r="I76" i="17"/>
  <c r="K76" i="17"/>
  <c r="M76" i="17"/>
  <c r="O76" i="17"/>
  <c r="Q76" i="17"/>
  <c r="V76" i="17"/>
  <c r="G77" i="17"/>
  <c r="I77" i="17"/>
  <c r="K77" i="17"/>
  <c r="M77" i="17"/>
  <c r="O77" i="17"/>
  <c r="Q77" i="17"/>
  <c r="V77" i="17"/>
  <c r="G79" i="17"/>
  <c r="G78" i="17" s="1"/>
  <c r="I79" i="17"/>
  <c r="I78" i="17" s="1"/>
  <c r="K79" i="17"/>
  <c r="K78" i="17" s="1"/>
  <c r="O79" i="17"/>
  <c r="O78" i="17" s="1"/>
  <c r="Q79" i="17"/>
  <c r="Q78" i="17" s="1"/>
  <c r="V79" i="17"/>
  <c r="G80" i="17"/>
  <c r="M80" i="17" s="1"/>
  <c r="I80" i="17"/>
  <c r="K80" i="17"/>
  <c r="O80" i="17"/>
  <c r="Q80" i="17"/>
  <c r="V80" i="17"/>
  <c r="G81" i="17"/>
  <c r="M81" i="17" s="1"/>
  <c r="I81" i="17"/>
  <c r="K81" i="17"/>
  <c r="O81" i="17"/>
  <c r="Q81" i="17"/>
  <c r="V81" i="17"/>
  <c r="V78" i="17" s="1"/>
  <c r="G82" i="17"/>
  <c r="M82" i="17" s="1"/>
  <c r="I82" i="17"/>
  <c r="K82" i="17"/>
  <c r="O82" i="17"/>
  <c r="Q82" i="17"/>
  <c r="V82" i="17"/>
  <c r="G83" i="17"/>
  <c r="I83" i="17"/>
  <c r="K83" i="17"/>
  <c r="M83" i="17"/>
  <c r="O83" i="17"/>
  <c r="Q83" i="17"/>
  <c r="V83" i="17"/>
  <c r="G84" i="17"/>
  <c r="I84" i="17"/>
  <c r="K84" i="17"/>
  <c r="M84" i="17"/>
  <c r="O84" i="17"/>
  <c r="Q84" i="17"/>
  <c r="V84" i="17"/>
  <c r="G85" i="17"/>
  <c r="I85" i="17"/>
  <c r="K85" i="17"/>
  <c r="M85" i="17"/>
  <c r="O85" i="17"/>
  <c r="Q85" i="17"/>
  <c r="V85" i="17"/>
  <c r="G87" i="17"/>
  <c r="M87" i="17" s="1"/>
  <c r="I87" i="17"/>
  <c r="I86" i="17" s="1"/>
  <c r="K87" i="17"/>
  <c r="K86" i="17" s="1"/>
  <c r="O87" i="17"/>
  <c r="O86" i="17" s="1"/>
  <c r="Q87" i="17"/>
  <c r="Q86" i="17" s="1"/>
  <c r="V87" i="17"/>
  <c r="G88" i="17"/>
  <c r="G86" i="17" s="1"/>
  <c r="I88" i="17"/>
  <c r="K88" i="17"/>
  <c r="O88" i="17"/>
  <c r="Q88" i="17"/>
  <c r="V88" i="17"/>
  <c r="G89" i="17"/>
  <c r="M89" i="17" s="1"/>
  <c r="I89" i="17"/>
  <c r="K89" i="17"/>
  <c r="O89" i="17"/>
  <c r="Q89" i="17"/>
  <c r="V89" i="17"/>
  <c r="V86" i="17" s="1"/>
  <c r="G90" i="17"/>
  <c r="M90" i="17" s="1"/>
  <c r="I90" i="17"/>
  <c r="K90" i="17"/>
  <c r="O90" i="17"/>
  <c r="Q90" i="17"/>
  <c r="V90" i="17"/>
  <c r="G91" i="17"/>
  <c r="M91" i="17"/>
  <c r="Q91" i="17"/>
  <c r="G92" i="17"/>
  <c r="I92" i="17"/>
  <c r="I91" i="17" s="1"/>
  <c r="K92" i="17"/>
  <c r="K91" i="17" s="1"/>
  <c r="M92" i="17"/>
  <c r="O92" i="17"/>
  <c r="O91" i="17" s="1"/>
  <c r="Q92" i="17"/>
  <c r="V92" i="17"/>
  <c r="V91" i="17" s="1"/>
  <c r="K93" i="17"/>
  <c r="Q93" i="17"/>
  <c r="G94" i="17"/>
  <c r="G93" i="17" s="1"/>
  <c r="I94" i="17"/>
  <c r="I93" i="17" s="1"/>
  <c r="K94" i="17"/>
  <c r="M94" i="17"/>
  <c r="M93" i="17" s="1"/>
  <c r="O94" i="17"/>
  <c r="O93" i="17" s="1"/>
  <c r="Q94" i="17"/>
  <c r="V94" i="17"/>
  <c r="V93" i="17" s="1"/>
  <c r="O95" i="17"/>
  <c r="G96" i="17"/>
  <c r="G95" i="17" s="1"/>
  <c r="I96" i="17"/>
  <c r="I95" i="17" s="1"/>
  <c r="K96" i="17"/>
  <c r="K95" i="17" s="1"/>
  <c r="O96" i="17"/>
  <c r="Q96" i="17"/>
  <c r="Q95" i="17" s="1"/>
  <c r="V96" i="17"/>
  <c r="V95" i="17" s="1"/>
  <c r="G97" i="17"/>
  <c r="I97" i="17"/>
  <c r="V97" i="17"/>
  <c r="G98" i="17"/>
  <c r="M98" i="17" s="1"/>
  <c r="M97" i="17" s="1"/>
  <c r="I98" i="17"/>
  <c r="K98" i="17"/>
  <c r="K97" i="17" s="1"/>
  <c r="O98" i="17"/>
  <c r="O97" i="17" s="1"/>
  <c r="Q98" i="17"/>
  <c r="Q97" i="17" s="1"/>
  <c r="V98" i="17"/>
  <c r="AE100" i="17"/>
  <c r="G15" i="16"/>
  <c r="V8" i="16"/>
  <c r="G9" i="16"/>
  <c r="G8" i="16" s="1"/>
  <c r="I9" i="16"/>
  <c r="I8" i="16" s="1"/>
  <c r="K9" i="16"/>
  <c r="K8" i="16" s="1"/>
  <c r="O9" i="16"/>
  <c r="O8" i="16" s="1"/>
  <c r="Q9" i="16"/>
  <c r="V9" i="16"/>
  <c r="G10" i="16"/>
  <c r="M10" i="16" s="1"/>
  <c r="I10" i="16"/>
  <c r="K10" i="16"/>
  <c r="O10" i="16"/>
  <c r="Q10" i="16"/>
  <c r="Q8" i="16" s="1"/>
  <c r="V10" i="16"/>
  <c r="G12" i="16"/>
  <c r="I12" i="16"/>
  <c r="K12" i="16"/>
  <c r="M12" i="16"/>
  <c r="O12" i="16"/>
  <c r="Q12" i="16"/>
  <c r="V12" i="16"/>
  <c r="G13" i="16"/>
  <c r="I13" i="16"/>
  <c r="K13" i="16"/>
  <c r="M13" i="16"/>
  <c r="O13" i="16"/>
  <c r="Q13" i="16"/>
  <c r="V13" i="16"/>
  <c r="AE15" i="16"/>
  <c r="G126" i="15"/>
  <c r="BA10" i="15"/>
  <c r="G9" i="15"/>
  <c r="I9" i="15"/>
  <c r="I8" i="15" s="1"/>
  <c r="K9" i="15"/>
  <c r="K8" i="15" s="1"/>
  <c r="M9" i="15"/>
  <c r="O9" i="15"/>
  <c r="O8" i="15" s="1"/>
  <c r="Q9" i="15"/>
  <c r="Q8" i="15" s="1"/>
  <c r="V9" i="15"/>
  <c r="V8" i="15" s="1"/>
  <c r="G12" i="15"/>
  <c r="M12" i="15" s="1"/>
  <c r="I12" i="15"/>
  <c r="K12" i="15"/>
  <c r="O12" i="15"/>
  <c r="Q12" i="15"/>
  <c r="V12" i="15"/>
  <c r="G13" i="15"/>
  <c r="I13" i="15"/>
  <c r="K13" i="15"/>
  <c r="M13" i="15"/>
  <c r="O13" i="15"/>
  <c r="Q13" i="15"/>
  <c r="V13" i="15"/>
  <c r="G14" i="15"/>
  <c r="M14" i="15" s="1"/>
  <c r="I14" i="15"/>
  <c r="K14" i="15"/>
  <c r="O14" i="15"/>
  <c r="Q14" i="15"/>
  <c r="V14" i="15"/>
  <c r="G15" i="15"/>
  <c r="I15" i="15"/>
  <c r="K15" i="15"/>
  <c r="M15" i="15"/>
  <c r="O15" i="15"/>
  <c r="Q15" i="15"/>
  <c r="V15" i="15"/>
  <c r="G16" i="15"/>
  <c r="I16" i="15"/>
  <c r="K16" i="15"/>
  <c r="M16" i="15"/>
  <c r="O16" i="15"/>
  <c r="Q16" i="15"/>
  <c r="V16" i="15"/>
  <c r="G17" i="15"/>
  <c r="I17" i="15"/>
  <c r="K17" i="15"/>
  <c r="M17" i="15"/>
  <c r="O17" i="15"/>
  <c r="Q17" i="15"/>
  <c r="V17" i="15"/>
  <c r="G18" i="15"/>
  <c r="G8" i="15" s="1"/>
  <c r="I18" i="15"/>
  <c r="K18" i="15"/>
  <c r="O18" i="15"/>
  <c r="Q18" i="15"/>
  <c r="V18" i="15"/>
  <c r="G19" i="15"/>
  <c r="I19" i="15"/>
  <c r="K19" i="15"/>
  <c r="M19" i="15"/>
  <c r="O19" i="15"/>
  <c r="Q19" i="15"/>
  <c r="V19" i="15"/>
  <c r="G20" i="15"/>
  <c r="M20" i="15" s="1"/>
  <c r="I20" i="15"/>
  <c r="K20" i="15"/>
  <c r="O20" i="15"/>
  <c r="Q20" i="15"/>
  <c r="V20" i="15"/>
  <c r="G21" i="15"/>
  <c r="I21" i="15"/>
  <c r="K21" i="15"/>
  <c r="M21" i="15"/>
  <c r="O21" i="15"/>
  <c r="Q21" i="15"/>
  <c r="V21" i="15"/>
  <c r="G22" i="15"/>
  <c r="M22" i="15" s="1"/>
  <c r="I22" i="15"/>
  <c r="K22" i="15"/>
  <c r="O22" i="15"/>
  <c r="Q22" i="15"/>
  <c r="V22" i="15"/>
  <c r="G23" i="15"/>
  <c r="I23" i="15"/>
  <c r="K23" i="15"/>
  <c r="M23" i="15"/>
  <c r="O23" i="15"/>
  <c r="Q23" i="15"/>
  <c r="V23" i="15"/>
  <c r="G24" i="15"/>
  <c r="I24" i="15"/>
  <c r="K24" i="15"/>
  <c r="M24" i="15"/>
  <c r="O24" i="15"/>
  <c r="Q24" i="15"/>
  <c r="V24" i="15"/>
  <c r="G25" i="15"/>
  <c r="I25" i="15"/>
  <c r="K25" i="15"/>
  <c r="M25" i="15"/>
  <c r="O25" i="15"/>
  <c r="Q25" i="15"/>
  <c r="V25" i="15"/>
  <c r="G26" i="15"/>
  <c r="M26" i="15" s="1"/>
  <c r="I26" i="15"/>
  <c r="K26" i="15"/>
  <c r="O26" i="15"/>
  <c r="Q26" i="15"/>
  <c r="V26" i="15"/>
  <c r="G27" i="15"/>
  <c r="I27" i="15"/>
  <c r="K27" i="15"/>
  <c r="M27" i="15"/>
  <c r="O27" i="15"/>
  <c r="Q27" i="15"/>
  <c r="V27" i="15"/>
  <c r="G28" i="15"/>
  <c r="M28" i="15" s="1"/>
  <c r="I28" i="15"/>
  <c r="K28" i="15"/>
  <c r="O28" i="15"/>
  <c r="Q28" i="15"/>
  <c r="V28" i="15"/>
  <c r="G29" i="15"/>
  <c r="I29" i="15"/>
  <c r="K29" i="15"/>
  <c r="M29" i="15"/>
  <c r="O29" i="15"/>
  <c r="Q29" i="15"/>
  <c r="V29" i="15"/>
  <c r="G30" i="15"/>
  <c r="M30" i="15" s="1"/>
  <c r="I30" i="15"/>
  <c r="K30" i="15"/>
  <c r="O30" i="15"/>
  <c r="Q30" i="15"/>
  <c r="V30" i="15"/>
  <c r="G31" i="15"/>
  <c r="I31" i="15"/>
  <c r="K31" i="15"/>
  <c r="M31" i="15"/>
  <c r="O31" i="15"/>
  <c r="Q31" i="15"/>
  <c r="V31" i="15"/>
  <c r="G32" i="15"/>
  <c r="I32" i="15"/>
  <c r="K32" i="15"/>
  <c r="M32" i="15"/>
  <c r="O32" i="15"/>
  <c r="Q32" i="15"/>
  <c r="V32" i="15"/>
  <c r="G33" i="15"/>
  <c r="I33" i="15"/>
  <c r="K33" i="15"/>
  <c r="M33" i="15"/>
  <c r="O33" i="15"/>
  <c r="Q33" i="15"/>
  <c r="V33" i="15"/>
  <c r="G34" i="15"/>
  <c r="M34" i="15" s="1"/>
  <c r="I34" i="15"/>
  <c r="K34" i="15"/>
  <c r="O34" i="15"/>
  <c r="Q34" i="15"/>
  <c r="V34" i="15"/>
  <c r="G35" i="15"/>
  <c r="M35" i="15" s="1"/>
  <c r="I35" i="15"/>
  <c r="K35" i="15"/>
  <c r="O35" i="15"/>
  <c r="Q35" i="15"/>
  <c r="V35" i="15"/>
  <c r="G36" i="15"/>
  <c r="M36" i="15" s="1"/>
  <c r="I36" i="15"/>
  <c r="K36" i="15"/>
  <c r="O36" i="15"/>
  <c r="Q36" i="15"/>
  <c r="V36" i="15"/>
  <c r="G37" i="15"/>
  <c r="I37" i="15"/>
  <c r="K37" i="15"/>
  <c r="M37" i="15"/>
  <c r="O37" i="15"/>
  <c r="Q37" i="15"/>
  <c r="V37" i="15"/>
  <c r="G38" i="15"/>
  <c r="M38" i="15" s="1"/>
  <c r="I38" i="15"/>
  <c r="K38" i="15"/>
  <c r="O38" i="15"/>
  <c r="Q38" i="15"/>
  <c r="V38" i="15"/>
  <c r="G39" i="15"/>
  <c r="I39" i="15"/>
  <c r="K39" i="15"/>
  <c r="M39" i="15"/>
  <c r="O39" i="15"/>
  <c r="Q39" i="15"/>
  <c r="V39" i="15"/>
  <c r="G40" i="15"/>
  <c r="I40" i="15"/>
  <c r="K40" i="15"/>
  <c r="M40" i="15"/>
  <c r="O40" i="15"/>
  <c r="Q40" i="15"/>
  <c r="V40" i="15"/>
  <c r="G41" i="15"/>
  <c r="I41" i="15"/>
  <c r="K41" i="15"/>
  <c r="M41" i="15"/>
  <c r="O41" i="15"/>
  <c r="Q41" i="15"/>
  <c r="V41" i="15"/>
  <c r="G43" i="15"/>
  <c r="I43" i="15"/>
  <c r="I42" i="15" s="1"/>
  <c r="K43" i="15"/>
  <c r="M43" i="15"/>
  <c r="O43" i="15"/>
  <c r="O42" i="15" s="1"/>
  <c r="Q43" i="15"/>
  <c r="V43" i="15"/>
  <c r="V42" i="15" s="1"/>
  <c r="G44" i="15"/>
  <c r="M44" i="15" s="1"/>
  <c r="I44" i="15"/>
  <c r="K44" i="15"/>
  <c r="K42" i="15" s="1"/>
  <c r="O44" i="15"/>
  <c r="Q44" i="15"/>
  <c r="V44" i="15"/>
  <c r="G45" i="15"/>
  <c r="I45" i="15"/>
  <c r="K45" i="15"/>
  <c r="M45" i="15"/>
  <c r="O45" i="15"/>
  <c r="Q45" i="15"/>
  <c r="Q42" i="15" s="1"/>
  <c r="V45" i="15"/>
  <c r="G46" i="15"/>
  <c r="M46" i="15" s="1"/>
  <c r="I46" i="15"/>
  <c r="K46" i="15"/>
  <c r="O46" i="15"/>
  <c r="Q46" i="15"/>
  <c r="V46" i="15"/>
  <c r="G47" i="15"/>
  <c r="I47" i="15"/>
  <c r="K47" i="15"/>
  <c r="M47" i="15"/>
  <c r="O47" i="15"/>
  <c r="Q47" i="15"/>
  <c r="V47" i="15"/>
  <c r="G48" i="15"/>
  <c r="I48" i="15"/>
  <c r="K48" i="15"/>
  <c r="M48" i="15"/>
  <c r="O48" i="15"/>
  <c r="Q48" i="15"/>
  <c r="V48" i="15"/>
  <c r="G49" i="15"/>
  <c r="I49" i="15"/>
  <c r="K49" i="15"/>
  <c r="M49" i="15"/>
  <c r="O49" i="15"/>
  <c r="Q49" i="15"/>
  <c r="V49" i="15"/>
  <c r="G50" i="15"/>
  <c r="G42" i="15" s="1"/>
  <c r="I50" i="15"/>
  <c r="K50" i="15"/>
  <c r="O50" i="15"/>
  <c r="Q50" i="15"/>
  <c r="V50" i="15"/>
  <c r="G51" i="15"/>
  <c r="I51" i="15"/>
  <c r="K51" i="15"/>
  <c r="M51" i="15"/>
  <c r="O51" i="15"/>
  <c r="Q51" i="15"/>
  <c r="V51" i="15"/>
  <c r="G52" i="15"/>
  <c r="M52" i="15" s="1"/>
  <c r="I52" i="15"/>
  <c r="K52" i="15"/>
  <c r="O52" i="15"/>
  <c r="Q52" i="15"/>
  <c r="V52" i="15"/>
  <c r="G53" i="15"/>
  <c r="I53" i="15"/>
  <c r="K53" i="15"/>
  <c r="M53" i="15"/>
  <c r="O53" i="15"/>
  <c r="Q53" i="15"/>
  <c r="V53" i="15"/>
  <c r="G54" i="15"/>
  <c r="M54" i="15" s="1"/>
  <c r="I54" i="15"/>
  <c r="K54" i="15"/>
  <c r="O54" i="15"/>
  <c r="Q54" i="15"/>
  <c r="V54" i="15"/>
  <c r="G55" i="15"/>
  <c r="I55" i="15"/>
  <c r="K55" i="15"/>
  <c r="M55" i="15"/>
  <c r="O55" i="15"/>
  <c r="Q55" i="15"/>
  <c r="V55" i="15"/>
  <c r="G56" i="15"/>
  <c r="M56" i="15" s="1"/>
  <c r="I56" i="15"/>
  <c r="K56" i="15"/>
  <c r="O56" i="15"/>
  <c r="Q56" i="15"/>
  <c r="V56" i="15"/>
  <c r="G57" i="15"/>
  <c r="I57" i="15"/>
  <c r="K57" i="15"/>
  <c r="M57" i="15"/>
  <c r="O57" i="15"/>
  <c r="Q57" i="15"/>
  <c r="V57" i="15"/>
  <c r="G58" i="15"/>
  <c r="M58" i="15" s="1"/>
  <c r="I58" i="15"/>
  <c r="K58" i="15"/>
  <c r="O58" i="15"/>
  <c r="Q58" i="15"/>
  <c r="V58" i="15"/>
  <c r="G60" i="15"/>
  <c r="M60" i="15" s="1"/>
  <c r="I60" i="15"/>
  <c r="I59" i="15" s="1"/>
  <c r="K60" i="15"/>
  <c r="K59" i="15" s="1"/>
  <c r="O60" i="15"/>
  <c r="O59" i="15" s="1"/>
  <c r="Q60" i="15"/>
  <c r="V60" i="15"/>
  <c r="V59" i="15" s="1"/>
  <c r="G61" i="15"/>
  <c r="I61" i="15"/>
  <c r="K61" i="15"/>
  <c r="M61" i="15"/>
  <c r="O61" i="15"/>
  <c r="Q61" i="15"/>
  <c r="Q59" i="15" s="1"/>
  <c r="V61" i="15"/>
  <c r="G62" i="15"/>
  <c r="I62" i="15"/>
  <c r="K62" i="15"/>
  <c r="M62" i="15"/>
  <c r="O62" i="15"/>
  <c r="Q62" i="15"/>
  <c r="V62" i="15"/>
  <c r="G63" i="15"/>
  <c r="M63" i="15" s="1"/>
  <c r="I63" i="15"/>
  <c r="K63" i="15"/>
  <c r="O63" i="15"/>
  <c r="Q63" i="15"/>
  <c r="V63" i="15"/>
  <c r="G64" i="15"/>
  <c r="I64" i="15"/>
  <c r="K64" i="15"/>
  <c r="M64" i="15"/>
  <c r="O64" i="15"/>
  <c r="Q64" i="15"/>
  <c r="V64" i="15"/>
  <c r="G65" i="15"/>
  <c r="I65" i="15"/>
  <c r="K65" i="15"/>
  <c r="M65" i="15"/>
  <c r="O65" i="15"/>
  <c r="Q65" i="15"/>
  <c r="V65" i="15"/>
  <c r="G66" i="15"/>
  <c r="G59" i="15" s="1"/>
  <c r="I66" i="15"/>
  <c r="K66" i="15"/>
  <c r="O66" i="15"/>
  <c r="Q66" i="15"/>
  <c r="V66" i="15"/>
  <c r="G67" i="15"/>
  <c r="M67" i="15" s="1"/>
  <c r="I67" i="15"/>
  <c r="K67" i="15"/>
  <c r="O67" i="15"/>
  <c r="Q67" i="15"/>
  <c r="V67" i="15"/>
  <c r="G68" i="15"/>
  <c r="I68" i="15"/>
  <c r="K68" i="15"/>
  <c r="M68" i="15"/>
  <c r="O68" i="15"/>
  <c r="Q68" i="15"/>
  <c r="V68" i="15"/>
  <c r="G69" i="15"/>
  <c r="I69" i="15"/>
  <c r="K69" i="15"/>
  <c r="M69" i="15"/>
  <c r="O69" i="15"/>
  <c r="Q69" i="15"/>
  <c r="V69" i="15"/>
  <c r="G70" i="15"/>
  <c r="I70" i="15"/>
  <c r="K70" i="15"/>
  <c r="M70" i="15"/>
  <c r="O70" i="15"/>
  <c r="Q70" i="15"/>
  <c r="V70" i="15"/>
  <c r="G71" i="15"/>
  <c r="M71" i="15" s="1"/>
  <c r="I71" i="15"/>
  <c r="K71" i="15"/>
  <c r="O71" i="15"/>
  <c r="Q71" i="15"/>
  <c r="V71" i="15"/>
  <c r="G72" i="15"/>
  <c r="I72" i="15"/>
  <c r="K72" i="15"/>
  <c r="M72" i="15"/>
  <c r="O72" i="15"/>
  <c r="Q72" i="15"/>
  <c r="V72" i="15"/>
  <c r="G74" i="15"/>
  <c r="M74" i="15" s="1"/>
  <c r="I74" i="15"/>
  <c r="I73" i="15" s="1"/>
  <c r="K74" i="15"/>
  <c r="K73" i="15" s="1"/>
  <c r="O74" i="15"/>
  <c r="O73" i="15" s="1"/>
  <c r="Q74" i="15"/>
  <c r="Q73" i="15" s="1"/>
  <c r="V74" i="15"/>
  <c r="G75" i="15"/>
  <c r="G73" i="15" s="1"/>
  <c r="I75" i="15"/>
  <c r="K75" i="15"/>
  <c r="O75" i="15"/>
  <c r="Q75" i="15"/>
  <c r="V75" i="15"/>
  <c r="G76" i="15"/>
  <c r="I76" i="15"/>
  <c r="K76" i="15"/>
  <c r="M76" i="15"/>
  <c r="O76" i="15"/>
  <c r="Q76" i="15"/>
  <c r="V76" i="15"/>
  <c r="G77" i="15"/>
  <c r="I77" i="15"/>
  <c r="K77" i="15"/>
  <c r="M77" i="15"/>
  <c r="O77" i="15"/>
  <c r="Q77" i="15"/>
  <c r="V77" i="15"/>
  <c r="G78" i="15"/>
  <c r="I78" i="15"/>
  <c r="K78" i="15"/>
  <c r="M78" i="15"/>
  <c r="O78" i="15"/>
  <c r="Q78" i="15"/>
  <c r="V78" i="15"/>
  <c r="G79" i="15"/>
  <c r="M79" i="15" s="1"/>
  <c r="I79" i="15"/>
  <c r="K79" i="15"/>
  <c r="O79" i="15"/>
  <c r="Q79" i="15"/>
  <c r="V79" i="15"/>
  <c r="V73" i="15" s="1"/>
  <c r="G81" i="15"/>
  <c r="G80" i="15" s="1"/>
  <c r="I81" i="15"/>
  <c r="I80" i="15" s="1"/>
  <c r="K81" i="15"/>
  <c r="K80" i="15" s="1"/>
  <c r="O81" i="15"/>
  <c r="O80" i="15" s="1"/>
  <c r="Q81" i="15"/>
  <c r="V81" i="15"/>
  <c r="V80" i="15" s="1"/>
  <c r="G82" i="15"/>
  <c r="M82" i="15" s="1"/>
  <c r="I82" i="15"/>
  <c r="K82" i="15"/>
  <c r="O82" i="15"/>
  <c r="Q82" i="15"/>
  <c r="V82" i="15"/>
  <c r="G83" i="15"/>
  <c r="M83" i="15" s="1"/>
  <c r="I83" i="15"/>
  <c r="K83" i="15"/>
  <c r="O83" i="15"/>
  <c r="Q83" i="15"/>
  <c r="V83" i="15"/>
  <c r="G84" i="15"/>
  <c r="I84" i="15"/>
  <c r="K84" i="15"/>
  <c r="M84" i="15"/>
  <c r="O84" i="15"/>
  <c r="Q84" i="15"/>
  <c r="V84" i="15"/>
  <c r="G85" i="15"/>
  <c r="I85" i="15"/>
  <c r="K85" i="15"/>
  <c r="M85" i="15"/>
  <c r="O85" i="15"/>
  <c r="Q85" i="15"/>
  <c r="Q80" i="15" s="1"/>
  <c r="V85" i="15"/>
  <c r="G86" i="15"/>
  <c r="I86" i="15"/>
  <c r="K86" i="15"/>
  <c r="M86" i="15"/>
  <c r="O86" i="15"/>
  <c r="Q86" i="15"/>
  <c r="V86" i="15"/>
  <c r="G87" i="15"/>
  <c r="M87" i="15" s="1"/>
  <c r="I87" i="15"/>
  <c r="K87" i="15"/>
  <c r="O87" i="15"/>
  <c r="Q87" i="15"/>
  <c r="V87" i="15"/>
  <c r="G88" i="15"/>
  <c r="M88" i="15" s="1"/>
  <c r="I88" i="15"/>
  <c r="K88" i="15"/>
  <c r="O88" i="15"/>
  <c r="Q88" i="15"/>
  <c r="V88" i="15"/>
  <c r="G89" i="15"/>
  <c r="M89" i="15" s="1"/>
  <c r="I89" i="15"/>
  <c r="K89" i="15"/>
  <c r="O89" i="15"/>
  <c r="Q89" i="15"/>
  <c r="V89" i="15"/>
  <c r="G90" i="15"/>
  <c r="M90" i="15" s="1"/>
  <c r="I90" i="15"/>
  <c r="K90" i="15"/>
  <c r="O90" i="15"/>
  <c r="Q90" i="15"/>
  <c r="V90" i="15"/>
  <c r="G91" i="15"/>
  <c r="M91" i="15" s="1"/>
  <c r="I91" i="15"/>
  <c r="K91" i="15"/>
  <c r="O91" i="15"/>
  <c r="Q91" i="15"/>
  <c r="V91" i="15"/>
  <c r="G93" i="15"/>
  <c r="I93" i="15"/>
  <c r="K93" i="15"/>
  <c r="K92" i="15" s="1"/>
  <c r="M93" i="15"/>
  <c r="O93" i="15"/>
  <c r="O92" i="15" s="1"/>
  <c r="Q93" i="15"/>
  <c r="Q92" i="15" s="1"/>
  <c r="V93" i="15"/>
  <c r="V92" i="15" s="1"/>
  <c r="G94" i="15"/>
  <c r="I94" i="15"/>
  <c r="K94" i="15"/>
  <c r="M94" i="15"/>
  <c r="O94" i="15"/>
  <c r="Q94" i="15"/>
  <c r="V94" i="15"/>
  <c r="G95" i="15"/>
  <c r="I95" i="15"/>
  <c r="K95" i="15"/>
  <c r="M95" i="15"/>
  <c r="O95" i="15"/>
  <c r="Q95" i="15"/>
  <c r="V95" i="15"/>
  <c r="G96" i="15"/>
  <c r="M96" i="15" s="1"/>
  <c r="I96" i="15"/>
  <c r="K96" i="15"/>
  <c r="O96" i="15"/>
  <c r="Q96" i="15"/>
  <c r="V96" i="15"/>
  <c r="G97" i="15"/>
  <c r="M97" i="15" s="1"/>
  <c r="I97" i="15"/>
  <c r="I92" i="15" s="1"/>
  <c r="K97" i="15"/>
  <c r="O97" i="15"/>
  <c r="Q97" i="15"/>
  <c r="V97" i="15"/>
  <c r="G98" i="15"/>
  <c r="M98" i="15" s="1"/>
  <c r="I98" i="15"/>
  <c r="K98" i="15"/>
  <c r="O98" i="15"/>
  <c r="Q98" i="15"/>
  <c r="V98" i="15"/>
  <c r="G99" i="15"/>
  <c r="M99" i="15" s="1"/>
  <c r="I99" i="15"/>
  <c r="K99" i="15"/>
  <c r="O99" i="15"/>
  <c r="Q99" i="15"/>
  <c r="V99" i="15"/>
  <c r="G100" i="15"/>
  <c r="I100" i="15"/>
  <c r="K100" i="15"/>
  <c r="M100" i="15"/>
  <c r="O100" i="15"/>
  <c r="Q100" i="15"/>
  <c r="V100" i="15"/>
  <c r="G101" i="15"/>
  <c r="I101" i="15"/>
  <c r="K101" i="15"/>
  <c r="M101" i="15"/>
  <c r="O101" i="15"/>
  <c r="Q101" i="15"/>
  <c r="V101" i="15"/>
  <c r="G102" i="15"/>
  <c r="I102" i="15"/>
  <c r="K102" i="15"/>
  <c r="M102" i="15"/>
  <c r="O102" i="15"/>
  <c r="Q102" i="15"/>
  <c r="V102" i="15"/>
  <c r="G103" i="15"/>
  <c r="I103" i="15"/>
  <c r="K103" i="15"/>
  <c r="M103" i="15"/>
  <c r="O103" i="15"/>
  <c r="Q103" i="15"/>
  <c r="V103" i="15"/>
  <c r="G104" i="15"/>
  <c r="M104" i="15" s="1"/>
  <c r="I104" i="15"/>
  <c r="K104" i="15"/>
  <c r="O104" i="15"/>
  <c r="Q104" i="15"/>
  <c r="V104" i="15"/>
  <c r="G105" i="15"/>
  <c r="M105" i="15" s="1"/>
  <c r="I105" i="15"/>
  <c r="K105" i="15"/>
  <c r="O105" i="15"/>
  <c r="Q105" i="15"/>
  <c r="V105" i="15"/>
  <c r="G106" i="15"/>
  <c r="M106" i="15" s="1"/>
  <c r="I106" i="15"/>
  <c r="K106" i="15"/>
  <c r="O106" i="15"/>
  <c r="Q106" i="15"/>
  <c r="V106" i="15"/>
  <c r="G107" i="15"/>
  <c r="I107" i="15"/>
  <c r="K107" i="15"/>
  <c r="M107" i="15"/>
  <c r="O107" i="15"/>
  <c r="Q107" i="15"/>
  <c r="V107" i="15"/>
  <c r="G108" i="15"/>
  <c r="I108" i="15"/>
  <c r="K108" i="15"/>
  <c r="M108" i="15"/>
  <c r="O108" i="15"/>
  <c r="Q108" i="15"/>
  <c r="V108" i="15"/>
  <c r="G110" i="15"/>
  <c r="I110" i="15"/>
  <c r="I109" i="15" s="1"/>
  <c r="K110" i="15"/>
  <c r="M110" i="15"/>
  <c r="O110" i="15"/>
  <c r="Q110" i="15"/>
  <c r="Q109" i="15" s="1"/>
  <c r="V110" i="15"/>
  <c r="V109" i="15" s="1"/>
  <c r="G111" i="15"/>
  <c r="I111" i="15"/>
  <c r="K111" i="15"/>
  <c r="M111" i="15"/>
  <c r="O111" i="15"/>
  <c r="O109" i="15" s="1"/>
  <c r="Q111" i="15"/>
  <c r="V111" i="15"/>
  <c r="G112" i="15"/>
  <c r="G109" i="15" s="1"/>
  <c r="I112" i="15"/>
  <c r="K112" i="15"/>
  <c r="O112" i="15"/>
  <c r="Q112" i="15"/>
  <c r="V112" i="15"/>
  <c r="G113" i="15"/>
  <c r="M113" i="15" s="1"/>
  <c r="I113" i="15"/>
  <c r="K113" i="15"/>
  <c r="O113" i="15"/>
  <c r="Q113" i="15"/>
  <c r="V113" i="15"/>
  <c r="G114" i="15"/>
  <c r="I114" i="15"/>
  <c r="K114" i="15"/>
  <c r="K109" i="15" s="1"/>
  <c r="M114" i="15"/>
  <c r="O114" i="15"/>
  <c r="Q114" i="15"/>
  <c r="V114" i="15"/>
  <c r="G115" i="15"/>
  <c r="I115" i="15"/>
  <c r="K115" i="15"/>
  <c r="M115" i="15"/>
  <c r="O115" i="15"/>
  <c r="Q115" i="15"/>
  <c r="V115" i="15"/>
  <c r="G116" i="15"/>
  <c r="I116" i="15"/>
  <c r="K116" i="15"/>
  <c r="M116" i="15"/>
  <c r="O116" i="15"/>
  <c r="Q116" i="15"/>
  <c r="V116" i="15"/>
  <c r="G117" i="15"/>
  <c r="K117" i="15"/>
  <c r="O117" i="15"/>
  <c r="G118" i="15"/>
  <c r="I118" i="15"/>
  <c r="I117" i="15" s="1"/>
  <c r="K118" i="15"/>
  <c r="M118" i="15"/>
  <c r="M117" i="15" s="1"/>
  <c r="O118" i="15"/>
  <c r="Q118" i="15"/>
  <c r="Q117" i="15" s="1"/>
  <c r="V118" i="15"/>
  <c r="V117" i="15" s="1"/>
  <c r="K119" i="15"/>
  <c r="O119" i="15"/>
  <c r="V119" i="15"/>
  <c r="G120" i="15"/>
  <c r="G119" i="15" s="1"/>
  <c r="I120" i="15"/>
  <c r="I119" i="15" s="1"/>
  <c r="K120" i="15"/>
  <c r="M120" i="15"/>
  <c r="M119" i="15" s="1"/>
  <c r="O120" i="15"/>
  <c r="Q120" i="15"/>
  <c r="Q119" i="15" s="1"/>
  <c r="V120" i="15"/>
  <c r="G121" i="15"/>
  <c r="G122" i="15"/>
  <c r="I122" i="15"/>
  <c r="I121" i="15" s="1"/>
  <c r="K122" i="15"/>
  <c r="K121" i="15" s="1"/>
  <c r="M122" i="15"/>
  <c r="O122" i="15"/>
  <c r="Q122" i="15"/>
  <c r="Q121" i="15" s="1"/>
  <c r="V122" i="15"/>
  <c r="G123" i="15"/>
  <c r="M123" i="15" s="1"/>
  <c r="I123" i="15"/>
  <c r="K123" i="15"/>
  <c r="O123" i="15"/>
  <c r="O121" i="15" s="1"/>
  <c r="Q123" i="15"/>
  <c r="V123" i="15"/>
  <c r="V121" i="15" s="1"/>
  <c r="G124" i="15"/>
  <c r="I124" i="15"/>
  <c r="K124" i="15"/>
  <c r="M124" i="15"/>
  <c r="O124" i="15"/>
  <c r="Q124" i="15"/>
  <c r="V124" i="15"/>
  <c r="AE126" i="15"/>
  <c r="AF126" i="15"/>
  <c r="G18" i="14"/>
  <c r="K8" i="14"/>
  <c r="Q8" i="14"/>
  <c r="G9" i="14"/>
  <c r="G8" i="14" s="1"/>
  <c r="I9" i="14"/>
  <c r="I8" i="14" s="1"/>
  <c r="K9" i="14"/>
  <c r="M9" i="14"/>
  <c r="M8" i="14" s="1"/>
  <c r="O9" i="14"/>
  <c r="O8" i="14" s="1"/>
  <c r="Q9" i="14"/>
  <c r="V9" i="14"/>
  <c r="V8" i="14" s="1"/>
  <c r="G11" i="14"/>
  <c r="G12" i="14"/>
  <c r="M12" i="14" s="1"/>
  <c r="I12" i="14"/>
  <c r="I11" i="14" s="1"/>
  <c r="K12" i="14"/>
  <c r="O12" i="14"/>
  <c r="Q12" i="14"/>
  <c r="Q11" i="14" s="1"/>
  <c r="V12" i="14"/>
  <c r="V11" i="14" s="1"/>
  <c r="G13" i="14"/>
  <c r="I13" i="14"/>
  <c r="K13" i="14"/>
  <c r="K11" i="14" s="1"/>
  <c r="M13" i="14"/>
  <c r="O13" i="14"/>
  <c r="Q13" i="14"/>
  <c r="V13" i="14"/>
  <c r="G14" i="14"/>
  <c r="I14" i="14"/>
  <c r="K14" i="14"/>
  <c r="M14" i="14"/>
  <c r="O14" i="14"/>
  <c r="Q14" i="14"/>
  <c r="V14" i="14"/>
  <c r="G15" i="14"/>
  <c r="M15" i="14" s="1"/>
  <c r="I15" i="14"/>
  <c r="K15" i="14"/>
  <c r="O15" i="14"/>
  <c r="O11" i="14" s="1"/>
  <c r="Q15" i="14"/>
  <c r="V15" i="14"/>
  <c r="G16" i="14"/>
  <c r="I16" i="14"/>
  <c r="K16" i="14"/>
  <c r="M16" i="14"/>
  <c r="O16" i="14"/>
  <c r="Q16" i="14"/>
  <c r="V16" i="14"/>
  <c r="AE18" i="14"/>
  <c r="G20" i="13"/>
  <c r="BA12" i="13"/>
  <c r="BA10" i="13"/>
  <c r="G9" i="13"/>
  <c r="M9" i="13" s="1"/>
  <c r="I9" i="13"/>
  <c r="I8" i="13" s="1"/>
  <c r="K9" i="13"/>
  <c r="K8" i="13" s="1"/>
  <c r="O9" i="13"/>
  <c r="O8" i="13" s="1"/>
  <c r="Q9" i="13"/>
  <c r="Q8" i="13" s="1"/>
  <c r="V9" i="13"/>
  <c r="V8" i="13" s="1"/>
  <c r="G11" i="13"/>
  <c r="M11" i="13" s="1"/>
  <c r="I11" i="13"/>
  <c r="K11" i="13"/>
  <c r="O11" i="13"/>
  <c r="Q11" i="13"/>
  <c r="V11" i="13"/>
  <c r="G13" i="13"/>
  <c r="M13" i="13" s="1"/>
  <c r="I13" i="13"/>
  <c r="K13" i="13"/>
  <c r="O13" i="13"/>
  <c r="Q13" i="13"/>
  <c r="V13" i="13"/>
  <c r="G14" i="13"/>
  <c r="M14" i="13" s="1"/>
  <c r="I14" i="13"/>
  <c r="K14" i="13"/>
  <c r="O14" i="13"/>
  <c r="Q14" i="13"/>
  <c r="V14" i="13"/>
  <c r="G15" i="13"/>
  <c r="M15" i="13" s="1"/>
  <c r="I15" i="13"/>
  <c r="K15" i="13"/>
  <c r="O15" i="13"/>
  <c r="Q15" i="13"/>
  <c r="V15" i="13"/>
  <c r="G16" i="13"/>
  <c r="I16" i="13"/>
  <c r="K16" i="13"/>
  <c r="M16" i="13"/>
  <c r="O16" i="13"/>
  <c r="Q16" i="13"/>
  <c r="V16" i="13"/>
  <c r="G17" i="13"/>
  <c r="I17" i="13"/>
  <c r="K17" i="13"/>
  <c r="M17" i="13"/>
  <c r="O17" i="13"/>
  <c r="Q17" i="13"/>
  <c r="V17" i="13"/>
  <c r="G18" i="13"/>
  <c r="M18" i="13" s="1"/>
  <c r="I18" i="13"/>
  <c r="K18" i="13"/>
  <c r="O18" i="13"/>
  <c r="Q18" i="13"/>
  <c r="V18" i="13"/>
  <c r="AE20" i="13"/>
  <c r="AF20" i="13"/>
  <c r="G16" i="12"/>
  <c r="BA11" i="12"/>
  <c r="G8" i="12"/>
  <c r="I8" i="12"/>
  <c r="O8" i="12"/>
  <c r="Q8" i="12"/>
  <c r="V8" i="12"/>
  <c r="G9" i="12"/>
  <c r="I9" i="12"/>
  <c r="K9" i="12"/>
  <c r="K8" i="12" s="1"/>
  <c r="M9" i="12"/>
  <c r="M8" i="12" s="1"/>
  <c r="O9" i="12"/>
  <c r="Q9" i="12"/>
  <c r="V9" i="12"/>
  <c r="G12" i="12"/>
  <c r="K12" i="12"/>
  <c r="V12" i="12"/>
  <c r="G13" i="12"/>
  <c r="M13" i="12" s="1"/>
  <c r="M12" i="12" s="1"/>
  <c r="I13" i="12"/>
  <c r="I12" i="12" s="1"/>
  <c r="K13" i="12"/>
  <c r="O13" i="12"/>
  <c r="O12" i="12" s="1"/>
  <c r="Q13" i="12"/>
  <c r="Q12" i="12" s="1"/>
  <c r="V13" i="12"/>
  <c r="AE16" i="12"/>
  <c r="AF16" i="12"/>
  <c r="I20" i="1"/>
  <c r="I19" i="1"/>
  <c r="I18" i="1"/>
  <c r="I17" i="1"/>
  <c r="I16" i="1"/>
  <c r="I171" i="1"/>
  <c r="J169" i="1" s="1"/>
  <c r="AZ127" i="1"/>
  <c r="AZ126" i="1"/>
  <c r="AZ124" i="1"/>
  <c r="AZ123" i="1"/>
  <c r="AZ121" i="1"/>
  <c r="AZ120" i="1"/>
  <c r="AZ118" i="1"/>
  <c r="AZ116" i="1"/>
  <c r="AZ115" i="1"/>
  <c r="AZ114" i="1"/>
  <c r="AZ112" i="1"/>
  <c r="AZ109" i="1"/>
  <c r="AZ107" i="1"/>
  <c r="AZ103" i="1"/>
  <c r="AZ102" i="1"/>
  <c r="AZ100" i="1"/>
  <c r="AZ99" i="1"/>
  <c r="AZ97" i="1"/>
  <c r="AZ96" i="1"/>
  <c r="AZ95" i="1"/>
  <c r="AZ93" i="1"/>
  <c r="AZ92" i="1"/>
  <c r="AZ90" i="1"/>
  <c r="AZ88" i="1"/>
  <c r="AZ87" i="1"/>
  <c r="AZ85" i="1"/>
  <c r="AZ83" i="1"/>
  <c r="AZ82" i="1"/>
  <c r="AZ80" i="1"/>
  <c r="AZ79" i="1"/>
  <c r="AZ77" i="1"/>
  <c r="AZ76" i="1"/>
  <c r="AZ74" i="1"/>
  <c r="AZ72" i="1"/>
  <c r="AZ71" i="1"/>
  <c r="AZ70" i="1"/>
  <c r="AZ69" i="1"/>
  <c r="AZ68" i="1"/>
  <c r="AZ67" i="1"/>
  <c r="AZ64" i="1"/>
  <c r="AZ62" i="1"/>
  <c r="AZ61" i="1"/>
  <c r="AZ59" i="1"/>
  <c r="AZ57" i="1"/>
  <c r="F54" i="1"/>
  <c r="G54" i="1"/>
  <c r="G25" i="1" s="1"/>
  <c r="A25" i="1" s="1"/>
  <c r="H53" i="1"/>
  <c r="I53" i="1" s="1"/>
  <c r="H52" i="1"/>
  <c r="I52" i="1" s="1"/>
  <c r="H51" i="1"/>
  <c r="I51" i="1" s="1"/>
  <c r="H50" i="1"/>
  <c r="I50" i="1" s="1"/>
  <c r="H49" i="1"/>
  <c r="I49" i="1" s="1"/>
  <c r="H48" i="1"/>
  <c r="I48" i="1" s="1"/>
  <c r="H47" i="1"/>
  <c r="I47" i="1" s="1"/>
  <c r="H46" i="1"/>
  <c r="I46" i="1" s="1"/>
  <c r="H45" i="1"/>
  <c r="I45" i="1" s="1"/>
  <c r="H44" i="1"/>
  <c r="H43" i="1"/>
  <c r="I43" i="1" s="1"/>
  <c r="H42" i="1"/>
  <c r="I42" i="1" s="1"/>
  <c r="H41" i="1"/>
  <c r="I41" i="1" s="1"/>
  <c r="H40" i="1"/>
  <c r="I40" i="1" s="1"/>
  <c r="H39" i="1"/>
  <c r="H54" i="1" s="1"/>
  <c r="J28" i="1"/>
  <c r="J26" i="1"/>
  <c r="G38" i="1"/>
  <c r="F38" i="1"/>
  <c r="J23" i="1"/>
  <c r="J24" i="1"/>
  <c r="J25" i="1"/>
  <c r="J27" i="1"/>
  <c r="E24" i="1"/>
  <c r="E26" i="1"/>
  <c r="J155" i="1" l="1"/>
  <c r="J151" i="1"/>
  <c r="J159" i="1"/>
  <c r="J147" i="1"/>
  <c r="J167" i="1"/>
  <c r="J163" i="1"/>
  <c r="J146" i="1"/>
  <c r="J150" i="1"/>
  <c r="J154" i="1"/>
  <c r="J158" i="1"/>
  <c r="J162" i="1"/>
  <c r="J166" i="1"/>
  <c r="J170" i="1"/>
  <c r="J148" i="1"/>
  <c r="J152" i="1"/>
  <c r="J156" i="1"/>
  <c r="J160" i="1"/>
  <c r="J164" i="1"/>
  <c r="J168" i="1"/>
  <c r="J149" i="1"/>
  <c r="J153" i="1"/>
  <c r="J157" i="1"/>
  <c r="J161" i="1"/>
  <c r="J165" i="1"/>
  <c r="G26" i="1"/>
  <c r="A26" i="1"/>
  <c r="G28" i="1"/>
  <c r="G23" i="1"/>
  <c r="M36" i="19"/>
  <c r="M28" i="19"/>
  <c r="M8" i="19"/>
  <c r="M32" i="19"/>
  <c r="M15" i="19"/>
  <c r="AF76" i="19"/>
  <c r="G15" i="19"/>
  <c r="M33" i="18"/>
  <c r="M18" i="18"/>
  <c r="M61" i="18"/>
  <c r="M8" i="18"/>
  <c r="G18" i="18"/>
  <c r="M30" i="18"/>
  <c r="M29" i="18" s="1"/>
  <c r="M72" i="18"/>
  <c r="M71" i="18" s="1"/>
  <c r="M16" i="18"/>
  <c r="M15" i="18" s="1"/>
  <c r="M11" i="18"/>
  <c r="M18" i="17"/>
  <c r="M8" i="17"/>
  <c r="M49" i="17"/>
  <c r="M45" i="17"/>
  <c r="G49" i="17"/>
  <c r="AF100" i="17"/>
  <c r="M79" i="17"/>
  <c r="M78" i="17" s="1"/>
  <c r="M47" i="17"/>
  <c r="M96" i="17"/>
  <c r="M95" i="17" s="1"/>
  <c r="M88" i="17"/>
  <c r="M86" i="17" s="1"/>
  <c r="M16" i="17"/>
  <c r="M15" i="17" s="1"/>
  <c r="AF15" i="16"/>
  <c r="M9" i="16"/>
  <c r="M8" i="16" s="1"/>
  <c r="M109" i="15"/>
  <c r="M8" i="15"/>
  <c r="M92" i="15"/>
  <c r="M121" i="15"/>
  <c r="M42" i="15"/>
  <c r="G92" i="15"/>
  <c r="M112" i="15"/>
  <c r="M81" i="15"/>
  <c r="M80" i="15" s="1"/>
  <c r="M66" i="15"/>
  <c r="M59" i="15" s="1"/>
  <c r="M50" i="15"/>
  <c r="M18" i="15"/>
  <c r="M75" i="15"/>
  <c r="M73" i="15" s="1"/>
  <c r="M11" i="14"/>
  <c r="AF18" i="14"/>
  <c r="M8" i="13"/>
  <c r="G8" i="13"/>
  <c r="I21" i="1"/>
  <c r="I39" i="1"/>
  <c r="I54" i="1" s="1"/>
  <c r="J171" i="1" l="1"/>
  <c r="A23" i="1"/>
  <c r="J49" i="1"/>
  <c r="J43" i="1"/>
  <c r="J51" i="1"/>
  <c r="J48" i="1"/>
  <c r="J53" i="1"/>
  <c r="J45" i="1"/>
  <c r="J39" i="1"/>
  <c r="J54" i="1" s="1"/>
  <c r="J47" i="1"/>
  <c r="J41" i="1"/>
  <c r="J50" i="1"/>
  <c r="J40" i="1"/>
  <c r="J52" i="1"/>
  <c r="J46" i="1"/>
  <c r="J42" i="1"/>
  <c r="A24" i="1" l="1"/>
  <c r="G24" i="1"/>
  <c r="A27" i="1" s="1"/>
  <c r="A29" i="1" s="1"/>
  <c r="G29" i="1" s="1"/>
  <c r="G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6A77C38D-645A-43AF-A229-E3FD09E291A2}">
      <text>
        <r>
          <rPr>
            <sz val="9"/>
            <color indexed="81"/>
            <rFont val="Tahoma"/>
            <family val="2"/>
            <charset val="238"/>
          </rPr>
          <t>Jedná se o informaci, zda se jedná o položku, která je do rozpočtu zadána z cenové soustavy RTS, nebo vlastní.</t>
        </r>
      </text>
    </comment>
    <comment ref="T6" authorId="0" shapeId="0" xr:uid="{F5346AC2-82FD-48D2-A67D-3D5454253195}">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34376523-4AE2-4D0E-965C-8C2CE25AC8CD}">
      <text>
        <r>
          <rPr>
            <sz val="9"/>
            <color indexed="81"/>
            <rFont val="Tahoma"/>
            <family val="2"/>
            <charset val="238"/>
          </rPr>
          <t>Jedná se o informaci, zda se jedná o položku, která je do rozpočtu zadána z cenové soustavy RTS, nebo vlastní.</t>
        </r>
      </text>
    </comment>
    <comment ref="T6" authorId="0" shapeId="0" xr:uid="{EA8C96ED-C808-4AF6-A2B2-1010645C50E9}">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464BB104-22F9-4779-81C4-D185F8C401D8}">
      <text>
        <r>
          <rPr>
            <sz val="9"/>
            <color indexed="81"/>
            <rFont val="Tahoma"/>
            <family val="2"/>
            <charset val="238"/>
          </rPr>
          <t>Jedná se o informaci, zda se jedná o položku, která je do rozpočtu zadána z cenové soustavy RTS, nebo vlastní.</t>
        </r>
      </text>
    </comment>
    <comment ref="T6" authorId="0" shapeId="0" xr:uid="{82B1AEC6-63D9-4090-81AE-53F1E5963A2A}">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688C26E5-8A62-45B7-B4AC-8A157FFB9A65}">
      <text>
        <r>
          <rPr>
            <sz val="9"/>
            <color indexed="81"/>
            <rFont val="Tahoma"/>
            <family val="2"/>
            <charset val="238"/>
          </rPr>
          <t>Jedná se o informaci, zda se jedná o položku, která je do rozpočtu zadána z cenové soustavy RTS, nebo vlastní.</t>
        </r>
      </text>
    </comment>
    <comment ref="T6" authorId="0" shapeId="0" xr:uid="{EFDC75BB-AD5B-4E53-A98E-77BDB9D215CF}">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C79C14BA-167C-4763-8A6D-D353EB537191}">
      <text>
        <r>
          <rPr>
            <sz val="9"/>
            <color indexed="81"/>
            <rFont val="Tahoma"/>
            <family val="2"/>
            <charset val="238"/>
          </rPr>
          <t>Jedná se o informaci, zda se jedná o položku, která je do rozpočtu zadána z cenové soustavy RTS, nebo vlastní.</t>
        </r>
      </text>
    </comment>
    <comment ref="T6" authorId="0" shapeId="0" xr:uid="{695E8957-B171-4A51-A395-79044CED0839}">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B58720D5-789C-42CC-8AB4-90D8617468B8}">
      <text>
        <r>
          <rPr>
            <sz val="9"/>
            <color indexed="81"/>
            <rFont val="Tahoma"/>
            <family val="2"/>
            <charset val="238"/>
          </rPr>
          <t>Jedná se o informaci, zda se jedná o položku, která je do rozpočtu zadána z cenové soustavy RTS, nebo vlastní.</t>
        </r>
      </text>
    </comment>
    <comment ref="T6" authorId="0" shapeId="0" xr:uid="{C2F27793-F13D-41EC-AE3E-81987FE2F453}">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A3D51484-EDA8-4C8A-9B0E-1EE085B1297C}">
      <text>
        <r>
          <rPr>
            <sz val="9"/>
            <color indexed="81"/>
            <rFont val="Tahoma"/>
            <family val="2"/>
            <charset val="238"/>
          </rPr>
          <t>Jedná se o informaci, zda se jedná o položku, která je do rozpočtu zadána z cenové soustavy RTS, nebo vlastní.</t>
        </r>
      </text>
    </comment>
    <comment ref="T6" authorId="0" shapeId="0" xr:uid="{DE588C36-FBEE-49AF-8836-86B48E6B28BA}">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Leitgebová Hana</author>
  </authors>
  <commentList>
    <comment ref="S6" authorId="0" shapeId="0" xr:uid="{400F1CFD-CFB4-436D-BF89-42C0BEC18BB2}">
      <text>
        <r>
          <rPr>
            <sz val="9"/>
            <color indexed="81"/>
            <rFont val="Tahoma"/>
            <family val="2"/>
            <charset val="238"/>
          </rPr>
          <t>Jedná se o informaci, zda se jedná o položku, která je do rozpočtu zadána z cenové soustavy RTS, nebo vlastní.</t>
        </r>
      </text>
    </comment>
    <comment ref="T6" authorId="0" shapeId="0" xr:uid="{4990606F-5F6F-4E97-BEEF-FC48A2C6D4E2}">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<sst xmlns="http://schemas.openxmlformats.org/spreadsheetml/2006/main" count="3375" uniqueCount="694">
  <si>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</si>
  <si>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</si>
  <si>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</si>
  <si>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</si>
  <si>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</si>
  <si>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</si>
  <si>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</si>
  <si>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</si>
  <si>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</si>
  <si>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</si>
  <si>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</si>
  <si>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</si>
  <si>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</si>
  <si>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</si>
  <si>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</si>
  <si>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</si>
  <si>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</si>
  <si>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</si>
  <si>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</si>
  <si>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</si>
  <si>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</si>
  <si>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</si>
  <si>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</si>
  <si>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</si>
  <si>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</si>
  <si>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</si>
  <si>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</si>
  <si>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</si>
  <si>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</si>
  <si>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</si>
  <si>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</si>
  <si>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</si>
  <si>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</si>
  <si>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</si>
  <si>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</si>
  <si>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</si>
  <si>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</si>
  <si>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</si>
  <si>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</si>
  <si>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</si>
  <si>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</si>
  <si>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</si>
  <si>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</si>
  <si>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260/2018_1</t>
  </si>
  <si>
    <t>Zastávka - parkoviště na ul. Nádražní</t>
  </si>
  <si>
    <t>Obec Zastávka</t>
  </si>
  <si>
    <t>Hutní osada 14</t>
  </si>
  <si>
    <t>Zastávka</t>
  </si>
  <si>
    <t>66484</t>
  </si>
  <si>
    <t>00488399</t>
  </si>
  <si>
    <t>CZ00488399</t>
  </si>
  <si>
    <t>APC SILNICE s.r.o.</t>
  </si>
  <si>
    <t>Jana Babáka 11</t>
  </si>
  <si>
    <t>Brno-Královo Pole</t>
  </si>
  <si>
    <t>61200</t>
  </si>
  <si>
    <t>60705981</t>
  </si>
  <si>
    <t>CZ60705981</t>
  </si>
  <si>
    <t>Stavba</t>
  </si>
  <si>
    <t>Ostatní a vedlejší náklady</t>
  </si>
  <si>
    <t>1</t>
  </si>
  <si>
    <t>Ostatní a vedlejší náklady - hlavní</t>
  </si>
  <si>
    <t>2</t>
  </si>
  <si>
    <t>Ostatní a vedlejší náklady - doprovodné</t>
  </si>
  <si>
    <t>3</t>
  </si>
  <si>
    <t>Ostatní a vedlejší náklady - nezpůsobilé</t>
  </si>
  <si>
    <t>Inženýrský objekt</t>
  </si>
  <si>
    <t>SO 101</t>
  </si>
  <si>
    <t>Parkoviště</t>
  </si>
  <si>
    <t>Zastávka - způsobilé náklady</t>
  </si>
  <si>
    <t>1.1</t>
  </si>
  <si>
    <t>Zastávka - nezpůsobilé náklady</t>
  </si>
  <si>
    <t>SO 402</t>
  </si>
  <si>
    <t>Veřejné osvětlení</t>
  </si>
  <si>
    <t>SO 403</t>
  </si>
  <si>
    <t xml:space="preserve">Napájení závor  </t>
  </si>
  <si>
    <t>SO 404</t>
  </si>
  <si>
    <t>Nabíjecí stanice</t>
  </si>
  <si>
    <t>Celkem za stavbu</t>
  </si>
  <si>
    <t>CZK</t>
  </si>
  <si>
    <t>#POPS</t>
  </si>
  <si>
    <t>Popis stavby: 260/2018_1 - Zastávka - parkoviště na ul. Nádražní</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</si>
  <si>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</si>
  <si>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</si>
  <si>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</si>
  <si>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</si>
  <si>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</si>
  <si>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</si>
  <si>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</si>
  <si>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</si>
  <si>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</si>
  <si>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</si>
  <si>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</si>
  <si>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</si>
  <si>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</si>
  <si>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</si>
  <si>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</si>
  <si>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</si>
  <si>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</si>
  <si>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</si>
  <si>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</si>
  <si>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</si>
  <si>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</si>
  <si>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</si>
  <si>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</si>
  <si>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</si>
  <si>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</si>
  <si>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</si>
  <si>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</si>
  <si>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</si>
  <si>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</si>
  <si>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</si>
  <si>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</si>
  <si>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</si>
  <si>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</si>
  <si>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</si>
  <si>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</si>
  <si>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</si>
  <si>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</si>
  <si>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</si>
  <si>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</si>
  <si>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</si>
  <si>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</si>
  <si>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</si>
  <si>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</si>
  <si>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</si>
  <si>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</si>
  <si>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SO 101 - Parkoviště</t>
  </si>
  <si>
    <t>#POPR</t>
  </si>
  <si>
    <t>Popis rozpočtu: 1 - Zastávka - způsobilé náklady</t>
  </si>
  <si>
    <t>Popis rozpočtu: 1.1 - Zastávka - nezpůsobilé náklady</t>
  </si>
  <si>
    <t>Popis objektu: SO 402 - Veřejné osvětlení</t>
  </si>
  <si>
    <t>Popis rozpočtu: 1 - Veřejné osvětlení</t>
  </si>
  <si>
    <t xml:space="preserve">Popis objektu: SO 403 - Napájení závor  </t>
  </si>
  <si>
    <t xml:space="preserve">Popis rozpočtu: 1 - Napájení závor  </t>
  </si>
  <si>
    <t>Popis objektu: SO 404 - Nabíjecí stanice</t>
  </si>
  <si>
    <t>Popis rozpočtu: 1 - Nabíjecí stanice</t>
  </si>
  <si>
    <t>Popis objektu: VON - Ostatní a vedlejší náklady</t>
  </si>
  <si>
    <t>Popis rozpočtu: 1 - Ostatní a vedlejší náklady - hlavní</t>
  </si>
  <si>
    <t>Popis rozpočtu: 2 - Ostatní a vedlejší náklady - doprovodné</t>
  </si>
  <si>
    <t>Popis rozpočtu: 3 - Ostatní a vedlejší náklady - nezpůsobilé</t>
  </si>
  <si>
    <t>Rekapitulace dílů</t>
  </si>
  <si>
    <t>Typ dílu</t>
  </si>
  <si>
    <t>Zemní práce</t>
  </si>
  <si>
    <t>Základy,zvláštní zakládání</t>
  </si>
  <si>
    <t>21-M</t>
  </si>
  <si>
    <t>Elektromontáže</t>
  </si>
  <si>
    <t>21-M.1</t>
  </si>
  <si>
    <t>21-M_D</t>
  </si>
  <si>
    <t>Elektromontáže - Demontáže</t>
  </si>
  <si>
    <t>22-M</t>
  </si>
  <si>
    <t>Montáže technologických zařízení pro dopravní stavby</t>
  </si>
  <si>
    <t>Svislé a kompletní konstrukce</t>
  </si>
  <si>
    <t>4</t>
  </si>
  <si>
    <t>Vodorovné konstrukce</t>
  </si>
  <si>
    <t>46-M</t>
  </si>
  <si>
    <t>Zemní práce při extr.mont.pracích</t>
  </si>
  <si>
    <t>5</t>
  </si>
  <si>
    <t>Komunikace</t>
  </si>
  <si>
    <t>58-M</t>
  </si>
  <si>
    <t>Revize vyhrazených technických zařízení</t>
  </si>
  <si>
    <t>91</t>
  </si>
  <si>
    <t>Doplňující práce na komunikaci</t>
  </si>
  <si>
    <t>97</t>
  </si>
  <si>
    <t>Přesuny suti a vybouraných hmot</t>
  </si>
  <si>
    <t>99</t>
  </si>
  <si>
    <t>Staveništní přesun hmot</t>
  </si>
  <si>
    <t>997</t>
  </si>
  <si>
    <t>Přesun sutě</t>
  </si>
  <si>
    <t>HZS</t>
  </si>
  <si>
    <t>Hodinové zúčtovací sazby</t>
  </si>
  <si>
    <t>N01</t>
  </si>
  <si>
    <t>Spotřební materiál</t>
  </si>
  <si>
    <t>711</t>
  </si>
  <si>
    <t>Izolace proti vodě</t>
  </si>
  <si>
    <t>748</t>
  </si>
  <si>
    <t>Elektromontáže - osvětlovací zařízení a svítidla</t>
  </si>
  <si>
    <t>751</t>
  </si>
  <si>
    <t>Stavební práce</t>
  </si>
  <si>
    <t>767</t>
  </si>
  <si>
    <t>Konstrukce zámečnické</t>
  </si>
  <si>
    <t>VN</t>
  </si>
  <si>
    <t>VRN1</t>
  </si>
  <si>
    <t>Průzkumné, geodetické a projektové práce</t>
  </si>
  <si>
    <t>VRN4</t>
  </si>
  <si>
    <t>Inženýrská činnost</t>
  </si>
  <si>
    <t>ON</t>
  </si>
  <si>
    <t>Soupis vedlejších a ostatních nákladů</t>
  </si>
  <si>
    <t>#TypZaznamu#</t>
  </si>
  <si>
    <t>STA</t>
  </si>
  <si>
    <t>VON</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</si>
  <si>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</si>
  <si>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</si>
  <si>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</si>
  <si>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</si>
  <si>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</si>
  <si>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</si>
  <si>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</si>
  <si>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</si>
  <si>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</si>
  <si>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</si>
  <si>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</si>
  <si>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</si>
  <si>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</si>
  <si>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</si>
  <si>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</si>
  <si>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</si>
  <si>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</si>
  <si>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</si>
  <si>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</si>
  <si>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</si>
  <si>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</si>
  <si>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</si>
  <si>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</si>
  <si>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</si>
  <si>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</si>
  <si>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</si>
  <si>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</si>
  <si>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</si>
  <si>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</si>
  <si>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</si>
  <si>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25/ II</t>
  </si>
  <si>
    <t>Indiv</t>
  </si>
  <si>
    <t>VRN</t>
  </si>
  <si>
    <t>Běžná</t>
  </si>
  <si>
    <t>POL99_8</t>
  </si>
  <si>
    <t>POP</t>
  </si>
  <si>
    <t>Vyhotovení protokolu o vytyčení stavby se seznamem souřadnic vytyčených bodů a jejich polohopisnými (S-JTSK) a výškopisnými (Bpv) hodnotami.</t>
  </si>
  <si>
    <t>005231T</t>
  </si>
  <si>
    <t>Zkoušky</t>
  </si>
  <si>
    <t>Vlastní</t>
  </si>
  <si>
    <t>Náklady na zkoušky pro zajištění kontroly a kvality díla  dle plánu kontrol a zkoušek.</t>
  </si>
  <si>
    <t>SUM</t>
  </si>
  <si>
    <t>Geodetické zaměření rohů stavby, stabilizace bodů a sestavení laviček.</t>
  </si>
  <si>
    <t>END</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</si>
  <si>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</si>
  <si>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</si>
  <si>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</si>
  <si>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</si>
  <si>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</si>
  <si>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</si>
  <si>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012303000</t>
  </si>
  <si>
    <t>Geodetické práce po výstavbě</t>
  </si>
  <si>
    <t>013254000</t>
  </si>
  <si>
    <t>Dokumentace skutečného provedení stavby</t>
  </si>
  <si>
    <t>01325400000</t>
  </si>
  <si>
    <t>Realizační dokumentace</t>
  </si>
  <si>
    <t>034403000</t>
  </si>
  <si>
    <t>Dopravní značení na staveništi</t>
  </si>
  <si>
    <t>R-00511</t>
  </si>
  <si>
    <t>Geometrický plán</t>
  </si>
  <si>
    <t>R-00521</t>
  </si>
  <si>
    <t>Dopravní značení pro provádění</t>
  </si>
  <si>
    <t>005121 R</t>
  </si>
  <si>
    <t>Zařízení staveniště</t>
  </si>
  <si>
    <t>Veškeré náklady spojené s vybudováním, provozem a odstraněním zařízení staveniště.</t>
  </si>
  <si>
    <t>041002000</t>
  </si>
  <si>
    <t>Dozory</t>
  </si>
  <si>
    <t>045002000</t>
  </si>
  <si>
    <t>Kompletační a koordinační činnost</t>
  </si>
  <si>
    <t>049002000</t>
  </si>
  <si>
    <t>Ostatní inženýrská činnost</t>
  </si>
  <si>
    <t>072002000</t>
  </si>
  <si>
    <t>Silniční provoz</t>
  </si>
  <si>
    <t>R-00526</t>
  </si>
  <si>
    <t>Vyřízení ZÚK</t>
  </si>
  <si>
    <t>Položkový soupis prací a dodávek</t>
  </si>
  <si>
    <t>ING</t>
  </si>
  <si>
    <t>111201101R00</t>
  </si>
  <si>
    <t>Odstranění křovin a stromů o průměru do 10 cm při celkové ploše do 1 000 m2</t>
  </si>
  <si>
    <t>m2</t>
  </si>
  <si>
    <t>800-1</t>
  </si>
  <si>
    <t>Práce</t>
  </si>
  <si>
    <t>POL1_1</t>
  </si>
  <si>
    <t>s odstraněním kořenů a s případným nutným odklizením křovin a stromů na hromady na vzdálenost do 50 m nebo s naložením na dopravní prostředek, do sklonu terénu 1 : 5,</t>
  </si>
  <si>
    <t>SPI</t>
  </si>
  <si>
    <t>C28 : 25</t>
  </si>
  <si>
    <t>VV</t>
  </si>
  <si>
    <t>112101101R00</t>
  </si>
  <si>
    <t>Kácení stromů listnatých o průměru kmene 10-30 cm, -likvidace v režii zhotovitele  (C24)</t>
  </si>
  <si>
    <t>kus</t>
  </si>
  <si>
    <t>112101102R00</t>
  </si>
  <si>
    <t>Kácení stromů listnatých o průměru kmene 30-50 cm, -likvidace v režii zhotovitele  (C25)</t>
  </si>
  <si>
    <t>112101104R00</t>
  </si>
  <si>
    <t>Kácení stromů listnatých o průměru kmene 70-90 cm, (C26)</t>
  </si>
  <si>
    <t>112101122R00</t>
  </si>
  <si>
    <t>Kácení stromů jehličnatých o průměru kmene 30-50cm, -likvidace v režii zhotovitele   (C27)</t>
  </si>
  <si>
    <t>112201101R00</t>
  </si>
  <si>
    <t>Odstranění pařezů pod úrovní, o průměru 10 - 30 cm, -likvidace v režii zhotovitele  (C24)</t>
  </si>
  <si>
    <t>112201102R00</t>
  </si>
  <si>
    <t>Odstranění pařezů pod úrovní, o průměru 30 - 50 cm, - likvidace v režii zhotovitele   3(C25)+1(C27)=4</t>
  </si>
  <si>
    <t>112201104R00</t>
  </si>
  <si>
    <t>Odstranění pařezů pod úrovní, o průměru 70 - 90 cm, - likvidace v režii zhotovitele  (C26)</t>
  </si>
  <si>
    <t>113106121R00</t>
  </si>
  <si>
    <t>Rozebrání dlažeb z betonových dlaždic na sucho, (C12)</t>
  </si>
  <si>
    <t>113107122R00</t>
  </si>
  <si>
    <t>Odstranění podkladu pl. 200 m2,kam.drcené tl.20 cm, (C14)</t>
  </si>
  <si>
    <t>113107120RA0</t>
  </si>
  <si>
    <t>Odstranění bet.vozovky, kryt tl.20 cm, pl.do 50 m2, (C16)</t>
  </si>
  <si>
    <t>Agregovaná položka</t>
  </si>
  <si>
    <t>POL2_1</t>
  </si>
  <si>
    <t>113108310R00</t>
  </si>
  <si>
    <t>Odstranění asfaltové vrstvy pl. do 50 m2, tl.10 cm, (C16)</t>
  </si>
  <si>
    <t>113201011RA0</t>
  </si>
  <si>
    <t>Vytrhání obrubníků silničních, (C10)</t>
  </si>
  <si>
    <t>m</t>
  </si>
  <si>
    <t>122202202R00</t>
  </si>
  <si>
    <t>Odkopávky pro silnice v hor. 3 do 1000 m3, (J1)</t>
  </si>
  <si>
    <t>m3</t>
  </si>
  <si>
    <t>132200010RA0</t>
  </si>
  <si>
    <t>Hloubení nezapaž. rýh šířky do 60 cm v hornině 1-4, (J3)</t>
  </si>
  <si>
    <t>132200012RA0</t>
  </si>
  <si>
    <t>Hloubení nezapaž.rýh šířky do 200 cm v hornině 1-4, (J4)</t>
  </si>
  <si>
    <t>133201101R00</t>
  </si>
  <si>
    <t>Hloubení šachet v hor.3 do 100 m3, (J5)</t>
  </si>
  <si>
    <t>171101141R00</t>
  </si>
  <si>
    <t>Násyp pro silnice a železnice v množství 0,75 m3/m, (J2)</t>
  </si>
  <si>
    <t>174101101R00</t>
  </si>
  <si>
    <t>Zásyp jam, rýh, šachet se zhutněním, (I13)</t>
  </si>
  <si>
    <t>180402111R00</t>
  </si>
  <si>
    <t>Založení trávníku parkového výsevem v rovině, (G2)</t>
  </si>
  <si>
    <t>180402112R00</t>
  </si>
  <si>
    <t>Založení trávníku parkového výsevem svah do 1:2, (G4)</t>
  </si>
  <si>
    <t>181101101R00</t>
  </si>
  <si>
    <t>Úprava pláně v zářezech v hor. 1-4, bez zhutnění, (b17</t>
  </si>
  <si>
    <t>181101102R00</t>
  </si>
  <si>
    <t>Úprava pláně v zářezech v hor. 1-4, se zhutněním, (B18)</t>
  </si>
  <si>
    <t>181301101R00</t>
  </si>
  <si>
    <t>Rozprostření ornice, rovina, tl. do 10 cm do 500m2, (G1)</t>
  </si>
  <si>
    <t>182301121R00</t>
  </si>
  <si>
    <t>Rozprostření ornice, svah, tl. do 10 cm, do 500 m2, (G3)</t>
  </si>
  <si>
    <t>182201101R00</t>
  </si>
  <si>
    <t>Svahování násypů, (G5)</t>
  </si>
  <si>
    <t>00572460R</t>
  </si>
  <si>
    <t>Směs travní technická, á 25 kg  (6)</t>
  </si>
  <si>
    <t>kg</t>
  </si>
  <si>
    <t>Specifikace</t>
  </si>
  <si>
    <t>Důležitá</t>
  </si>
  <si>
    <t>POL3_0</t>
  </si>
  <si>
    <t>PC583-1</t>
  </si>
  <si>
    <t>Nákup vhodného násypového materiálu vč. dovozu na , staveniště  (J7)</t>
  </si>
  <si>
    <t>PC583-2</t>
  </si>
  <si>
    <t>Nákup vhodného materiálu na výměnu vč. dovozu na , staveniště - štěrk 32/64 (J7)</t>
  </si>
  <si>
    <t>PC583-3</t>
  </si>
  <si>
    <t>Nákup humusu vč. dovozu na staveniště,   (G8)</t>
  </si>
  <si>
    <t>PC583-4</t>
  </si>
  <si>
    <t>Nákup zásyp. materiál vč. dovozu na staveniště, (I14)</t>
  </si>
  <si>
    <t>211971121R00</t>
  </si>
  <si>
    <t>Opláštění žeber geot., sklon nad 1:2,5, š do 2,5 m, 542,82(E6)+142,56(I24)=685,38</t>
  </si>
  <si>
    <t>212532111</t>
  </si>
  <si>
    <t>Lože trativodu z kameniva hrub.drceného,8-16 mm</t>
  </si>
  <si>
    <t>212572111R00</t>
  </si>
  <si>
    <t>Lože trativodu ze štěrkopísku tříděného, (I26)</t>
  </si>
  <si>
    <t xml:space="preserve">212561111 </t>
  </si>
  <si>
    <t>Výplň odvodňov. trativodů kam. drcen. 8/16 mm, 33,93(E3)+4,45(I23)=38,38</t>
  </si>
  <si>
    <t>212753114R00</t>
  </si>
  <si>
    <t>Montáž ohebné dren. trubky do rýhy DN 100,bez lože, (I22)</t>
  </si>
  <si>
    <t>212753214R00</t>
  </si>
  <si>
    <t>Montáž tuhé drenáž. trubky do rýhy DN 100,bez lože, (E1)</t>
  </si>
  <si>
    <t>271100010RA0</t>
  </si>
  <si>
    <t>Polštář pod základy ze štěrkopísku, (H2)</t>
  </si>
  <si>
    <t>272313621R00</t>
  </si>
  <si>
    <t>Beton základových kleneb prostý C 20/25, (I31)</t>
  </si>
  <si>
    <t>273361921RT8</t>
  </si>
  <si>
    <t xml:space="preserve">Výztuž základových desek ze svařovaných sítí, KY 81, drát d 8,0 mm, oko 100 x 100 mm </t>
  </si>
  <si>
    <t>t</t>
  </si>
  <si>
    <t>273321321R00</t>
  </si>
  <si>
    <t>Železobeton základových desek C 20/25, (H3)</t>
  </si>
  <si>
    <t>273351215R00</t>
  </si>
  <si>
    <t>Bednění stěn základových desek - zřízení, (H6)</t>
  </si>
  <si>
    <t>273351216R00</t>
  </si>
  <si>
    <t>Bednění stěn základových desek - odstranění, (H6)</t>
  </si>
  <si>
    <t>28611223.AR</t>
  </si>
  <si>
    <t>Trubka PVC drenážní flexibilní d 100 mm, (I27)</t>
  </si>
  <si>
    <t>286PC001</t>
  </si>
  <si>
    <t>Potrubí drenážní perforovaná 220°DN100 SN8 , dl. 6 m  (E5)</t>
  </si>
  <si>
    <t>286PC002</t>
  </si>
  <si>
    <t>Kontrolní šachta DN 400, vtok, výto DN 100, lit., poklop D400, nástavec DN400 vč. spojky (E8)</t>
  </si>
  <si>
    <t>69370509R</t>
  </si>
  <si>
    <t>Geotextilie PP 150 g/m2 do 6 m, 642,97(E7)+105,54(I25)+3185,05(B5)=3971,94</t>
  </si>
  <si>
    <t>338920025RA0</t>
  </si>
  <si>
    <t>Palisáda z beton. kůlů tl. 200 mm, výška 850 mm, (I15)+(I16)=9,90+8,46+=18,36</t>
  </si>
  <si>
    <t>338920023RA0</t>
  </si>
  <si>
    <t>Palisáda z beton. kůlů tl. 200 mm, výška 550 mm, (I17)</t>
  </si>
  <si>
    <t>338920024RA0</t>
  </si>
  <si>
    <t>Palisáda z beton. kůlů tl. 200 mm, výška 700 mm, (I18)</t>
  </si>
  <si>
    <t>338920026RA0</t>
  </si>
  <si>
    <t>Palisáda z beton. kůlů tl. 200 mm, výška 1000 mm, (I19)+I20)=3,42+3,15=6,57</t>
  </si>
  <si>
    <t>338920027RA0</t>
  </si>
  <si>
    <t>Palisáda z beton. kůlů tl. 200 mm, výška 1350 mm, (I21)</t>
  </si>
  <si>
    <t>59228417R</t>
  </si>
  <si>
    <t>Palisáda přírodní s armaturou 175 x 200 x 2000 mm, (I11)</t>
  </si>
  <si>
    <t>59228416R</t>
  </si>
  <si>
    <t>Palisáda přírodní s armaturou 175 x 200 x 1500 mm, (I10)</t>
  </si>
  <si>
    <t>592284PC01</t>
  </si>
  <si>
    <t>Palisáda přírodní 120 x 110 x 400 mm, (I5)</t>
  </si>
  <si>
    <t>592284PC02</t>
  </si>
  <si>
    <t>Palisáda přírodní 120 x 110 x 600 mm, (I6)</t>
  </si>
  <si>
    <t>592284PC03</t>
  </si>
  <si>
    <t>Palisáda přírodní 120 x 110 x 800 mm, (I7)</t>
  </si>
  <si>
    <t>592284PC04</t>
  </si>
  <si>
    <t>Palisáda přírodní 120 x 110 x 1000 mm, (I8)</t>
  </si>
  <si>
    <t>592284PC05</t>
  </si>
  <si>
    <t>Palisáda přírodní 120 x 110 x 1200 mm, (I9)</t>
  </si>
  <si>
    <t>348171211R00</t>
  </si>
  <si>
    <t>Osazení oc.zábradlí na zdech a valech do 100 kg/m, 11,20(H9)+23,50(I28)=34,70 m</t>
  </si>
  <si>
    <t>451971111R00</t>
  </si>
  <si>
    <t>Položení vrstvy z geotextil.,uchycení spony, hřeby, (B4)+(B8)= 2688,94+2688,94=5377,88</t>
  </si>
  <si>
    <t>69370502R</t>
  </si>
  <si>
    <t>Geotextilie 150 g/m2 do 6 m, (B18)</t>
  </si>
  <si>
    <t>430321314R00</t>
  </si>
  <si>
    <t>Beton schodišťových konstrukcí železový C 20/25, (H4)</t>
  </si>
  <si>
    <t>434121426R00</t>
  </si>
  <si>
    <t>Osazení želbet. stupňů na desku, drsných, (H7)</t>
  </si>
  <si>
    <t>593737PC01</t>
  </si>
  <si>
    <t>Stupeň přímý 1500x350x150 přírodní, (H8)</t>
  </si>
  <si>
    <t>693PC001</t>
  </si>
  <si>
    <t>Sorbční hydrofobní textilie netkaná, (B16)</t>
  </si>
  <si>
    <t>564231111</t>
  </si>
  <si>
    <t>Podklad ze štěrkopísku po zhutnění tloušťky 10 cm,, praného frakce 2/4  (B3)</t>
  </si>
  <si>
    <t>56485PC002</t>
  </si>
  <si>
    <t>Podklad ze štěrkodrti po zhutnění tloušťky 15 cm , frakce 4/63  (B7)</t>
  </si>
  <si>
    <t>564851111R00</t>
  </si>
  <si>
    <t>Podklad ze štěrkodrti po zhutnění tloušťky 15 cm, (B19)</t>
  </si>
  <si>
    <t>56486PC001</t>
  </si>
  <si>
    <t>Podklad ze štěrkodrti po zhutnění tloušťky 20 cm, frakce 4/32 (B6)</t>
  </si>
  <si>
    <t>569903311R00</t>
  </si>
  <si>
    <t>Zřízení zemních krajnic se zhutněním, (D10)</t>
  </si>
  <si>
    <t>596215021R00</t>
  </si>
  <si>
    <t>Kladení zámkové dlažby tl. 6 cm do drtě tl. 4 cm, (B13)</t>
  </si>
  <si>
    <t>592451151R</t>
  </si>
  <si>
    <t>Dlažba skladebná SPL pro nevidomé 200 x 100 x 60 mm , (B14)</t>
  </si>
  <si>
    <t>59245110R</t>
  </si>
  <si>
    <t>Dlažba skladebná 200 x 100 x 60 mm přírodní, (B16)</t>
  </si>
  <si>
    <t>592451178R</t>
  </si>
  <si>
    <t>Dlažba skladebná 200 x 100 x 80 mm přírodní , vsakovací   (B2)</t>
  </si>
  <si>
    <t>596215040R00</t>
  </si>
  <si>
    <t>Kladení zámkové dlažby tl. 8 cm do drtě tl. 4 cm, (B1)</t>
  </si>
  <si>
    <t>592451 PC001</t>
  </si>
  <si>
    <t>Dlažba skladebná  SLP pro nevidomé 200 x 100 x 80 mm , antracit - drážka   (B15)</t>
  </si>
  <si>
    <t>914001111R00</t>
  </si>
  <si>
    <t>Osaz sloupků, montáž svislých dopr.značek , (F1)</t>
  </si>
  <si>
    <t>915701111R00</t>
  </si>
  <si>
    <t>Zřízení vodorovného značení z nátěr.hmot tl.do 3mm, (F4)</t>
  </si>
  <si>
    <t>915711121R00</t>
  </si>
  <si>
    <t>Vodor.značení dělicích čar 12 cm plastem,nehlučné, (F6)</t>
  </si>
  <si>
    <t>915721121R00</t>
  </si>
  <si>
    <t>Vodorovné značení stopčar,zeber atd.plastem,nehluč, (F7)+(F8)=12+18=30</t>
  </si>
  <si>
    <t>915791111R00</t>
  </si>
  <si>
    <t>Předznačení pro značení dělicí čáry,vodicí proužky, (F6)</t>
  </si>
  <si>
    <t>915791112R00</t>
  </si>
  <si>
    <t>Předznačení pro značení stopčáry, zebry, nápisů, (F7)+(F8)=12+18=30</t>
  </si>
  <si>
    <t>917862111R00</t>
  </si>
  <si>
    <t>Osazení stojat. obrub.bet. s opěrou, lože  , C 12/15  (D4)</t>
  </si>
  <si>
    <t>404452350</t>
  </si>
  <si>
    <t>Sloupek na DZ AL 60 kompletní, dl. 3500, (F2)</t>
  </si>
  <si>
    <t>40445050.A</t>
  </si>
  <si>
    <t>Značka dopr inf IP 12+sym225 500/700 fól1, EG7letá, (F3)</t>
  </si>
  <si>
    <t>40445159.AR</t>
  </si>
  <si>
    <t>Značka dopravní dodatková E 8 vodorovná, rozměr 500 x 150 mm, fólie 1, (F4)</t>
  </si>
  <si>
    <t>40445215R</t>
  </si>
  <si>
    <t>Značka dopravní upravující přednost P 4, rozměr 900 mm, (F5)</t>
  </si>
  <si>
    <t>59217450</t>
  </si>
  <si>
    <t>Obrubník silniční 100/15/25 II nat   (D5)</t>
  </si>
  <si>
    <t>59217491</t>
  </si>
  <si>
    <t>Obrubník silniční přechodový pravý  , (D7)</t>
  </si>
  <si>
    <t>59217492</t>
  </si>
  <si>
    <t>Obrubník silniční přechodový levý   (D6)</t>
  </si>
  <si>
    <t>59217476</t>
  </si>
  <si>
    <t>Obrubník silniční nájezdový 1000/150/150  (D8)</t>
  </si>
  <si>
    <t>59217421R</t>
  </si>
  <si>
    <t>Obrubník chodníkový  250 x 100 x 1000 mm přírodní, (D9)</t>
  </si>
  <si>
    <t>979082213R00</t>
  </si>
  <si>
    <t>Vodorovná doprava suti po suchu do 1 km, (J11)</t>
  </si>
  <si>
    <t>979082219R00</t>
  </si>
  <si>
    <t>Příplatek za dopravu suti po suchu za další 1 km, (J12)</t>
  </si>
  <si>
    <t>Červená</t>
  </si>
  <si>
    <t>979990103R00</t>
  </si>
  <si>
    <t>Poplatek za skládku suti - beton, (J14)+(J18)=1,30+11,64=12,94 t</t>
  </si>
  <si>
    <t>979999997R00</t>
  </si>
  <si>
    <t>Poplatek za skládku čistá suť - štěrky, (J13)</t>
  </si>
  <si>
    <t>979999995R00</t>
  </si>
  <si>
    <t>Poplatek za recyklaci asfaltu, kusovost do 1600 cm2, (skup.170302), (J15)</t>
  </si>
  <si>
    <t>979084216R00</t>
  </si>
  <si>
    <t>Vodorovná doprava vybour. hmot po suchu do 5 km, (J16)</t>
  </si>
  <si>
    <t>979084219R00</t>
  </si>
  <si>
    <t>Příplatek k dopravě vybour.hmot za dalších 5 km, (J17)</t>
  </si>
  <si>
    <t>998223011R00</t>
  </si>
  <si>
    <t>Přesun hmot, pozemní komunikace, kryt dlážděný</t>
  </si>
  <si>
    <t>711482020R00</t>
  </si>
  <si>
    <t>Izolačního systém - nopová folie, na ploše svislé, (I12)</t>
  </si>
  <si>
    <t>767990010RAC</t>
  </si>
  <si>
    <t>Atypické ocelové konstrukce včetně povrchové úprav, 10 - 50 kg/kus  373,36(I29)+217,22(H10)=590,58</t>
  </si>
  <si>
    <t>767900040</t>
  </si>
  <si>
    <t>Demontáž oplocení z pletiva vč. sloupků, -likvidace v režii zhotovitele  (C18)</t>
  </si>
  <si>
    <t>767920860R00</t>
  </si>
  <si>
    <t>Demontáž vrat k oplocení plochy do 20 m2, - likvidace v režii zhotovitele  (C20)</t>
  </si>
  <si>
    <t>162701105R00</t>
  </si>
  <si>
    <t>Vodorovné přemístění výkopku z hor.1-4 do 10000 m, (J8)</t>
  </si>
  <si>
    <t>162701109R00</t>
  </si>
  <si>
    <t>Příplatek k vod. přemístění hor.1-4 za další 1 km, (I6)</t>
  </si>
  <si>
    <t>443,6*17</t>
  </si>
  <si>
    <t>171201101R00</t>
  </si>
  <si>
    <t>Uložení sypaniny do násypů nezhutněných, (J10)</t>
  </si>
  <si>
    <t>99000002</t>
  </si>
  <si>
    <t>Poplatek za uložení na skládku - zemina, (J11)</t>
  </si>
  <si>
    <t>460120016</t>
  </si>
  <si>
    <t>Naložení výkopku ručně z hornin třídy 1až4</t>
  </si>
  <si>
    <t>POL1_9</t>
  </si>
  <si>
    <t>460600061</t>
  </si>
  <si>
    <t>Odvoz suti a vybouraných hmot do 1 km</t>
  </si>
  <si>
    <t>460600071</t>
  </si>
  <si>
    <t>Příplatek k odvozu suti a vybouraných hmot za každý další 1 km (15km)</t>
  </si>
  <si>
    <t>997221611</t>
  </si>
  <si>
    <t>Nakládání suti na dopravní prostředky pro vodorovnou dopravu</t>
  </si>
  <si>
    <t>997221815</t>
  </si>
  <si>
    <t>Poplatek za uložení na skládce (skládkovné) stavebního odpadu betonového kód odpadu 170 101</t>
  </si>
  <si>
    <t>997221855</t>
  </si>
  <si>
    <t>Poplatek za uložení odpadu z kameniva na skládce (skládkovné)</t>
  </si>
  <si>
    <t>210201025</t>
  </si>
  <si>
    <t>Montáž svítidel, přisazených, venkovních</t>
  </si>
  <si>
    <t>R-748-001.1</t>
  </si>
  <si>
    <t>svítidlo LED s teplou bílou barvou světla (3000 K) (referenční výrobek)</t>
  </si>
  <si>
    <t>210100001</t>
  </si>
  <si>
    <t>Ukončení vodičů v rozváděči nebo na přístroji včetně zapojení průřezu žíly do 2,5 mm2</t>
  </si>
  <si>
    <t>210100422</t>
  </si>
  <si>
    <t>Ukončení kabelů a vodičů kabelovou koncovkou do 4 žil do 1 kV včetně zapojení KSM 35 do 4x16 mm2</t>
  </si>
  <si>
    <t>210191509</t>
  </si>
  <si>
    <t>Montáž skříní pojistkových rozpojovacích (vč.zemních prací a materiálu)</t>
  </si>
  <si>
    <t>357V5x1</t>
  </si>
  <si>
    <t>Rozpojovací skříň RF5:3, včetně výzbroje a zapojení</t>
  </si>
  <si>
    <t>210204011</t>
  </si>
  <si>
    <t>Montáž stožárů osvětlení ocelových samostatně stojících délky do 12 m</t>
  </si>
  <si>
    <t>31674107</t>
  </si>
  <si>
    <t>stožár osvětlovací uliční (zesílené provedení) výška 6m nad zem</t>
  </si>
  <si>
    <t>404452600</t>
  </si>
  <si>
    <t>páska upínací 12,7 x 0,75 mm (50 m)</t>
  </si>
  <si>
    <t>210204201</t>
  </si>
  <si>
    <t>Montáž elektrovýzbroje stožárů osvětlení 1 okruh</t>
  </si>
  <si>
    <t>R-21-M-006</t>
  </si>
  <si>
    <t>stožár.svorkovice IP 44 - 1xE27</t>
  </si>
  <si>
    <t>210220001</t>
  </si>
  <si>
    <t>Montáž uzemňovacího vedení vodičů FeZn pomocí svorek na povrchu páskou do 120 mm2</t>
  </si>
  <si>
    <t>354410730</t>
  </si>
  <si>
    <t>drát průměr 10 mm FeZn</t>
  </si>
  <si>
    <t>210220361</t>
  </si>
  <si>
    <t>Montáž tyčí zemnicích délky do 2 m</t>
  </si>
  <si>
    <t>354420900</t>
  </si>
  <si>
    <t>tyč zemnící ZT 2,0  2m, FeZn</t>
  </si>
  <si>
    <t>354418650</t>
  </si>
  <si>
    <t>svorka k tyči zemnící SJ02 D28 mm</t>
  </si>
  <si>
    <t>210280003</t>
  </si>
  <si>
    <t>Zkoušky a prohlídky el rozvodů a zařízení celková prohlídka pro objem mtž prací do 1 000 000 Kč</t>
  </si>
  <si>
    <t>210280010</t>
  </si>
  <si>
    <t>Příplatek k celkové prohlídce za dalších i započatých 500 000 Kč přes 1 000 000 Kč</t>
  </si>
  <si>
    <t>210812011</t>
  </si>
  <si>
    <t>Montáž kabel Cu plný kulatý do 1 kV 3x1,5 až 6 mm2 uložený volně nebo v liště (CYKY)</t>
  </si>
  <si>
    <t>34111036</t>
  </si>
  <si>
    <t>kabel silový s Cu jádrem 1 kV 3x2,5mm2</t>
  </si>
  <si>
    <t>210812035</t>
  </si>
  <si>
    <t>Montáž kabel Cu plný kulatý do 1 kV 4x16 mm2 uložený volně nebo v liště (CYKY)</t>
  </si>
  <si>
    <t>PKB.711030</t>
  </si>
  <si>
    <t>CYKY-J 4x10 RE</t>
  </si>
  <si>
    <t>250060011</t>
  </si>
  <si>
    <t>Písmomalířské práce číslice a písmena výšky do 40 mm</t>
  </si>
  <si>
    <t>580108021</t>
  </si>
  <si>
    <t>Kontrola stavu 1 nebo 2 stožárových svítidel silničních</t>
  </si>
  <si>
    <t>Koordinace s ostatními profesemi nebo správcem sítě</t>
  </si>
  <si>
    <t>R-21-M-0012</t>
  </si>
  <si>
    <t>Drobný elektromontážní materiál</t>
  </si>
  <si>
    <t>kpl</t>
  </si>
  <si>
    <t>210100002-D</t>
  </si>
  <si>
    <t>Demontáž stávajícího veřejného ovstělní, vč. ekologické likvidace rušené technologie</t>
  </si>
  <si>
    <t>220110641</t>
  </si>
  <si>
    <t>Závěrečné práce ve skříni KS I</t>
  </si>
  <si>
    <t>220180201.1</t>
  </si>
  <si>
    <t>Zatažení do tvárnicové tratě kabelu hmotnosti do 2 kg/m</t>
  </si>
  <si>
    <t>220180301</t>
  </si>
  <si>
    <t>Položení kabelu do lože v řídké zástavbě do 3 kg/m</t>
  </si>
  <si>
    <t>460050703</t>
  </si>
  <si>
    <t>Hloubení nezapažených jam pro stožáry veřejného osvětlení ručně v hornině tř 3 do objemu 10m3</t>
  </si>
  <si>
    <t>460080014</t>
  </si>
  <si>
    <t>Základové konstrukce z monolitického betonu C 16/20 bez bednění</t>
  </si>
  <si>
    <t>460080112</t>
  </si>
  <si>
    <t>Bourání základu betonového se záhozem jámy sypaninou</t>
  </si>
  <si>
    <t>460150263</t>
  </si>
  <si>
    <t>Hloubení kabelových zapažených i nezapažených rýh ručně š 50 cm, hl 80 cm, v hornině tř 3</t>
  </si>
  <si>
    <t>460150885</t>
  </si>
  <si>
    <t>Hloubení kabelových zapažených i nezapažených rýh ručně š 80 cm, hl 120 cm, v hornině tř 5</t>
  </si>
  <si>
    <t>460151553</t>
  </si>
  <si>
    <t>Hloubení kabelových zapažených i nezapažených rýh ručně ostatních rozměrů v hornině tř 3</t>
  </si>
  <si>
    <t>460421001</t>
  </si>
  <si>
    <t>Lože kabelů z písku nebo štěrkopísku tl 5 cm nad kabel, bez zakrytí, šířky lože do 80 cm</t>
  </si>
  <si>
    <t>460470001</t>
  </si>
  <si>
    <t>Provizorní zajištění potrubí ve výkopech při křížení s kabelem</t>
  </si>
  <si>
    <t>460470011</t>
  </si>
  <si>
    <t>Provizorní zajištění kabelů ve výkopech při jejich křížení</t>
  </si>
  <si>
    <t>460490013</t>
  </si>
  <si>
    <t>Krytí kabelů výstražnou fólií šířky 34 cm</t>
  </si>
  <si>
    <t>460510024</t>
  </si>
  <si>
    <t>Kabelové prostupy z trub betonových do rýhy s obetonováním, průměru do 15 cm</t>
  </si>
  <si>
    <t>59213009.ZPS</t>
  </si>
  <si>
    <t>Kabelový žlab TK 1</t>
  </si>
  <si>
    <t>59213344.ZPS</t>
  </si>
  <si>
    <t>Poklop kabelového žlabu TK 1</t>
  </si>
  <si>
    <t>460510064</t>
  </si>
  <si>
    <t>Kabelové prostupy z trub plastových do rýhy s obsypem, průměru do 10 cm</t>
  </si>
  <si>
    <t>345713520</t>
  </si>
  <si>
    <t>trubka elektroinstalační ohebná, HDPE+LDPE KF 09063</t>
  </si>
  <si>
    <t>460510075</t>
  </si>
  <si>
    <t>Kabelové prostupy z trub plastových do rýhy s obetonováním, průměru do 15 cm</t>
  </si>
  <si>
    <t>34571355</t>
  </si>
  <si>
    <t>trubka elektroinstalační ohebná dvouplášťová korugovaná D 94/110 mm, HDPE+LDPE</t>
  </si>
  <si>
    <t>460560243</t>
  </si>
  <si>
    <t>Zásyp rýh ručně šířky 50 cm, hloubky 60 cm, z horniny třídy 3</t>
  </si>
  <si>
    <t>460560865</t>
  </si>
  <si>
    <t>Zásyp rýh ručně šířky 80 cm, hloubky 100 cm, z horniny třídy 5</t>
  </si>
  <si>
    <t>58981120</t>
  </si>
  <si>
    <t>recyklát betonový frakce 0/16</t>
  </si>
  <si>
    <t>460561603</t>
  </si>
  <si>
    <t>Zásyp rýh ručně ostatních rozměrů, z horniny třídy 3</t>
  </si>
  <si>
    <t>460620013</t>
  </si>
  <si>
    <t>Provizorní úprava terénu se zhutněním, v hornině tř 3</t>
  </si>
  <si>
    <t>460620015</t>
  </si>
  <si>
    <t>Provizorní úprava terénu se zhutněním, v hornině tř 5</t>
  </si>
  <si>
    <t>R-46-M-001</t>
  </si>
  <si>
    <t>Vytyčení trasy vedení kabelového podzemního v zastavěném prostoru</t>
  </si>
  <si>
    <t>R-46-M-002</t>
  </si>
  <si>
    <t>Zaměření  trasy skutečného provedení v zastavěném prostoru</t>
  </si>
  <si>
    <t>R-46-M-009</t>
  </si>
  <si>
    <t>Vytýčení inženýrských sítí</t>
  </si>
  <si>
    <t>R-46-M-010</t>
  </si>
  <si>
    <t>Utěsnění kabelových prostupů pěnou</t>
  </si>
  <si>
    <t>R-46-M-011</t>
  </si>
  <si>
    <t>Montážní pěna, voděodolná, pro utěsnněí kabelu v prostupu</t>
  </si>
  <si>
    <t>210280351</t>
  </si>
  <si>
    <t>Zkoušky kabelů silových do 1 kV, počtu a průřezu žil do 4x25 mm2</t>
  </si>
  <si>
    <t>210280712</t>
  </si>
  <si>
    <t>Měření intenzity osvětlení na pracovišti do 50 svítidel</t>
  </si>
  <si>
    <t>soubor</t>
  </si>
  <si>
    <t>580101002</t>
  </si>
  <si>
    <t>Kontrola stavu rozvaděče do 10 přístrojů rozvodných zařízení</t>
  </si>
  <si>
    <t>pole</t>
  </si>
  <si>
    <t>580106001</t>
  </si>
  <si>
    <t>Měření izolačních odporů na přívodu do přípojkové skříně, rozvaděče nebo rozvodnice</t>
  </si>
  <si>
    <t>měření</t>
  </si>
  <si>
    <t>580106002</t>
  </si>
  <si>
    <t>Měření izolačních odporů okruhu celého rozvaděče nebo rozvodnice</t>
  </si>
  <si>
    <t>580106015</t>
  </si>
  <si>
    <t>Měření měrného odporu půdy</t>
  </si>
  <si>
    <t>R-099</t>
  </si>
  <si>
    <t>Revizní zpráva</t>
  </si>
  <si>
    <t>Hod.sazba2</t>
  </si>
  <si>
    <t>Pomocné zednické práce</t>
  </si>
  <si>
    <t>hod</t>
  </si>
  <si>
    <t>Hod.sazba3</t>
  </si>
  <si>
    <t>Pomocné nekvalifikované práce</t>
  </si>
  <si>
    <t>Hod.sazba5</t>
  </si>
  <si>
    <t>Zabezpečení pracoviště</t>
  </si>
  <si>
    <t>Hod.sazba65</t>
  </si>
  <si>
    <t>Výkon montážní plošiny, vč. dopravy, práce, mechanizace, pohon. hmot...</t>
  </si>
  <si>
    <t>N1</t>
  </si>
  <si>
    <t>Podružný materiál (svorky, spojky, sádra, koncovky, hřebíky, vruty, hmoždiny, atd.)</t>
  </si>
  <si>
    <t>090001000</t>
  </si>
  <si>
    <t>Ostatní náklady - nepředvídatelné práce</t>
  </si>
  <si>
    <t>011464000</t>
  </si>
  <si>
    <t>Měření (monitoring) úrovně osvětlení</t>
  </si>
  <si>
    <t>043002000</t>
  </si>
  <si>
    <t>Zkoušky a ostatní měření</t>
  </si>
  <si>
    <t>210020310.1</t>
  </si>
  <si>
    <t>Vytvoření prostupů pro kabely, vč. následního utěsnění, popř. požárních ucpávek</t>
  </si>
  <si>
    <t>R0502</t>
  </si>
  <si>
    <t>Stavební úprava stávající místnosti pro osazení technologie FVE, vč. vyzdění nových příček, dveře,, vč. zapravení, výmalby (materiál +práce)</t>
  </si>
  <si>
    <t>Ukončení kabelů FTP</t>
  </si>
  <si>
    <t>R-21-M-0024</t>
  </si>
  <si>
    <t>Úprava a přezbrojení stávajícího rozvaděče RH, vč. výzbroje</t>
  </si>
  <si>
    <t>341261710.2.1</t>
  </si>
  <si>
    <t>Kabely FTP cat.6 outdoor  8žil, materiál+montáž+ukončení</t>
  </si>
  <si>
    <t>210190003.1.1</t>
  </si>
  <si>
    <t>Montáž rozvodnic běžných oceloplechových nebo plastových do 200 kg</t>
  </si>
  <si>
    <t>Montáž skříní pojistkových tenkocementových rozpojovacích SR  do 100A</t>
  </si>
  <si>
    <t>R-21-M-0022</t>
  </si>
  <si>
    <t>Elektroměrový rozvaděč, plastový pilíř, jistič 40A. Komplet skříň dle STANDARDŮ DISTRIBUTORA, vč., osazení</t>
  </si>
  <si>
    <t>210812053.1</t>
  </si>
  <si>
    <t>Montáž kabel Cu plný kulatý do 1 kV 5x35mm2 uložený volně nebo v liště (CYKY)</t>
  </si>
  <si>
    <t>34111620.1</t>
  </si>
  <si>
    <t>kabel silový s Cu jádrem 1 kV 5x10mm2</t>
  </si>
  <si>
    <t>R-564110561</t>
  </si>
  <si>
    <t>Osazení rozvaděče do venkovní stěny objektu, vč. zasekání, stavební úpravy a zapravení fasády., Součástí je práce i materiál.</t>
  </si>
  <si>
    <t>210280161.1</t>
  </si>
  <si>
    <t>Oživení NS, vč. zaškolení zákazníka</t>
  </si>
  <si>
    <t>T</t>
  </si>
  <si>
    <t>Osazení NS, vč. zapojení, zprovoznění a všech vyžadujících prací s tímto spojených</t>
  </si>
  <si>
    <t>541530200</t>
  </si>
  <si>
    <t>sloupek pro 2 nabíjecí stanice 2x, vč. stanic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</si>
</sst>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9" fontId="17" fillId="0" borderId="43" xfId="0" applyNumberFormat="1" applyFont="1" applyBorder="1" applyAlignment="1">
      <alignment horizontal="left" vertical="top"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0" fillId="0" borderId="0" xfId="0" quotePrefix="1" applyNumberFormat="1" applyFont="1" applyAlignment="1">
      <alignment horizontal="left" vertical="top"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0" fillId="0" borderId="0" xfId="0" applyAlignment="1">
      <alignment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3" fillId="2" borderId="0" xfId="0" applyFont="1" applyFill="1" applyAlignment="1">
      <alignment horizontal="left" wrapTex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qp.local\data\RTSWIN\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74"/>
  <sheetViews>
    <sheetView showGridLines="0" tabSelected="1" topLeftCell="B1"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6" t="s">
        <v>36</v>
      </c>
      <c r="B1" s="226" t="s">
        <v>41</v>
      </c>
      <c r="C1" s="227"/>
      <c r="D1" s="227"/>
      <c r="E1" s="227"/>
      <c r="F1" s="227"/>
      <c r="G1" s="227"/>
      <c r="H1" s="227"/>
      <c r="I1" s="227"/>
      <c r="J1" s="228"/>
    </row>
    <row r="2" spans="1:15" ht="36" customHeight="1" x14ac:dyDescent="0.2">
      <c r="A2" s="2"/>
      <c r="B2" s="72" t="s">
        <v>22</v>
      </c>
      <c r="C2" s="73"/>
      <c r="D2" s="74" t="s">
        <v>43</v>
      </c>
      <c r="E2" s="232" t="s">
        <v>44</v>
      </c>
      <c r="F2" s="233"/>
      <c r="G2" s="233"/>
      <c r="H2" s="233"/>
      <c r="I2" s="233"/>
      <c r="J2" s="234"/>
      <c r="O2" s="1"/>
    </row>
    <row r="3" spans="1:15" ht="27" hidden="1" customHeight="1" x14ac:dyDescent="0.2">
      <c r="A3" s="2"/>
      <c r="B3" s="75"/>
      <c r="C3" s="73"/>
      <c r="D3" s="76"/>
      <c r="E3" s="235"/>
      <c r="F3" s="236"/>
      <c r="G3" s="236"/>
      <c r="H3" s="236"/>
      <c r="I3" s="236"/>
      <c r="J3" s="237"/>
    </row>
    <row r="4" spans="1:15" ht="23.25" customHeight="1" x14ac:dyDescent="0.2">
      <c r="A4" s="2"/>
      <c r="B4" s="77"/>
      <c r="C4" s="78"/>
      <c r="D4" s="79"/>
      <c r="E4" s="216"/>
      <c r="F4" s="216"/>
      <c r="G4" s="216"/>
      <c r="H4" s="216"/>
      <c r="I4" s="216"/>
      <c r="J4" s="217"/>
    </row>
    <row r="5" spans="1:15" ht="24" customHeight="1" x14ac:dyDescent="0.2">
      <c r="A5" s="2"/>
      <c r="B5" s="30" t="s">
        <v>42</v>
      </c>
      <c r="D5" s="220" t="s">
        <v>45</v>
      </c>
      <c r="E5" s="221"/>
      <c r="F5" s="221"/>
      <c r="G5" s="221"/>
      <c r="H5" s="18" t="s">
        <v>40</v>
      </c>
      <c r="I5" s="82" t="s">
        <v>49</v>
      </c>
      <c r="J5" s="8"/>
    </row>
    <row r="6" spans="1:15" ht="15.75" customHeight="1" x14ac:dyDescent="0.2">
      <c r="A6" s="2"/>
      <c r="B6" s="27"/>
      <c r="C6" s="52"/>
      <c r="D6" s="222" t="s">
        <v>46</v>
      </c>
      <c r="E6" s="223"/>
      <c r="F6" s="223"/>
      <c r="G6" s="223"/>
      <c r="H6" s="18" t="s">
        <v>34</v>
      </c>
      <c r="I6" s="82" t="s">
        <v>50</v>
      </c>
      <c r="J6" s="8"/>
    </row>
    <row r="7" spans="1:15" ht="15.75" customHeight="1" x14ac:dyDescent="0.2">
      <c r="A7" s="2"/>
      <c r="B7" s="28"/>
      <c r="C7" s="53"/>
      <c r="D7" s="81" t="s">
        <v>48</v>
      </c>
      <c r="E7" s="224" t="s">
        <v>47</v>
      </c>
      <c r="F7" s="225"/>
      <c r="G7" s="225"/>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39"/>
      <c r="E11" s="239"/>
      <c r="F11" s="239"/>
      <c r="G11" s="239"/>
      <c r="H11" s="18" t="s">
        <v>40</v>
      </c>
      <c r="I11" s="84"/>
      <c r="J11" s="8"/>
    </row>
    <row r="12" spans="1:15" ht="15.75" customHeight="1" x14ac:dyDescent="0.2">
      <c r="A12" s="2"/>
      <c r="B12" s="27"/>
      <c r="C12" s="52"/>
      <c r="D12" s="215"/>
      <c r="E12" s="215"/>
      <c r="F12" s="215"/>
      <c r="G12" s="215"/>
      <c r="H12" s="18" t="s">
        <v>34</v>
      </c>
      <c r="I12" s="84"/>
      <c r="J12" s="8"/>
    </row>
    <row r="13" spans="1:15" ht="15.75" customHeight="1" x14ac:dyDescent="0.2">
      <c r="A13" s="2"/>
      <c r="B13" s="28"/>
      <c r="C13" s="53"/>
      <c r="D13" s="85"/>
      <c r="E13" s="218"/>
      <c r="F13" s="219"/>
      <c r="G13" s="219"/>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38"/>
      <c r="F15" s="238"/>
      <c r="G15" s="240"/>
      <c r="H15" s="240"/>
      <c r="I15" s="240" t="s">
        <v>29</v>
      </c>
      <c r="J15" s="241"/>
    </row>
    <row r="16" spans="1:15" ht="23.25" customHeight="1" x14ac:dyDescent="0.2">
      <c r="A16" s="139" t="s">
        <v>24</v>
      </c>
      <c r="B16" s="37" t="s">
        <v>24</v>
      </c>
      <c r="C16" s="58"/>
      <c r="D16" s="59"/>
      <c r="E16" s="204"/>
      <c r="F16" s="205"/>
      <c r="G16" s="204"/>
      <c r="H16" s="205"/>
      <c r="I16" s="204">
        <f>SUMIF(F146:F170,A16,I146:I170)+SUMIF(F146:F170,"PSU",I146:I170)</f>
        <v>0</v>
      </c>
      <c r="J16" s="206"/>
    </row>
    <row r="17" spans="1:10" ht="23.25" customHeight="1" x14ac:dyDescent="0.2">
      <c r="A17" s="139" t="s">
        <v>25</v>
      </c>
      <c r="B17" s="37" t="s">
        <v>25</v>
      </c>
      <c r="C17" s="58"/>
      <c r="D17" s="59"/>
      <c r="E17" s="204"/>
      <c r="F17" s="205"/>
      <c r="G17" s="204"/>
      <c r="H17" s="205"/>
      <c r="I17" s="204">
        <f>SUMIF(F146:F170,A17,I146:I170)</f>
        <v>0</v>
      </c>
      <c r="J17" s="206"/>
    </row>
    <row r="18" spans="1:10" ht="23.25" customHeight="1" x14ac:dyDescent="0.2">
      <c r="A18" s="139" t="s">
        <v>26</v>
      </c>
      <c r="B18" s="37" t="s">
        <v>26</v>
      </c>
      <c r="C18" s="58"/>
      <c r="D18" s="59"/>
      <c r="E18" s="204"/>
      <c r="F18" s="205"/>
      <c r="G18" s="204"/>
      <c r="H18" s="205"/>
      <c r="I18" s="204">
        <f>SUMIF(F146:F170,A18,I146:I170)</f>
        <v>0</v>
      </c>
      <c r="J18" s="206"/>
    </row>
    <row r="19" spans="1:10" ht="23.25" customHeight="1" x14ac:dyDescent="0.2">
      <c r="A19" s="139" t="s">
        <v>180</v>
      </c>
      <c r="B19" s="37" t="s">
        <v>27</v>
      </c>
      <c r="C19" s="58"/>
      <c r="D19" s="59"/>
      <c r="E19" s="204"/>
      <c r="F19" s="205"/>
      <c r="G19" s="204"/>
      <c r="H19" s="205"/>
      <c r="I19" s="204">
        <f>SUMIF(F146:F170,A19,I146:I170)</f>
        <v>0</v>
      </c>
      <c r="J19" s="206"/>
    </row>
    <row r="20" spans="1:10" ht="23.25" customHeight="1" x14ac:dyDescent="0.2">
      <c r="A20" s="139" t="s">
        <v>185</v>
      </c>
      <c r="B20" s="37" t="s">
        <v>28</v>
      </c>
      <c r="C20" s="58"/>
      <c r="D20" s="59"/>
      <c r="E20" s="204"/>
      <c r="F20" s="205"/>
      <c r="G20" s="204"/>
      <c r="H20" s="205"/>
      <c r="I20" s="204">
        <f>SUMIF(F146:F170,A20,I146:I170)</f>
        <v>0</v>
      </c>
      <c r="J20" s="206"/>
    </row>
    <row r="21" spans="1:10" ht="23.25" customHeight="1" x14ac:dyDescent="0.2">
      <c r="A21" s="2"/>
      <c r="B21" s="47" t="s">
        <v>29</v>
      </c>
      <c r="C21" s="60"/>
      <c r="D21" s="61"/>
      <c r="E21" s="207"/>
      <c r="F21" s="242"/>
      <c r="G21" s="207"/>
      <c r="H21" s="242"/>
      <c r="I21" s="207">
        <f>SUM(I16:J20)</f>
        <v>0</v>
      </c>
      <c r="J21" s="208"/>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12</v>
      </c>
      <c r="F23" s="38" t="s">
        <v>0</v>
      </c>
      <c r="G23" s="202">
        <f>ZakladDPHSniVypocet</f>
        <v>0</v>
      </c>
      <c r="H23" s="203"/>
      <c r="I23" s="203"/>
      <c r="J23" s="39" t="str">
        <f t="shared" ref="J23:J28" si="0">Mena</f>
        <v>CZK</v>
      </c>
    </row>
    <row r="24" spans="1:10" ht="23.25" customHeight="1" x14ac:dyDescent="0.2">
      <c r="A24" s="2">
        <f>(A23-INT(A23))*100</f>
        <v>0</v>
      </c>
      <c r="B24" s="37" t="s">
        <v>13</v>
      </c>
      <c r="C24" s="58"/>
      <c r="D24" s="59"/>
      <c r="E24" s="63">
        <f>SazbaDPH1</f>
        <v>12</v>
      </c>
      <c r="F24" s="38" t="s">
        <v>0</v>
      </c>
      <c r="G24" s="200">
        <f>A23</f>
        <v>0</v>
      </c>
      <c r="H24" s="201"/>
      <c r="I24" s="201"/>
      <c r="J24" s="39" t="str">
        <f t="shared" si="0"/>
        <v>CZK</v>
      </c>
    </row>
    <row r="25" spans="1:10" ht="23.25" customHeight="1" x14ac:dyDescent="0.2">
      <c r="A25" s="2">
        <f>ZakladDPHZakl*SazbaDPH2/100</f>
        <v>0</v>
      </c>
      <c r="B25" s="37" t="s">
        <v>14</v>
      </c>
      <c r="C25" s="58"/>
      <c r="D25" s="59"/>
      <c r="E25" s="63">
        <v>21</v>
      </c>
      <c r="F25" s="38" t="s">
        <v>0</v>
      </c>
      <c r="G25" s="202">
        <f>ZakladDPHZaklVypocet</f>
        <v>0</v>
      </c>
      <c r="H25" s="203"/>
      <c r="I25" s="203"/>
      <c r="J25" s="39" t="str">
        <f t="shared" si="0"/>
        <v>CZK</v>
      </c>
    </row>
    <row r="26" spans="1:10" ht="23.25" customHeight="1" x14ac:dyDescent="0.2">
      <c r="A26" s="2">
        <f>(A25-INT(A25))*100</f>
        <v>0</v>
      </c>
      <c r="B26" s="31" t="s">
        <v>15</v>
      </c>
      <c r="C26" s="64"/>
      <c r="D26" s="51"/>
      <c r="E26" s="65">
        <f>SazbaDPH2</f>
        <v>21</v>
      </c>
      <c r="F26" s="29" t="s">
        <v>0</v>
      </c>
      <c r="G26" s="229">
        <f>A25</f>
        <v>0</v>
      </c>
      <c r="H26" s="230"/>
      <c r="I26" s="230"/>
      <c r="J26" s="36" t="str">
        <f t="shared" si="0"/>
        <v>CZK</v>
      </c>
    </row>
    <row r="27" spans="1:10" ht="23.25" customHeight="1" thickBot="1" x14ac:dyDescent="0.25">
      <c r="A27" s="2">
        <f>ZakladDPHSni+DPHSni+ZakladDPHZakl+DPHZakl</f>
        <v>0</v>
      </c>
      <c r="B27" s="30" t="s">
        <v>4</v>
      </c>
      <c r="C27" s="66"/>
      <c r="D27" s="67"/>
      <c r="E27" s="66"/>
      <c r="F27" s="16"/>
      <c r="G27" s="231">
        <f>CenaCelkem-(ZakladDPHSni+DPHSni+ZakladDPHZakl+DPHZakl)</f>
        <v>0</v>
      </c>
      <c r="H27" s="231"/>
      <c r="I27" s="231"/>
      <c r="J27" s="40" t="str">
        <f t="shared" si="0"/>
        <v>CZK</v>
      </c>
    </row>
    <row r="28" spans="1:10" ht="27.75" hidden="1" customHeight="1" thickBot="1" x14ac:dyDescent="0.25">
      <c r="A28" s="2"/>
      <c r="B28" s="111" t="s">
        <v>23</v>
      </c>
      <c r="C28" s="112"/>
      <c r="D28" s="112"/>
      <c r="E28" s="113"/>
      <c r="F28" s="114"/>
      <c r="G28" s="210">
        <f>ZakladDPHSniVypocet+ZakladDPHZaklVypocet</f>
        <v>0</v>
      </c>
      <c r="H28" s="210"/>
      <c r="I28" s="210"/>
      <c r="J28" s="115" t="str">
        <f t="shared" si="0"/>
        <v>CZK</v>
      </c>
    </row>
    <row r="29" spans="1:10" ht="27.75" customHeight="1" thickBot="1" x14ac:dyDescent="0.25">
      <c r="A29" s="2">
        <f>(A27-INT(A27))*100</f>
        <v>0</v>
      </c>
      <c r="B29" s="111" t="s">
        <v>35</v>
      </c>
      <c r="C29" s="116"/>
      <c r="D29" s="116"/>
      <c r="E29" s="116"/>
      <c r="F29" s="117"/>
      <c r="G29" s="209">
        <f>IF(A29&gt;50, ROUNDUP(A27, 0), ROUNDDOWN(A27, 0))</f>
        <v>0</v>
      </c>
      <c r="H29" s="209"/>
      <c r="I29" s="209"/>
      <c r="J29" s="118" t="s">
        <v>78</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11"/>
      <c r="E34" s="212"/>
      <c r="G34" s="213"/>
      <c r="H34" s="214"/>
      <c r="I34" s="214"/>
      <c r="J34" s="24"/>
    </row>
    <row r="35" spans="1:10" ht="12.75" customHeight="1" x14ac:dyDescent="0.2">
      <c r="A35" s="2"/>
      <c r="B35" s="2"/>
      <c r="D35" s="199" t="s">
        <v>2</v>
      </c>
      <c r="E35" s="199"/>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197"/>
      <c r="D39" s="197"/>
      <c r="E39" s="197"/>
      <c r="F39" s="98">
        <f>'VON 1 Naklady'!AE16+'VON 2 Naklady'!AE20+'VON 3 Naklady'!AE18+'SO 101 1 Pol'!AE126+'SO 101 1.1 Pol'!AE15+'SO 402 1 Pol'!AE100+'SO 403 1 Pol'!AE78+'SO 404 1 Pol'!AE76</f>
        <v>0</v>
      </c>
      <c r="G39" s="99">
        <f>'VON 1 Naklady'!AF16+'VON 2 Naklady'!AF20+'VON 3 Naklady'!AF18+'SO 101 1 Pol'!AF126+'SO 101 1.1 Pol'!AF15+'SO 402 1 Pol'!AF100+'SO 403 1 Pol'!AF78+'SO 404 1 Pol'!AF76</f>
        <v>0</v>
      </c>
      <c r="H39" s="100">
        <f t="shared" ref="H39:H53" si="1">(F39*SazbaDPH1/100)+(G39*SazbaDPH2/100)</f>
        <v>0</v>
      </c>
      <c r="I39" s="100">
        <f>F39+G39+H39</f>
        <v>0</v>
      </c>
      <c r="J39" s="101" t="str">
        <f>IF(_xlfn.SINGLE(CenaCelkemVypocet)=0,"",I39/_xlfn.SINGLE(CenaCelkemVypocet)*100)</f>
        <v/>
      </c>
    </row>
    <row r="40" spans="1:10" ht="25.5" customHeight="1" x14ac:dyDescent="0.2">
      <c r="A40" s="87">
        <v>2</v>
      </c>
      <c r="B40" s="102"/>
      <c r="C40" s="198" t="s">
        <v>58</v>
      </c>
      <c r="D40" s="198"/>
      <c r="E40" s="198"/>
      <c r="F40" s="103">
        <f>'VON 1 Naklady'!AE16+'VON 2 Naklady'!AE20+'VON 3 Naklady'!AE18</f>
        <v>0</v>
      </c>
      <c r="G40" s="104">
        <f>'VON 1 Naklady'!AF16+'VON 2 Naklady'!AF20+'VON 3 Naklady'!AF18</f>
        <v>0</v>
      </c>
      <c r="H40" s="104">
        <f t="shared" si="1"/>
        <v>0</v>
      </c>
      <c r="I40" s="104">
        <f>F40+G40+H40</f>
        <v>0</v>
      </c>
      <c r="J40" s="105" t="str">
        <f>IF(_xlfn.SINGLE(CenaCelkemVypocet)=0,"",I40/_xlfn.SINGLE(CenaCelkemVypocet)*100)</f>
        <v/>
      </c>
    </row>
    <row r="41" spans="1:10" ht="25.5" customHeight="1" x14ac:dyDescent="0.2">
      <c r="A41" s="87">
        <v>3</v>
      </c>
      <c r="B41" s="106" t="s">
        <v>59</v>
      </c>
      <c r="C41" s="197" t="s">
        <v>60</v>
      </c>
      <c r="D41" s="197"/>
      <c r="E41" s="197"/>
      <c r="F41" s="107">
        <f>'VON 1 Naklady'!AE16</f>
        <v>0</v>
      </c>
      <c r="G41" s="100">
        <f>'VON 1 Naklady'!AF16</f>
        <v>0</v>
      </c>
      <c r="H41" s="100">
        <f t="shared" si="1"/>
        <v>0</v>
      </c>
      <c r="I41" s="100">
        <f>F41+G41+H41</f>
        <v>0</v>
      </c>
      <c r="J41" s="101" t="str">
        <f>IF(_xlfn.SINGLE(CenaCelkemVypocet)=0,"",I41/_xlfn.SINGLE(CenaCelkemVypocet)*100)</f>
        <v/>
      </c>
    </row>
    <row r="42" spans="1:10" ht="25.5" customHeight="1" x14ac:dyDescent="0.2">
      <c r="A42" s="87">
        <v>3</v>
      </c>
      <c r="B42" s="106" t="s">
        <v>61</v>
      </c>
      <c r="C42" s="197" t="s">
        <v>62</v>
      </c>
      <c r="D42" s="197"/>
      <c r="E42" s="197"/>
      <c r="F42" s="107">
        <f>'VON 2 Naklady'!AE20</f>
        <v>0</v>
      </c>
      <c r="G42" s="100">
        <f>'VON 2 Naklady'!AF20</f>
        <v>0</v>
      </c>
      <c r="H42" s="100">
        <f t="shared" si="1"/>
        <v>0</v>
      </c>
      <c r="I42" s="100">
        <f>F42+G42+H42</f>
        <v>0</v>
      </c>
      <c r="J42" s="101" t="str">
        <f>IF(_xlfn.SINGLE(CenaCelkemVypocet)=0,"",I42/_xlfn.SINGLE(CenaCelkemVypocet)*100)</f>
        <v/>
      </c>
    </row>
    <row r="43" spans="1:10" ht="25.5" customHeight="1" x14ac:dyDescent="0.2">
      <c r="A43" s="87">
        <v>3</v>
      </c>
      <c r="B43" s="106" t="s">
        <v>63</v>
      </c>
      <c r="C43" s="197" t="s">
        <v>64</v>
      </c>
      <c r="D43" s="197"/>
      <c r="E43" s="197"/>
      <c r="F43" s="107">
        <f>'VON 3 Naklady'!AE18</f>
        <v>0</v>
      </c>
      <c r="G43" s="100">
        <f>'VON 3 Naklady'!AF18</f>
        <v>0</v>
      </c>
      <c r="H43" s="100">
        <f t="shared" si="1"/>
        <v>0</v>
      </c>
      <c r="I43" s="100">
        <f>F43+G43+H43</f>
        <v>0</v>
      </c>
      <c r="J43" s="101" t="str">
        <f>IF(_xlfn.SINGLE(CenaCelkemVypocet)=0,"",I43/_xlfn.SINGLE(CenaCelkemVypocet)*100)</f>
        <v/>
      </c>
    </row>
    <row r="44" spans="1:10" ht="25.5" customHeight="1" x14ac:dyDescent="0.2">
      <c r="A44" s="87">
        <v>2</v>
      </c>
      <c r="B44" s="102"/>
      <c r="C44" s="198" t="s">
        <v>65</v>
      </c>
      <c r="D44" s="198"/>
      <c r="E44" s="198"/>
      <c r="F44" s="103"/>
      <c r="G44" s="104"/>
      <c r="H44" s="104">
        <f t="shared" si="1"/>
        <v>0</v>
      </c>
      <c r="I44" s="104"/>
      <c r="J44" s="105"/>
    </row>
    <row r="45" spans="1:10" ht="25.5" customHeight="1" x14ac:dyDescent="0.2">
      <c r="A45" s="87">
        <v>2</v>
      </c>
      <c r="B45" s="102" t="s">
        <v>66</v>
      </c>
      <c r="C45" s="198" t="s">
        <v>67</v>
      </c>
      <c r="D45" s="198"/>
      <c r="E45" s="198"/>
      <c r="F45" s="103">
        <f>'SO 101 1 Pol'!AE126+'SO 101 1.1 Pol'!AE15</f>
        <v>0</v>
      </c>
      <c r="G45" s="104">
        <f>'SO 101 1 Pol'!AF126+'SO 101 1.1 Pol'!AF15</f>
        <v>0</v>
      </c>
      <c r="H45" s="104">
        <f t="shared" si="1"/>
        <v>0</v>
      </c>
      <c r="I45" s="104">
        <f t="shared" ref="I45:I53" si="2">F45+G45+H45</f>
        <v>0</v>
      </c>
      <c r="J45" s="105" t="str">
        <f t="shared" ref="J45:J53" si="3">IF(_xlfn.SINGLE(CenaCelkemVypocet)=0,"",I45/_xlfn.SINGLE(CenaCelkemVypocet)*100)</f>
        <v/>
      </c>
    </row>
    <row r="46" spans="1:10" ht="25.5" customHeight="1" x14ac:dyDescent="0.2">
      <c r="A46" s="87">
        <v>3</v>
      </c>
      <c r="B46" s="106" t="s">
        <v>59</v>
      </c>
      <c r="C46" s="197" t="s">
        <v>68</v>
      </c>
      <c r="D46" s="197"/>
      <c r="E46" s="197"/>
      <c r="F46" s="107">
        <f>'SO 101 1 Pol'!AE126</f>
        <v>0</v>
      </c>
      <c r="G46" s="100">
        <f>'SO 101 1 Pol'!AF126</f>
        <v>0</v>
      </c>
      <c r="H46" s="100">
        <f t="shared" si="1"/>
        <v>0</v>
      </c>
      <c r="I46" s="100">
        <f t="shared" si="2"/>
        <v>0</v>
      </c>
      <c r="J46" s="101" t="str">
        <f t="shared" si="3"/>
        <v/>
      </c>
    </row>
    <row r="47" spans="1:10" ht="25.5" customHeight="1" x14ac:dyDescent="0.2">
      <c r="A47" s="87">
        <v>3</v>
      </c>
      <c r="B47" s="106" t="s">
        <v>69</v>
      </c>
      <c r="C47" s="197" t="s">
        <v>70</v>
      </c>
      <c r="D47" s="197"/>
      <c r="E47" s="197"/>
      <c r="F47" s="107">
        <f>'SO 101 1.1 Pol'!AE15</f>
        <v>0</v>
      </c>
      <c r="G47" s="100">
        <f>'SO 101 1.1 Pol'!AF15</f>
        <v>0</v>
      </c>
      <c r="H47" s="100">
        <f t="shared" si="1"/>
        <v>0</v>
      </c>
      <c r="I47" s="100">
        <f t="shared" si="2"/>
        <v>0</v>
      </c>
      <c r="J47" s="101" t="str">
        <f t="shared" si="3"/>
        <v/>
      </c>
    </row>
    <row r="48" spans="1:10" ht="25.5" customHeight="1" x14ac:dyDescent="0.2">
      <c r="A48" s="87">
        <v>2</v>
      </c>
      <c r="B48" s="102" t="s">
        <v>71</v>
      </c>
      <c r="C48" s="198" t="s">
        <v>72</v>
      </c>
      <c r="D48" s="198"/>
      <c r="E48" s="198"/>
      <c r="F48" s="103">
        <f>'SO 402 1 Pol'!AE100</f>
        <v>0</v>
      </c>
      <c r="G48" s="104">
        <f>'SO 402 1 Pol'!AF100</f>
        <v>0</v>
      </c>
      <c r="H48" s="104">
        <f t="shared" si="1"/>
        <v>0</v>
      </c>
      <c r="I48" s="104">
        <f t="shared" si="2"/>
        <v>0</v>
      </c>
      <c r="J48" s="105" t="str">
        <f t="shared" si="3"/>
        <v/>
      </c>
    </row>
    <row r="49" spans="1:52" ht="25.5" customHeight="1" x14ac:dyDescent="0.2">
      <c r="A49" s="87">
        <v>3</v>
      </c>
      <c r="B49" s="106" t="s">
        <v>59</v>
      </c>
      <c r="C49" s="197" t="s">
        <v>72</v>
      </c>
      <c r="D49" s="197"/>
      <c r="E49" s="197"/>
      <c r="F49" s="107">
        <f>'SO 402 1 Pol'!AE100</f>
        <v>0</v>
      </c>
      <c r="G49" s="100">
        <f>'SO 402 1 Pol'!AF100</f>
        <v>0</v>
      </c>
      <c r="H49" s="100">
        <f t="shared" si="1"/>
        <v>0</v>
      </c>
      <c r="I49" s="100">
        <f t="shared" si="2"/>
        <v>0</v>
      </c>
      <c r="J49" s="101" t="str">
        <f t="shared" si="3"/>
        <v/>
      </c>
    </row>
    <row r="50" spans="1:52" ht="25.5" customHeight="1" x14ac:dyDescent="0.2">
      <c r="A50" s="87">
        <v>2</v>
      </c>
      <c r="B50" s="102" t="s">
        <v>73</v>
      </c>
      <c r="C50" s="198" t="s">
        <v>74</v>
      </c>
      <c r="D50" s="198"/>
      <c r="E50" s="198"/>
      <c r="F50" s="103">
        <f>'SO 403 1 Pol'!AE78</f>
        <v>0</v>
      </c>
      <c r="G50" s="104">
        <f>'SO 403 1 Pol'!AF78</f>
        <v>0</v>
      </c>
      <c r="H50" s="104">
        <f t="shared" si="1"/>
        <v>0</v>
      </c>
      <c r="I50" s="104">
        <f t="shared" si="2"/>
        <v>0</v>
      </c>
      <c r="J50" s="105" t="str">
        <f t="shared" si="3"/>
        <v/>
      </c>
    </row>
    <row r="51" spans="1:52" ht="25.5" customHeight="1" x14ac:dyDescent="0.2">
      <c r="A51" s="87">
        <v>3</v>
      </c>
      <c r="B51" s="106" t="s">
        <v>59</v>
      </c>
      <c r="C51" s="197" t="s">
        <v>74</v>
      </c>
      <c r="D51" s="197"/>
      <c r="E51" s="197"/>
      <c r="F51" s="107">
        <f>'SO 403 1 Pol'!AE78</f>
        <v>0</v>
      </c>
      <c r="G51" s="100">
        <f>'SO 403 1 Pol'!AF78</f>
        <v>0</v>
      </c>
      <c r="H51" s="100">
        <f t="shared" si="1"/>
        <v>0</v>
      </c>
      <c r="I51" s="100">
        <f t="shared" si="2"/>
        <v>0</v>
      </c>
      <c r="J51" s="101" t="str">
        <f t="shared" si="3"/>
        <v/>
      </c>
    </row>
    <row r="52" spans="1:52" ht="25.5" customHeight="1" x14ac:dyDescent="0.2">
      <c r="A52" s="87">
        <v>2</v>
      </c>
      <c r="B52" s="102" t="s">
        <v>75</v>
      </c>
      <c r="C52" s="198" t="s">
        <v>76</v>
      </c>
      <c r="D52" s="198"/>
      <c r="E52" s="198"/>
      <c r="F52" s="103">
        <f>'SO 404 1 Pol'!AE76</f>
        <v>0</v>
      </c>
      <c r="G52" s="104">
        <f>'SO 404 1 Pol'!AF76</f>
        <v>0</v>
      </c>
      <c r="H52" s="104">
        <f t="shared" si="1"/>
        <v>0</v>
      </c>
      <c r="I52" s="104">
        <f t="shared" si="2"/>
        <v>0</v>
      </c>
      <c r="J52" s="105" t="str">
        <f t="shared" si="3"/>
        <v/>
      </c>
    </row>
    <row r="53" spans="1:52" ht="25.5" customHeight="1" x14ac:dyDescent="0.2">
      <c r="A53" s="87">
        <v>3</v>
      </c>
      <c r="B53" s="106" t="s">
        <v>59</v>
      </c>
      <c r="C53" s="197" t="s">
        <v>76</v>
      </c>
      <c r="D53" s="197"/>
      <c r="E53" s="197"/>
      <c r="F53" s="107">
        <f>'SO 404 1 Pol'!AE76</f>
        <v>0</v>
      </c>
      <c r="G53" s="100">
        <f>'SO 404 1 Pol'!AF76</f>
        <v>0</v>
      </c>
      <c r="H53" s="100">
        <f t="shared" si="1"/>
        <v>0</v>
      </c>
      <c r="I53" s="100">
        <f t="shared" si="2"/>
        <v>0</v>
      </c>
      <c r="J53" s="101" t="str">
        <f t="shared" si="3"/>
        <v/>
      </c>
    </row>
    <row r="54" spans="1:52" ht="25.5" customHeight="1" x14ac:dyDescent="0.2">
      <c r="A54" s="87"/>
      <c r="B54" s="194" t="s">
        <v>77</v>
      </c>
      <c r="C54" s="195"/>
      <c r="D54" s="195"/>
      <c r="E54" s="196"/>
      <c r="F54" s="108">
        <f>SUMIF(A39:A53,"=1",F39:F53)</f>
        <v>0</v>
      </c>
      <c r="G54" s="109">
        <f>SUMIF(A39:A53,"=1",G39:G53)</f>
        <v>0</v>
      </c>
      <c r="H54" s="109">
        <f>SUMIF(A39:A53,"=1",H39:H53)</f>
        <v>0</v>
      </c>
      <c r="I54" s="109">
        <f>SUMIF(A39:A53,"=1",I39:I53)</f>
        <v>0</v>
      </c>
      <c r="J54" s="110">
        <f>SUMIF(A39:A53,"=1",J39:J53)</f>
        <v>0</v>
      </c>
    </row>
    <row r="56" spans="1:52" x14ac:dyDescent="0.2">
      <c r="A56" t="s">
        <v>79</v>
      </c>
      <c r="B56" t="s">
        <v>80</v>
      </c>
    </row>
    <row r="57" spans="1:52" x14ac:dyDescent="0.2">
      <c r="B57" s="193" t="s">
        <v>81</v>
      </c>
      <c r="C57" s="193"/>
      <c r="D57" s="193"/>
      <c r="E57" s="193"/>
      <c r="F57" s="193"/>
      <c r="G57" s="193"/>
      <c r="H57" s="193"/>
      <c r="I57" s="193"/>
      <c r="J57" s="193"/>
      <c r="AZ57" s="119" t="str">
        <f>B57</f>
        <v>1. PODMÍNKY PRO ZPRACOVÁNÍ NABÍDKOVÉ CENY</v>
      </c>
    </row>
    <row r="59" spans="1:52" x14ac:dyDescent="0.2">
      <c r="B59" s="193" t="s">
        <v>82</v>
      </c>
      <c r="C59" s="193"/>
      <c r="D59" s="193"/>
      <c r="E59" s="193"/>
      <c r="F59" s="193"/>
      <c r="G59" s="193"/>
      <c r="H59" s="193"/>
      <c r="I59" s="193"/>
      <c r="J59" s="193"/>
      <c r="AZ59" s="119" t="str">
        <f>B59</f>
        <v xml:space="preserve">        Preambule</v>
      </c>
    </row>
    <row r="61" spans="1:52" ht="51" x14ac:dyDescent="0.2">
      <c r="B61" s="193" t="s">
        <v>83</v>
      </c>
      <c r="C61" s="193"/>
      <c r="D61" s="193"/>
      <c r="E61" s="193"/>
      <c r="F61" s="193"/>
      <c r="G61" s="193"/>
      <c r="H61" s="193"/>
      <c r="I61" s="193"/>
      <c r="J61" s="193"/>
      <c r="AZ61" s="119" t="str">
        <f>B61</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62" spans="1:52" ht="51" x14ac:dyDescent="0.2">
      <c r="B62" s="193" t="s">
        <v>84</v>
      </c>
      <c r="C62" s="193"/>
      <c r="D62" s="193"/>
      <c r="E62" s="193"/>
      <c r="F62" s="193"/>
      <c r="G62" s="193"/>
      <c r="H62" s="193"/>
      <c r="I62" s="193"/>
      <c r="J62" s="193"/>
      <c r="AZ62" s="119" t="str">
        <f>B62</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64" spans="1:52" x14ac:dyDescent="0.2">
      <c r="B64" s="193" t="s">
        <v>85</v>
      </c>
      <c r="C64" s="193"/>
      <c r="D64" s="193"/>
      <c r="E64" s="193"/>
      <c r="F64" s="193"/>
      <c r="G64" s="193"/>
      <c r="H64" s="193"/>
      <c r="I64" s="193"/>
      <c r="J64" s="193"/>
      <c r="AZ64" s="119" t="str">
        <f>B64</f>
        <v xml:space="preserve">        Vymezení některých pojmů</v>
      </c>
    </row>
    <row r="67" spans="2:52" x14ac:dyDescent="0.2">
      <c r="B67" s="193" t="s">
        <v>86</v>
      </c>
      <c r="C67" s="193"/>
      <c r="D67" s="193"/>
      <c r="E67" s="193"/>
      <c r="F67" s="193"/>
      <c r="G67" s="193"/>
      <c r="H67" s="193"/>
      <c r="I67" s="193"/>
      <c r="J67" s="193"/>
      <c r="AZ67" s="119" t="str">
        <f t="shared" ref="AZ67:AZ72" si="4">B67</f>
        <v>Pro účely zpracování nabídkové ceny se jsou použity některé pojmy, pod kterými se rozumí:</v>
      </c>
    </row>
    <row r="68" spans="2:52" ht="38.25" x14ac:dyDescent="0.2">
      <c r="B68" s="193" t="s">
        <v>87</v>
      </c>
      <c r="C68" s="193"/>
      <c r="D68" s="193"/>
      <c r="E68" s="193"/>
      <c r="F68" s="193"/>
      <c r="G68" s="193"/>
      <c r="H68" s="193"/>
      <c r="I68" s="193"/>
      <c r="J68" s="193"/>
      <c r="AZ68" s="119" t="str">
        <f t="shared" si="4"/>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9" spans="2:52" ht="38.25" x14ac:dyDescent="0.2">
      <c r="B69" s="193" t="s">
        <v>88</v>
      </c>
      <c r="C69" s="193"/>
      <c r="D69" s="193"/>
      <c r="E69" s="193"/>
      <c r="F69" s="193"/>
      <c r="G69" s="193"/>
      <c r="H69" s="193"/>
      <c r="I69" s="193"/>
      <c r="J69" s="193"/>
      <c r="AZ69" s="119" t="str">
        <f t="shared" si="4"/>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70" spans="2:52" ht="51" x14ac:dyDescent="0.2">
      <c r="B70" s="193" t="s">
        <v>89</v>
      </c>
      <c r="C70" s="193"/>
      <c r="D70" s="193"/>
      <c r="E70" s="193"/>
      <c r="F70" s="193"/>
      <c r="G70" s="193"/>
      <c r="H70" s="193"/>
      <c r="I70" s="193"/>
      <c r="J70" s="193"/>
      <c r="AZ70" s="119" t="str">
        <f t="shared" si="4"/>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71" spans="2:52" ht="76.5" x14ac:dyDescent="0.2">
      <c r="B71" s="193" t="s">
        <v>90</v>
      </c>
      <c r="C71" s="193"/>
      <c r="D71" s="193"/>
      <c r="E71" s="193"/>
      <c r="F71" s="193"/>
      <c r="G71" s="193"/>
      <c r="H71" s="193"/>
      <c r="I71" s="193"/>
      <c r="J71" s="193"/>
      <c r="AZ71" s="119" t="str">
        <f t="shared" si="4"/>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72" spans="2:52" ht="51" x14ac:dyDescent="0.2">
      <c r="B72" s="193" t="s">
        <v>91</v>
      </c>
      <c r="C72" s="193"/>
      <c r="D72" s="193"/>
      <c r="E72" s="193"/>
      <c r="F72" s="193"/>
      <c r="G72" s="193"/>
      <c r="H72" s="193"/>
      <c r="I72" s="193"/>
      <c r="J72" s="193"/>
      <c r="AZ72" s="119" t="str">
        <f t="shared" si="4"/>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74" spans="2:52" x14ac:dyDescent="0.2">
      <c r="B74" s="193" t="s">
        <v>92</v>
      </c>
      <c r="C74" s="193"/>
      <c r="D74" s="193"/>
      <c r="E74" s="193"/>
      <c r="F74" s="193"/>
      <c r="G74" s="193"/>
      <c r="H74" s="193"/>
      <c r="I74" s="193"/>
      <c r="J74" s="193"/>
      <c r="AZ74" s="119" t="str">
        <f>B74</f>
        <v xml:space="preserve">        Cenová soustava</v>
      </c>
    </row>
    <row r="76" spans="2:52" x14ac:dyDescent="0.2">
      <c r="B76" s="193" t="s">
        <v>93</v>
      </c>
      <c r="C76" s="193"/>
      <c r="D76" s="193"/>
      <c r="E76" s="193"/>
      <c r="F76" s="193"/>
      <c r="G76" s="193"/>
      <c r="H76" s="193"/>
      <c r="I76" s="193"/>
      <c r="J76" s="193"/>
      <c r="AZ76" s="119" t="str">
        <f>B76</f>
        <v xml:space="preserve">        Použitá cenová soustava</v>
      </c>
    </row>
    <row r="77" spans="2:52" ht="38.25" x14ac:dyDescent="0.2">
      <c r="B77" s="193" t="s">
        <v>94</v>
      </c>
      <c r="C77" s="193"/>
      <c r="D77" s="193"/>
      <c r="E77" s="193"/>
      <c r="F77" s="193"/>
      <c r="G77" s="193"/>
      <c r="H77" s="193"/>
      <c r="I77" s="193"/>
      <c r="J77" s="193"/>
      <c r="AZ77" s="119" t="str">
        <f>B77</f>
        <v>Soupisy stavebních prací, dodávek a služeb jsou zpracovány s použitím cenové soustavy zpracované společností RTS, a.s.. Položky z cenové soustavy mají uveden odkaz na cenovou soustavu včetně označení příslušného ceníku.</v>
      </c>
    </row>
    <row r="79" spans="2:52" x14ac:dyDescent="0.2">
      <c r="B79" s="193" t="s">
        <v>95</v>
      </c>
      <c r="C79" s="193"/>
      <c r="D79" s="193"/>
      <c r="E79" s="193"/>
      <c r="F79" s="193"/>
      <c r="G79" s="193"/>
      <c r="H79" s="193"/>
      <c r="I79" s="193"/>
      <c r="J79" s="193"/>
      <c r="AZ79" s="119" t="str">
        <f>B79</f>
        <v xml:space="preserve">        Technické podmínky</v>
      </c>
    </row>
    <row r="80" spans="2:52" ht="38.25" x14ac:dyDescent="0.2">
      <c r="B80" s="193" t="s">
        <v>96</v>
      </c>
      <c r="C80" s="193"/>
      <c r="D80" s="193"/>
      <c r="E80" s="193"/>
      <c r="F80" s="193"/>
      <c r="G80" s="193"/>
      <c r="H80" s="193"/>
      <c r="I80" s="193"/>
      <c r="J80" s="193"/>
      <c r="AZ80" s="119" t="str">
        <f>B80</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82" spans="2:52" x14ac:dyDescent="0.2">
      <c r="B82" s="193" t="s">
        <v>97</v>
      </c>
      <c r="C82" s="193"/>
      <c r="D82" s="193"/>
      <c r="E82" s="193"/>
      <c r="F82" s="193"/>
      <c r="G82" s="193"/>
      <c r="H82" s="193"/>
      <c r="I82" s="193"/>
      <c r="J82" s="193"/>
      <c r="AZ82" s="119" t="str">
        <f>B82</f>
        <v>Individuální položky</v>
      </c>
    </row>
    <row r="83" spans="2:52" ht="38.25" x14ac:dyDescent="0.2">
      <c r="B83" s="193" t="s">
        <v>98</v>
      </c>
      <c r="C83" s="193"/>
      <c r="D83" s="193"/>
      <c r="E83" s="193"/>
      <c r="F83" s="193"/>
      <c r="G83" s="193"/>
      <c r="H83" s="193"/>
      <c r="I83" s="193"/>
      <c r="J83" s="193"/>
      <c r="AZ83" s="119" t="str">
        <f>B83</f>
        <v>Položky soupisu prací, které cenová soustava neobsahuje, jsou označeny popisem „vlastní“. Pro tyto položky jsou cenové a technické podmínky definovány jejich popisem, případně odkazem na konkrétní část příslušné dokumentace.</v>
      </c>
    </row>
    <row r="85" spans="2:52" x14ac:dyDescent="0.2">
      <c r="B85" s="193" t="s">
        <v>99</v>
      </c>
      <c r="C85" s="193"/>
      <c r="D85" s="193"/>
      <c r="E85" s="193"/>
      <c r="F85" s="193"/>
      <c r="G85" s="193"/>
      <c r="H85" s="193"/>
      <c r="I85" s="193"/>
      <c r="J85" s="193"/>
      <c r="AZ85" s="119" t="str">
        <f>B85</f>
        <v xml:space="preserve">        Závaznost a změna soupisu</v>
      </c>
    </row>
    <row r="87" spans="2:52" x14ac:dyDescent="0.2">
      <c r="B87" s="193" t="s">
        <v>100</v>
      </c>
      <c r="C87" s="193"/>
      <c r="D87" s="193"/>
      <c r="E87" s="193"/>
      <c r="F87" s="193"/>
      <c r="G87" s="193"/>
      <c r="H87" s="193"/>
      <c r="I87" s="193"/>
      <c r="J87" s="193"/>
      <c r="AZ87" s="119" t="str">
        <f>B87</f>
        <v xml:space="preserve">        Závaznost soupisu</v>
      </c>
    </row>
    <row r="88" spans="2:52" ht="38.25" x14ac:dyDescent="0.2">
      <c r="B88" s="193" t="s">
        <v>101</v>
      </c>
      <c r="C88" s="193"/>
      <c r="D88" s="193"/>
      <c r="E88" s="193"/>
      <c r="F88" s="193"/>
      <c r="G88" s="193"/>
      <c r="H88" s="193"/>
      <c r="I88" s="193"/>
      <c r="J88" s="193"/>
      <c r="AZ88" s="119" t="str">
        <f>B88</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90" spans="2:52" x14ac:dyDescent="0.2">
      <c r="B90" s="193" t="s">
        <v>102</v>
      </c>
      <c r="C90" s="193"/>
      <c r="D90" s="193"/>
      <c r="E90" s="193"/>
      <c r="F90" s="193"/>
      <c r="G90" s="193"/>
      <c r="H90" s="193"/>
      <c r="I90" s="193"/>
      <c r="J90" s="193"/>
      <c r="AZ90" s="119" t="str">
        <f>B90</f>
        <v xml:space="preserve">        Zvláštní podmínky pro stanovení nabídkové ceny</v>
      </c>
    </row>
    <row r="92" spans="2:52" x14ac:dyDescent="0.2">
      <c r="B92" s="193" t="s">
        <v>103</v>
      </c>
      <c r="C92" s="193"/>
      <c r="D92" s="193"/>
      <c r="E92" s="193"/>
      <c r="F92" s="193"/>
      <c r="G92" s="193"/>
      <c r="H92" s="193"/>
      <c r="I92" s="193"/>
      <c r="J92" s="193"/>
      <c r="AZ92" s="119" t="str">
        <f>B92</f>
        <v xml:space="preserve">        Přeprava vybouraných hmot, suti a vytěžené zeminy</v>
      </c>
    </row>
    <row r="93" spans="2:52" ht="76.5" x14ac:dyDescent="0.2">
      <c r="B93" s="193" t="s">
        <v>104</v>
      </c>
      <c r="C93" s="193"/>
      <c r="D93" s="193"/>
      <c r="E93" s="193"/>
      <c r="F93" s="193"/>
      <c r="G93" s="193"/>
      <c r="H93" s="193"/>
      <c r="I93" s="193"/>
      <c r="J93" s="193"/>
      <c r="AZ93" s="119" t="str">
        <f>B93</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95" spans="2:52" x14ac:dyDescent="0.2">
      <c r="B95" s="193" t="s">
        <v>105</v>
      </c>
      <c r="C95" s="193"/>
      <c r="D95" s="193"/>
      <c r="E95" s="193"/>
      <c r="F95" s="193"/>
      <c r="G95" s="193"/>
      <c r="H95" s="193"/>
      <c r="I95" s="193"/>
      <c r="J95" s="193"/>
      <c r="AZ95" s="119" t="str">
        <f>B95</f>
        <v xml:space="preserve">        Vnitrostaveništní přesun stavebního materiálu</v>
      </c>
    </row>
    <row r="96" spans="2:52" ht="51" x14ac:dyDescent="0.2">
      <c r="B96" s="193" t="s">
        <v>106</v>
      </c>
      <c r="C96" s="193"/>
      <c r="D96" s="193"/>
      <c r="E96" s="193"/>
      <c r="F96" s="193"/>
      <c r="G96" s="193"/>
      <c r="H96" s="193"/>
      <c r="I96" s="193"/>
      <c r="J96" s="193"/>
      <c r="AZ96" s="119" t="str">
        <f>B96</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97" spans="2:52" ht="51" x14ac:dyDescent="0.2">
      <c r="B97" s="193" t="s">
        <v>107</v>
      </c>
      <c r="C97" s="193"/>
      <c r="D97" s="193"/>
      <c r="E97" s="193"/>
      <c r="F97" s="193"/>
      <c r="G97" s="193"/>
      <c r="H97" s="193"/>
      <c r="I97" s="193"/>
      <c r="J97" s="193"/>
      <c r="AZ97" s="119" t="str">
        <f>B97</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9" spans="2:52" x14ac:dyDescent="0.2">
      <c r="B99" s="193" t="s">
        <v>108</v>
      </c>
      <c r="C99" s="193"/>
      <c r="D99" s="193"/>
      <c r="E99" s="193"/>
      <c r="F99" s="193"/>
      <c r="G99" s="193"/>
      <c r="H99" s="193"/>
      <c r="I99" s="193"/>
      <c r="J99" s="193"/>
      <c r="AZ99" s="119" t="str">
        <f>B99</f>
        <v xml:space="preserve">        Příplatky za ztížené podmínky prací</v>
      </c>
    </row>
    <row r="100" spans="2:52" ht="25.5" x14ac:dyDescent="0.2">
      <c r="B100" s="193" t="s">
        <v>109</v>
      </c>
      <c r="C100" s="193"/>
      <c r="D100" s="193"/>
      <c r="E100" s="193"/>
      <c r="F100" s="193"/>
      <c r="G100" s="193"/>
      <c r="H100" s="193"/>
      <c r="I100" s="193"/>
      <c r="J100" s="193"/>
      <c r="AZ100" s="119" t="str">
        <f>B100</f>
        <v>Pokud soupis položku příplatku za ztížené podmínky obsahuje, je dodavatel povinen ji ocenit bez ohledu na to, že tento příplatek dodavatel standardně neuplatňuje.</v>
      </c>
    </row>
    <row r="102" spans="2:52" x14ac:dyDescent="0.2">
      <c r="B102" s="193" t="s">
        <v>110</v>
      </c>
      <c r="C102" s="193"/>
      <c r="D102" s="193"/>
      <c r="E102" s="193"/>
      <c r="F102" s="193"/>
      <c r="G102" s="193"/>
      <c r="H102" s="193"/>
      <c r="I102" s="193"/>
      <c r="J102" s="193"/>
      <c r="AZ102" s="119" t="str">
        <f>B102</f>
        <v xml:space="preserve">        Vedlejší a ostatní náklady</v>
      </c>
    </row>
    <row r="103" spans="2:52" ht="25.5" x14ac:dyDescent="0.2">
      <c r="B103" s="193" t="s">
        <v>111</v>
      </c>
      <c r="C103" s="193"/>
      <c r="D103" s="193"/>
      <c r="E103" s="193"/>
      <c r="F103" s="193"/>
      <c r="G103" s="193"/>
      <c r="H103" s="193"/>
      <c r="I103" s="193"/>
      <c r="J103" s="193"/>
      <c r="AZ103" s="119" t="str">
        <f>B103</f>
        <v>Tyto náklady jsou popsány v samostatném soupisu stavebních prací, dodávek a služeb s tím, že dodavatel je povinen v rámci těchto nákladů ocenit všechny definované náklady souhrnně pro celou stavbu.</v>
      </c>
    </row>
    <row r="107" spans="2:52" x14ac:dyDescent="0.2">
      <c r="B107" s="193" t="s">
        <v>112</v>
      </c>
      <c r="C107" s="193"/>
      <c r="D107" s="193"/>
      <c r="E107" s="193"/>
      <c r="F107" s="193"/>
      <c r="G107" s="193"/>
      <c r="H107" s="193"/>
      <c r="I107" s="193"/>
      <c r="J107" s="193"/>
      <c r="AZ107" s="119" t="str">
        <f>B107</f>
        <v>2. SPECIFICKÉ PODMÍNKY PRO ZPRACOVÁNÍ NABÍDKOVÉ CENY</v>
      </c>
    </row>
    <row r="109" spans="2:52" x14ac:dyDescent="0.2">
      <c r="B109" s="193" t="s">
        <v>113</v>
      </c>
      <c r="C109" s="193"/>
      <c r="D109" s="193"/>
      <c r="E109" s="193"/>
      <c r="F109" s="193"/>
      <c r="G109" s="193"/>
      <c r="H109" s="193"/>
      <c r="I109" s="193"/>
      <c r="J109" s="193"/>
      <c r="AZ109" s="119" t="str">
        <f>B109</f>
        <v>Zde doplní zpracovatel soupisu  případná specifika týkající se konkrétní zakázky.</v>
      </c>
    </row>
    <row r="112" spans="2:52" x14ac:dyDescent="0.2">
      <c r="B112" s="193" t="s">
        <v>114</v>
      </c>
      <c r="C112" s="193"/>
      <c r="D112" s="193"/>
      <c r="E112" s="193"/>
      <c r="F112" s="193"/>
      <c r="G112" s="193"/>
      <c r="H112" s="193"/>
      <c r="I112" s="193"/>
      <c r="J112" s="193"/>
      <c r="AZ112" s="119" t="str">
        <f>B112</f>
        <v>3. ELEKTRONICKÁ PODOBA SOUPISU</v>
      </c>
    </row>
    <row r="114" spans="1:52" x14ac:dyDescent="0.2">
      <c r="B114" s="193" t="s">
        <v>115</v>
      </c>
      <c r="C114" s="193"/>
      <c r="D114" s="193"/>
      <c r="E114" s="193"/>
      <c r="F114" s="193"/>
      <c r="G114" s="193"/>
      <c r="H114" s="193"/>
      <c r="I114" s="193"/>
      <c r="J114" s="193"/>
      <c r="AZ114" s="119" t="str">
        <f>B114</f>
        <v xml:space="preserve">        Elektronická podoba soupisu</v>
      </c>
    </row>
    <row r="115" spans="1:52" ht="25.5" x14ac:dyDescent="0.2">
      <c r="B115" s="193" t="s">
        <v>116</v>
      </c>
      <c r="C115" s="193"/>
      <c r="D115" s="193"/>
      <c r="E115" s="193"/>
      <c r="F115" s="193"/>
      <c r="G115" s="193"/>
      <c r="H115" s="193"/>
      <c r="I115" s="193"/>
      <c r="J115" s="193"/>
      <c r="AZ115" s="119" t="str">
        <f>B115</f>
        <v>V souladu se zákonem jsou předložené soupisy zpracovány i v elektronické podobě.  Elektronickou podobou soupisu stavebních prací, dodávek a služeb je formát MS EXCEL.</v>
      </c>
    </row>
    <row r="116" spans="1:52" x14ac:dyDescent="0.2">
      <c r="B116" s="193" t="s">
        <v>117</v>
      </c>
      <c r="C116" s="193"/>
      <c r="D116" s="193"/>
      <c r="E116" s="193"/>
      <c r="F116" s="193"/>
      <c r="G116" s="193"/>
      <c r="H116" s="193"/>
      <c r="I116" s="193"/>
      <c r="J116" s="193"/>
      <c r="AZ116" s="119" t="str">
        <f>B116</f>
        <v>Popis formátu soupisu odpovídá svou strukturou vzorovému soupisu volně dostupnému na internetové adrese:</v>
      </c>
    </row>
    <row r="118" spans="1:52" x14ac:dyDescent="0.2">
      <c r="B118" s="193" t="s">
        <v>118</v>
      </c>
      <c r="C118" s="193"/>
      <c r="D118" s="193"/>
      <c r="E118" s="193"/>
      <c r="F118" s="193"/>
      <c r="G118" s="193"/>
      <c r="H118" s="193"/>
      <c r="I118" s="193"/>
      <c r="J118" s="193"/>
      <c r="AZ118" s="119" t="str">
        <f>B118</f>
        <v>www.stavebnionline.cz/soupis</v>
      </c>
    </row>
    <row r="120" spans="1:52" x14ac:dyDescent="0.2">
      <c r="B120" s="193" t="s">
        <v>119</v>
      </c>
      <c r="C120" s="193"/>
      <c r="D120" s="193"/>
      <c r="E120" s="193"/>
      <c r="F120" s="193"/>
      <c r="G120" s="193"/>
      <c r="H120" s="193"/>
      <c r="I120" s="193"/>
      <c r="J120" s="193"/>
      <c r="AZ120" s="119" t="str">
        <f>B120</f>
        <v xml:space="preserve">        Zpracování elektronické podoby soupisu</v>
      </c>
    </row>
    <row r="121" spans="1:52" ht="51" x14ac:dyDescent="0.2">
      <c r="B121" s="193" t="s">
        <v>120</v>
      </c>
      <c r="C121" s="193"/>
      <c r="D121" s="193"/>
      <c r="E121" s="193"/>
      <c r="F121" s="193"/>
      <c r="G121" s="193"/>
      <c r="H121" s="193"/>
      <c r="I121" s="193"/>
      <c r="J121" s="193"/>
      <c r="AZ121" s="119" t="str">
        <f>B121</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23" spans="1:52" x14ac:dyDescent="0.2">
      <c r="B123" s="193" t="s">
        <v>121</v>
      </c>
      <c r="C123" s="193"/>
      <c r="D123" s="193"/>
      <c r="E123" s="193"/>
      <c r="F123" s="193"/>
      <c r="G123" s="193"/>
      <c r="H123" s="193"/>
      <c r="I123" s="193"/>
      <c r="J123" s="193"/>
      <c r="AZ123" s="119" t="str">
        <f>B123</f>
        <v xml:space="preserve">        Jiný formát soupisu</v>
      </c>
    </row>
    <row r="124" spans="1:52" ht="38.25" x14ac:dyDescent="0.2">
      <c r="B124" s="193" t="s">
        <v>122</v>
      </c>
      <c r="C124" s="193"/>
      <c r="D124" s="193"/>
      <c r="E124" s="193"/>
      <c r="F124" s="193"/>
      <c r="G124" s="193"/>
      <c r="H124" s="193"/>
      <c r="I124" s="193"/>
      <c r="J124" s="193"/>
      <c r="AZ124" s="119" t="str">
        <f>B124</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26" spans="1:52" x14ac:dyDescent="0.2">
      <c r="B126" s="193" t="s">
        <v>123</v>
      </c>
      <c r="C126" s="193"/>
      <c r="D126" s="193"/>
      <c r="E126" s="193"/>
      <c r="F126" s="193"/>
      <c r="G126" s="193"/>
      <c r="H126" s="193"/>
      <c r="I126" s="193"/>
      <c r="J126" s="193"/>
      <c r="AZ126" s="119" t="str">
        <f>B126</f>
        <v xml:space="preserve">        Závěrečné ustanovení</v>
      </c>
    </row>
    <row r="127" spans="1:52" x14ac:dyDescent="0.2">
      <c r="B127" s="193" t="s">
        <v>124</v>
      </c>
      <c r="C127" s="193"/>
      <c r="D127" s="193"/>
      <c r="E127" s="193"/>
      <c r="F127" s="193"/>
      <c r="G127" s="193"/>
      <c r="H127" s="193"/>
      <c r="I127" s="193"/>
      <c r="J127" s="193"/>
      <c r="AZ127" s="119" t="str">
        <f>B127</f>
        <v>Ostatní podmínky vztahující se ke zpracování nabídkové ceny jsou uvedeny v zadávací dokumentaci.</v>
      </c>
    </row>
    <row r="128" spans="1:52" x14ac:dyDescent="0.2">
      <c r="A128" t="s">
        <v>125</v>
      </c>
      <c r="B128" t="s">
        <v>126</v>
      </c>
    </row>
    <row r="129" spans="1:2" x14ac:dyDescent="0.2">
      <c r="A129" t="s">
        <v>127</v>
      </c>
      <c r="B129" t="s">
        <v>128</v>
      </c>
    </row>
    <row r="130" spans="1:2" x14ac:dyDescent="0.2">
      <c r="A130" t="s">
        <v>127</v>
      </c>
      <c r="B130" t="s">
        <v>129</v>
      </c>
    </row>
    <row r="131" spans="1:2" x14ac:dyDescent="0.2">
      <c r="A131" t="s">
        <v>125</v>
      </c>
      <c r="B131" t="s">
        <v>130</v>
      </c>
    </row>
    <row r="132" spans="1:2" x14ac:dyDescent="0.2">
      <c r="A132" t="s">
        <v>127</v>
      </c>
      <c r="B132" t="s">
        <v>131</v>
      </c>
    </row>
    <row r="133" spans="1:2" x14ac:dyDescent="0.2">
      <c r="A133" t="s">
        <v>125</v>
      </c>
      <c r="B133" t="s">
        <v>132</v>
      </c>
    </row>
    <row r="134" spans="1:2" x14ac:dyDescent="0.2">
      <c r="A134" t="s">
        <v>127</v>
      </c>
      <c r="B134" t="s">
        <v>133</v>
      </c>
    </row>
    <row r="135" spans="1:2" x14ac:dyDescent="0.2">
      <c r="A135" t="s">
        <v>125</v>
      </c>
      <c r="B135" t="s">
        <v>134</v>
      </c>
    </row>
    <row r="136" spans="1:2" x14ac:dyDescent="0.2">
      <c r="A136" t="s">
        <v>127</v>
      </c>
      <c r="B136" t="s">
        <v>135</v>
      </c>
    </row>
    <row r="137" spans="1:2" x14ac:dyDescent="0.2">
      <c r="A137" t="s">
        <v>125</v>
      </c>
      <c r="B137" t="s">
        <v>136</v>
      </c>
    </row>
    <row r="138" spans="1:2" x14ac:dyDescent="0.2">
      <c r="A138" t="s">
        <v>127</v>
      </c>
      <c r="B138" t="s">
        <v>137</v>
      </c>
    </row>
    <row r="139" spans="1:2" x14ac:dyDescent="0.2">
      <c r="A139" t="s">
        <v>127</v>
      </c>
      <c r="B139" t="s">
        <v>138</v>
      </c>
    </row>
    <row r="140" spans="1:2" x14ac:dyDescent="0.2">
      <c r="A140" t="s">
        <v>127</v>
      </c>
      <c r="B140" t="s">
        <v>139</v>
      </c>
    </row>
    <row r="143" spans="1:2" ht="15.75" x14ac:dyDescent="0.25">
      <c r="B143" s="120" t="s">
        <v>140</v>
      </c>
    </row>
    <row r="145" spans="1:10" ht="25.5" customHeight="1" x14ac:dyDescent="0.2">
      <c r="A145" s="122"/>
      <c r="B145" s="125" t="s">
        <v>17</v>
      </c>
      <c r="C145" s="125" t="s">
        <v>5</v>
      </c>
      <c r="D145" s="126"/>
      <c r="E145" s="126"/>
      <c r="F145" s="127" t="s">
        <v>141</v>
      </c>
      <c r="G145" s="127"/>
      <c r="H145" s="127"/>
      <c r="I145" s="127" t="s">
        <v>29</v>
      </c>
      <c r="J145" s="127" t="s">
        <v>0</v>
      </c>
    </row>
    <row r="146" spans="1:10" ht="36.75" customHeight="1" x14ac:dyDescent="0.2">
      <c r="A146" s="123"/>
      <c r="B146" s="128" t="s">
        <v>59</v>
      </c>
      <c r="C146" s="191" t="s">
        <v>142</v>
      </c>
      <c r="D146" s="192"/>
      <c r="E146" s="192"/>
      <c r="F146" s="135" t="s">
        <v>24</v>
      </c>
      <c r="G146" s="136"/>
      <c r="H146" s="136"/>
      <c r="I146" s="136">
        <f>'SO 101 1 Pol'!G8+'SO 101 1.1 Pol'!G8</f>
        <v>0</v>
      </c>
      <c r="J146" s="132" t="str">
        <f>IF(I171=0,"",I146/I171*100)</f>
        <v/>
      </c>
    </row>
    <row r="147" spans="1:10" ht="36.75" customHeight="1" x14ac:dyDescent="0.2">
      <c r="A147" s="123"/>
      <c r="B147" s="128" t="s">
        <v>61</v>
      </c>
      <c r="C147" s="191" t="s">
        <v>143</v>
      </c>
      <c r="D147" s="192"/>
      <c r="E147" s="192"/>
      <c r="F147" s="135" t="s">
        <v>24</v>
      </c>
      <c r="G147" s="136"/>
      <c r="H147" s="136"/>
      <c r="I147" s="136">
        <f>'SO 101 1 Pol'!G42</f>
        <v>0</v>
      </c>
      <c r="J147" s="132" t="str">
        <f>IF(I171=0,"",I147/I171*100)</f>
        <v/>
      </c>
    </row>
    <row r="148" spans="1:10" ht="36.75" customHeight="1" x14ac:dyDescent="0.2">
      <c r="A148" s="123"/>
      <c r="B148" s="128" t="s">
        <v>144</v>
      </c>
      <c r="C148" s="191" t="s">
        <v>145</v>
      </c>
      <c r="D148" s="192"/>
      <c r="E148" s="192"/>
      <c r="F148" s="135" t="s">
        <v>24</v>
      </c>
      <c r="G148" s="136"/>
      <c r="H148" s="136"/>
      <c r="I148" s="136">
        <f>'SO 402 1 Pol'!G18+'SO 403 1 Pol'!G18+'SO 404 1 Pol'!G15</f>
        <v>0</v>
      </c>
      <c r="J148" s="132" t="str">
        <f>IF(I171=0,"",I148/I171*100)</f>
        <v/>
      </c>
    </row>
    <row r="149" spans="1:10" ht="36.75" customHeight="1" x14ac:dyDescent="0.2">
      <c r="A149" s="123"/>
      <c r="B149" s="128" t="s">
        <v>146</v>
      </c>
      <c r="C149" s="191" t="s">
        <v>145</v>
      </c>
      <c r="D149" s="192"/>
      <c r="E149" s="192"/>
      <c r="F149" s="135" t="s">
        <v>24</v>
      </c>
      <c r="G149" s="136"/>
      <c r="H149" s="136"/>
      <c r="I149" s="136">
        <f>'SO 404 1 Pol'!G28</f>
        <v>0</v>
      </c>
      <c r="J149" s="132" t="str">
        <f>IF(I171=0,"",I149/I171*100)</f>
        <v/>
      </c>
    </row>
    <row r="150" spans="1:10" ht="36.75" customHeight="1" x14ac:dyDescent="0.2">
      <c r="A150" s="123"/>
      <c r="B150" s="128" t="s">
        <v>147</v>
      </c>
      <c r="C150" s="191" t="s">
        <v>148</v>
      </c>
      <c r="D150" s="192"/>
      <c r="E150" s="192"/>
      <c r="F150" s="135" t="s">
        <v>24</v>
      </c>
      <c r="G150" s="136"/>
      <c r="H150" s="136"/>
      <c r="I150" s="136">
        <f>'SO 402 1 Pol'!G43</f>
        <v>0</v>
      </c>
      <c r="J150" s="132" t="str">
        <f>IF(I171=0,"",I150/I171*100)</f>
        <v/>
      </c>
    </row>
    <row r="151" spans="1:10" ht="36.75" customHeight="1" x14ac:dyDescent="0.2">
      <c r="A151" s="123"/>
      <c r="B151" s="128" t="s">
        <v>149</v>
      </c>
      <c r="C151" s="191" t="s">
        <v>150</v>
      </c>
      <c r="D151" s="192"/>
      <c r="E151" s="192"/>
      <c r="F151" s="135" t="s">
        <v>24</v>
      </c>
      <c r="G151" s="136"/>
      <c r="H151" s="136"/>
      <c r="I151" s="136">
        <f>'SO 402 1 Pol'!G45+'SO 403 1 Pol'!G29+'SO 404 1 Pol'!G32</f>
        <v>0</v>
      </c>
      <c r="J151" s="132" t="str">
        <f>IF(I171=0,"",I151/I171*100)</f>
        <v/>
      </c>
    </row>
    <row r="152" spans="1:10" ht="36.75" customHeight="1" x14ac:dyDescent="0.2">
      <c r="A152" s="123"/>
      <c r="B152" s="128" t="s">
        <v>63</v>
      </c>
      <c r="C152" s="191" t="s">
        <v>151</v>
      </c>
      <c r="D152" s="192"/>
      <c r="E152" s="192"/>
      <c r="F152" s="135" t="s">
        <v>24</v>
      </c>
      <c r="G152" s="136"/>
      <c r="H152" s="136"/>
      <c r="I152" s="136">
        <f>'SO 101 1 Pol'!G59</f>
        <v>0</v>
      </c>
      <c r="J152" s="132" t="str">
        <f>IF(I171=0,"",I152/I171*100)</f>
        <v/>
      </c>
    </row>
    <row r="153" spans="1:10" ht="36.75" customHeight="1" x14ac:dyDescent="0.2">
      <c r="A153" s="123"/>
      <c r="B153" s="128" t="s">
        <v>152</v>
      </c>
      <c r="C153" s="191" t="s">
        <v>153</v>
      </c>
      <c r="D153" s="192"/>
      <c r="E153" s="192"/>
      <c r="F153" s="135" t="s">
        <v>24</v>
      </c>
      <c r="G153" s="136"/>
      <c r="H153" s="136"/>
      <c r="I153" s="136">
        <f>'SO 101 1 Pol'!G73</f>
        <v>0</v>
      </c>
      <c r="J153" s="132" t="str">
        <f>IF(I171=0,"",I153/I171*100)</f>
        <v/>
      </c>
    </row>
    <row r="154" spans="1:10" ht="36.75" customHeight="1" x14ac:dyDescent="0.2">
      <c r="A154" s="123"/>
      <c r="B154" s="128" t="s">
        <v>154</v>
      </c>
      <c r="C154" s="191" t="s">
        <v>155</v>
      </c>
      <c r="D154" s="192"/>
      <c r="E154" s="192"/>
      <c r="F154" s="135" t="s">
        <v>24</v>
      </c>
      <c r="G154" s="136"/>
      <c r="H154" s="136"/>
      <c r="I154" s="136">
        <f>'SO 402 1 Pol'!G49+'SO 403 1 Pol'!G33+'SO 404 1 Pol'!G36</f>
        <v>0</v>
      </c>
      <c r="J154" s="132" t="str">
        <f>IF(I171=0,"",I154/I171*100)</f>
        <v/>
      </c>
    </row>
    <row r="155" spans="1:10" ht="36.75" customHeight="1" x14ac:dyDescent="0.2">
      <c r="A155" s="123"/>
      <c r="B155" s="128" t="s">
        <v>156</v>
      </c>
      <c r="C155" s="191" t="s">
        <v>157</v>
      </c>
      <c r="D155" s="192"/>
      <c r="E155" s="192"/>
      <c r="F155" s="135" t="s">
        <v>24</v>
      </c>
      <c r="G155" s="136"/>
      <c r="H155" s="136"/>
      <c r="I155" s="136">
        <f>'SO 101 1 Pol'!G80</f>
        <v>0</v>
      </c>
      <c r="J155" s="132" t="str">
        <f>IF(I171=0,"",I155/I171*100)</f>
        <v/>
      </c>
    </row>
    <row r="156" spans="1:10" ht="36.75" customHeight="1" x14ac:dyDescent="0.2">
      <c r="A156" s="123"/>
      <c r="B156" s="128" t="s">
        <v>158</v>
      </c>
      <c r="C156" s="191" t="s">
        <v>159</v>
      </c>
      <c r="D156" s="192"/>
      <c r="E156" s="192"/>
      <c r="F156" s="135" t="s">
        <v>24</v>
      </c>
      <c r="G156" s="136"/>
      <c r="H156" s="136"/>
      <c r="I156" s="136">
        <f>'SO 402 1 Pol'!G78+'SO 403 1 Pol'!G61+'SO 404 1 Pol'!G59</f>
        <v>0</v>
      </c>
      <c r="J156" s="132" t="str">
        <f>IF(I171=0,"",I156/I171*100)</f>
        <v/>
      </c>
    </row>
    <row r="157" spans="1:10" ht="36.75" customHeight="1" x14ac:dyDescent="0.2">
      <c r="A157" s="123"/>
      <c r="B157" s="128" t="s">
        <v>160</v>
      </c>
      <c r="C157" s="191" t="s">
        <v>161</v>
      </c>
      <c r="D157" s="192"/>
      <c r="E157" s="192"/>
      <c r="F157" s="135" t="s">
        <v>24</v>
      </c>
      <c r="G157" s="136"/>
      <c r="H157" s="136"/>
      <c r="I157" s="136">
        <f>'SO 101 1 Pol'!G92</f>
        <v>0</v>
      </c>
      <c r="J157" s="132" t="str">
        <f>IF(I171=0,"",I157/I171*100)</f>
        <v/>
      </c>
    </row>
    <row r="158" spans="1:10" ht="36.75" customHeight="1" x14ac:dyDescent="0.2">
      <c r="A158" s="123"/>
      <c r="B158" s="128" t="s">
        <v>162</v>
      </c>
      <c r="C158" s="191" t="s">
        <v>163</v>
      </c>
      <c r="D158" s="192"/>
      <c r="E158" s="192"/>
      <c r="F158" s="135" t="s">
        <v>24</v>
      </c>
      <c r="G158" s="136"/>
      <c r="H158" s="136"/>
      <c r="I158" s="136">
        <f>'SO 101 1 Pol'!G109</f>
        <v>0</v>
      </c>
      <c r="J158" s="132" t="str">
        <f>IF(I171=0,"",I158/I171*100)</f>
        <v/>
      </c>
    </row>
    <row r="159" spans="1:10" ht="36.75" customHeight="1" x14ac:dyDescent="0.2">
      <c r="A159" s="123"/>
      <c r="B159" s="128" t="s">
        <v>164</v>
      </c>
      <c r="C159" s="191" t="s">
        <v>165</v>
      </c>
      <c r="D159" s="192"/>
      <c r="E159" s="192"/>
      <c r="F159" s="135" t="s">
        <v>24</v>
      </c>
      <c r="G159" s="136"/>
      <c r="H159" s="136"/>
      <c r="I159" s="136">
        <f>'SO 101 1 Pol'!G117</f>
        <v>0</v>
      </c>
      <c r="J159" s="132" t="str">
        <f>IF(I171=0,"",I159/I171*100)</f>
        <v/>
      </c>
    </row>
    <row r="160" spans="1:10" ht="36.75" customHeight="1" x14ac:dyDescent="0.2">
      <c r="A160" s="123"/>
      <c r="B160" s="128" t="s">
        <v>166</v>
      </c>
      <c r="C160" s="191" t="s">
        <v>167</v>
      </c>
      <c r="D160" s="192"/>
      <c r="E160" s="192"/>
      <c r="F160" s="135" t="s">
        <v>24</v>
      </c>
      <c r="G160" s="136"/>
      <c r="H160" s="136"/>
      <c r="I160" s="136">
        <f>'SO 402 1 Pol'!G8+'SO 403 1 Pol'!G8+'SO 404 1 Pol'!G8</f>
        <v>0</v>
      </c>
      <c r="J160" s="132" t="str">
        <f>IF(I171=0,"",I160/I171*100)</f>
        <v/>
      </c>
    </row>
    <row r="161" spans="1:10" ht="36.75" customHeight="1" x14ac:dyDescent="0.2">
      <c r="A161" s="123"/>
      <c r="B161" s="128" t="s">
        <v>168</v>
      </c>
      <c r="C161" s="191" t="s">
        <v>169</v>
      </c>
      <c r="D161" s="192"/>
      <c r="E161" s="192"/>
      <c r="F161" s="135" t="s">
        <v>24</v>
      </c>
      <c r="G161" s="136"/>
      <c r="H161" s="136"/>
      <c r="I161" s="136">
        <f>'SO 402 1 Pol'!G86+'SO 402 1 Pol'!G93+'SO 403 1 Pol'!G67+'SO 403 1 Pol'!G73+'SO 404 1 Pol'!G65+'SO 404 1 Pol'!G71</f>
        <v>0</v>
      </c>
      <c r="J161" s="132" t="str">
        <f>IF(I171=0,"",I161/I171*100)</f>
        <v/>
      </c>
    </row>
    <row r="162" spans="1:10" ht="36.75" customHeight="1" x14ac:dyDescent="0.2">
      <c r="A162" s="123"/>
      <c r="B162" s="128" t="s">
        <v>170</v>
      </c>
      <c r="C162" s="191" t="s">
        <v>171</v>
      </c>
      <c r="D162" s="192"/>
      <c r="E162" s="192"/>
      <c r="F162" s="135" t="s">
        <v>24</v>
      </c>
      <c r="G162" s="136"/>
      <c r="H162" s="136"/>
      <c r="I162" s="136">
        <f>'SO 402 1 Pol'!G91+'SO 403 1 Pol'!G71+'SO 404 1 Pol'!G69</f>
        <v>0</v>
      </c>
      <c r="J162" s="132" t="str">
        <f>IF(I171=0,"",I162/I171*100)</f>
        <v/>
      </c>
    </row>
    <row r="163" spans="1:10" ht="36.75" customHeight="1" x14ac:dyDescent="0.2">
      <c r="A163" s="123"/>
      <c r="B163" s="128" t="s">
        <v>172</v>
      </c>
      <c r="C163" s="191" t="s">
        <v>173</v>
      </c>
      <c r="D163" s="192"/>
      <c r="E163" s="192"/>
      <c r="F163" s="135" t="s">
        <v>25</v>
      </c>
      <c r="G163" s="136"/>
      <c r="H163" s="136"/>
      <c r="I163" s="136">
        <f>'SO 101 1 Pol'!G119</f>
        <v>0</v>
      </c>
      <c r="J163" s="132" t="str">
        <f>IF(I171=0,"",I163/I171*100)</f>
        <v/>
      </c>
    </row>
    <row r="164" spans="1:10" ht="36.75" customHeight="1" x14ac:dyDescent="0.2">
      <c r="A164" s="123"/>
      <c r="B164" s="128" t="s">
        <v>174</v>
      </c>
      <c r="C164" s="191" t="s">
        <v>175</v>
      </c>
      <c r="D164" s="192"/>
      <c r="E164" s="192"/>
      <c r="F164" s="135" t="s">
        <v>25</v>
      </c>
      <c r="G164" s="136"/>
      <c r="H164" s="136"/>
      <c r="I164" s="136">
        <f>'SO 402 1 Pol'!G15</f>
        <v>0</v>
      </c>
      <c r="J164" s="132" t="str">
        <f>IF(I171=0,"",I164/I171*100)</f>
        <v/>
      </c>
    </row>
    <row r="165" spans="1:10" ht="36.75" customHeight="1" x14ac:dyDescent="0.2">
      <c r="A165" s="123"/>
      <c r="B165" s="128" t="s">
        <v>176</v>
      </c>
      <c r="C165" s="191" t="s">
        <v>177</v>
      </c>
      <c r="D165" s="192"/>
      <c r="E165" s="192"/>
      <c r="F165" s="135" t="s">
        <v>25</v>
      </c>
      <c r="G165" s="136"/>
      <c r="H165" s="136"/>
      <c r="I165" s="136">
        <f>'SO 403 1 Pol'!G15</f>
        <v>0</v>
      </c>
      <c r="J165" s="132" t="str">
        <f>IF(I171=0,"",I165/I171*100)</f>
        <v/>
      </c>
    </row>
    <row r="166" spans="1:10" ht="36.75" customHeight="1" x14ac:dyDescent="0.2">
      <c r="A166" s="123"/>
      <c r="B166" s="128" t="s">
        <v>178</v>
      </c>
      <c r="C166" s="191" t="s">
        <v>179</v>
      </c>
      <c r="D166" s="192"/>
      <c r="E166" s="192"/>
      <c r="F166" s="135" t="s">
        <v>25</v>
      </c>
      <c r="G166" s="136"/>
      <c r="H166" s="136"/>
      <c r="I166" s="136">
        <f>'SO 101 1 Pol'!G121</f>
        <v>0</v>
      </c>
      <c r="J166" s="132" t="str">
        <f>IF(I171=0,"",I166/I171*100)</f>
        <v/>
      </c>
    </row>
    <row r="167" spans="1:10" ht="36.75" customHeight="1" x14ac:dyDescent="0.2">
      <c r="A167" s="123"/>
      <c r="B167" s="128" t="s">
        <v>180</v>
      </c>
      <c r="C167" s="191" t="s">
        <v>27</v>
      </c>
      <c r="D167" s="192"/>
      <c r="E167" s="192"/>
      <c r="F167" s="135" t="s">
        <v>180</v>
      </c>
      <c r="G167" s="136"/>
      <c r="H167" s="136"/>
      <c r="I167" s="136">
        <f>'VON 1 Naklady'!G8+'VON 3 Naklady'!G8</f>
        <v>0</v>
      </c>
      <c r="J167" s="132" t="str">
        <f>IF(I171=0,"",I167/I171*100)</f>
        <v/>
      </c>
    </row>
    <row r="168" spans="1:10" ht="36.75" customHeight="1" x14ac:dyDescent="0.2">
      <c r="A168" s="123"/>
      <c r="B168" s="128" t="s">
        <v>181</v>
      </c>
      <c r="C168" s="191" t="s">
        <v>182</v>
      </c>
      <c r="D168" s="192"/>
      <c r="E168" s="192"/>
      <c r="F168" s="135" t="s">
        <v>180</v>
      </c>
      <c r="G168" s="136"/>
      <c r="H168" s="136"/>
      <c r="I168" s="136">
        <f>'SO 402 1 Pol'!G95</f>
        <v>0</v>
      </c>
      <c r="J168" s="132" t="str">
        <f>IF(I171=0,"",I168/I171*100)</f>
        <v/>
      </c>
    </row>
    <row r="169" spans="1:10" ht="36.75" customHeight="1" x14ac:dyDescent="0.2">
      <c r="A169" s="123"/>
      <c r="B169" s="128" t="s">
        <v>183</v>
      </c>
      <c r="C169" s="191" t="s">
        <v>184</v>
      </c>
      <c r="D169" s="192"/>
      <c r="E169" s="192"/>
      <c r="F169" s="135" t="s">
        <v>180</v>
      </c>
      <c r="G169" s="136"/>
      <c r="H169" s="136"/>
      <c r="I169" s="136">
        <f>'SO 402 1 Pol'!G97+'SO 403 1 Pol'!G75+'SO 404 1 Pol'!G73</f>
        <v>0</v>
      </c>
      <c r="J169" s="132" t="str">
        <f>IF(I171=0,"",I169/I171*100)</f>
        <v/>
      </c>
    </row>
    <row r="170" spans="1:10" ht="36.75" customHeight="1" x14ac:dyDescent="0.2">
      <c r="A170" s="123"/>
      <c r="B170" s="128" t="s">
        <v>185</v>
      </c>
      <c r="C170" s="191" t="s">
        <v>28</v>
      </c>
      <c r="D170" s="192"/>
      <c r="E170" s="192"/>
      <c r="F170" s="135" t="s">
        <v>185</v>
      </c>
      <c r="G170" s="136"/>
      <c r="H170" s="136"/>
      <c r="I170" s="136">
        <f>'VON 1 Naklady'!G12+'VON 2 Naklady'!G8+'VON 3 Naklady'!G11</f>
        <v>0</v>
      </c>
      <c r="J170" s="132" t="str">
        <f>IF(I171=0,"",I170/I171*100)</f>
        <v/>
      </c>
    </row>
    <row r="171" spans="1:10" ht="25.5" customHeight="1" x14ac:dyDescent="0.2">
      <c r="A171" s="124"/>
      <c r="B171" s="129" t="s">
        <v>1</v>
      </c>
      <c r="C171" s="130"/>
      <c r="D171" s="131"/>
      <c r="E171" s="131"/>
      <c r="F171" s="137"/>
      <c r="G171" s="138"/>
      <c r="H171" s="138"/>
      <c r="I171" s="138">
        <f>SUM(I146:I170)</f>
        <v>0</v>
      </c>
      <c r="J171" s="133">
        <f>SUM(J146:J170)</f>
        <v>0</v>
      </c>
    </row>
    <row r="172" spans="1:10" x14ac:dyDescent="0.2">
      <c r="F172" s="86"/>
      <c r="G172" s="86"/>
      <c r="H172" s="86"/>
      <c r="I172" s="86"/>
      <c r="J172" s="134"/>
    </row>
    <row r="173" spans="1:10" x14ac:dyDescent="0.2">
      <c r="F173" s="86"/>
      <c r="G173" s="86"/>
      <c r="H173" s="86"/>
      <c r="I173" s="86"/>
      <c r="J173" s="134"/>
    </row>
    <row r="174" spans="1:10" x14ac:dyDescent="0.2">
      <c r="F174" s="86"/>
      <c r="G174" s="86"/>
      <c r="H174" s="86"/>
      <c r="I174" s="86"/>
      <c r="J174" s="134"/>
    </row>
  </sheetData>
  <sheetProtection algorithmName="SHA-512" hashValue="IL37LDJRqTkkIOLhq8OoJSKDLwH+xPOqxz8m16WiIPf5s/Qamgyuy9J5V49PnfPEhBucszFMeVKGga9KT0XcpA==" saltValue="kfCBeBPfOlmF26N1ox3eA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26">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9:E49"/>
    <mergeCell ref="C50:E50"/>
    <mergeCell ref="C51:E51"/>
    <mergeCell ref="C52:E52"/>
    <mergeCell ref="C53:E53"/>
    <mergeCell ref="C44:E44"/>
    <mergeCell ref="C45:E45"/>
    <mergeCell ref="C46:E46"/>
    <mergeCell ref="C47:E47"/>
    <mergeCell ref="C48:E48"/>
    <mergeCell ref="B64:J64"/>
    <mergeCell ref="B67:J67"/>
    <mergeCell ref="B68:J68"/>
    <mergeCell ref="B69:J69"/>
    <mergeCell ref="B70:J70"/>
    <mergeCell ref="B54:E54"/>
    <mergeCell ref="B57:J57"/>
    <mergeCell ref="B59:J59"/>
    <mergeCell ref="B61:J61"/>
    <mergeCell ref="B62:J62"/>
    <mergeCell ref="B79:J79"/>
    <mergeCell ref="B80:J80"/>
    <mergeCell ref="B82:J82"/>
    <mergeCell ref="B83:J83"/>
    <mergeCell ref="B85:J85"/>
    <mergeCell ref="B71:J71"/>
    <mergeCell ref="B72:J72"/>
    <mergeCell ref="B74:J74"/>
    <mergeCell ref="B76:J76"/>
    <mergeCell ref="B77:J77"/>
    <mergeCell ref="B95:J95"/>
    <mergeCell ref="B96:J96"/>
    <mergeCell ref="B97:J97"/>
    <mergeCell ref="B99:J99"/>
    <mergeCell ref="B100:J100"/>
    <mergeCell ref="B87:J87"/>
    <mergeCell ref="B88:J88"/>
    <mergeCell ref="B90:J90"/>
    <mergeCell ref="B92:J92"/>
    <mergeCell ref="B93:J93"/>
    <mergeCell ref="B114:J114"/>
    <mergeCell ref="B115:J115"/>
    <mergeCell ref="B116:J116"/>
    <mergeCell ref="B118:J118"/>
    <mergeCell ref="B120:J120"/>
    <mergeCell ref="B102:J102"/>
    <mergeCell ref="B103:J103"/>
    <mergeCell ref="B107:J107"/>
    <mergeCell ref="B109:J109"/>
    <mergeCell ref="B112:J112"/>
    <mergeCell ref="C146:E146"/>
    <mergeCell ref="C147:E147"/>
    <mergeCell ref="C148:E148"/>
    <mergeCell ref="C149:E149"/>
    <mergeCell ref="C150:E150"/>
    <mergeCell ref="B121:J121"/>
    <mergeCell ref="B123:J123"/>
    <mergeCell ref="B124:J124"/>
    <mergeCell ref="B126:J126"/>
    <mergeCell ref="B127:J127"/>
    <mergeCell ref="C156:E156"/>
    <mergeCell ref="C157:E157"/>
    <mergeCell ref="C158:E158"/>
    <mergeCell ref="C159:E159"/>
    <mergeCell ref="C160:E160"/>
    <mergeCell ref="C151:E151"/>
    <mergeCell ref="C152:E152"/>
    <mergeCell ref="C153:E153"/>
    <mergeCell ref="C154:E154"/>
    <mergeCell ref="C155:E155"/>
    <mergeCell ref="C166:E166"/>
    <mergeCell ref="C167:E167"/>
    <mergeCell ref="C168:E168"/>
    <mergeCell ref="C169:E169"/>
    <mergeCell ref="C170:E170"/>
    <mergeCell ref="C161:E161"/>
    <mergeCell ref="C162:E162"/>
    <mergeCell ref="C163:E163"/>
    <mergeCell ref="C164:E164"/>
    <mergeCell ref="C165:E165"/>
  </mergeCells>
  <phoneticPr fontId="0" type="noConversion"/>
  <pageMargins left="0.39370078740157483" right="0.19685039370078741" top="0.59055118110236227" bottom="0.39370078740157483" header="0" footer="0.19685039370078741"/>
  <pageSetup paperSize="9" fitToHeight="9999" orientation="portrait" r:id="rId2"/>
  <headerFooter alignWithMargins="0">
    <oddFooter>&amp;L&amp;9Zpracováno programem &amp;"Arial CE,tučné"BUILDpower S,  © RTS, a.s.&amp;R&amp;9Stránka &amp;P z &amp;N</oddFooter>
  </headerFooter>
  <rowBreaks count="2" manualBreakCount="2">
    <brk id="36" max="16383" man="1"/>
    <brk id="140" max="16383" man="1"/>
  </rowBreaks>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09A87-D180-4DDC-B597-A036DF458BD9}">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265</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73</v>
      </c>
      <c r="C3" s="251" t="s">
        <v>74</v>
      </c>
      <c r="D3" s="252"/>
      <c r="E3" s="252"/>
      <c r="F3" s="252"/>
      <c r="G3" s="253"/>
      <c r="AC3" s="121" t="s">
        <v>266</v>
      </c>
      <c r="AG3" t="s">
        <v>191</v>
      </c>
    </row>
    <row r="4" spans="1:60" ht="24.95" customHeight="1" x14ac:dyDescent="0.2">
      <c r="A4" s="141" t="s">
        <v>9</v>
      </c>
      <c r="B4" s="142" t="s">
        <v>59</v>
      </c>
      <c r="C4" s="254" t="s">
        <v>74</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166</v>
      </c>
      <c r="C8" s="175" t="s">
        <v>167</v>
      </c>
      <c r="D8" s="162"/>
      <c r="E8" s="163"/>
      <c r="F8" s="164"/>
      <c r="G8" s="164">
        <f>SUMIF(AG9:AG14,"&lt;&gt;NOR",G9:G14)</f>
        <v>0</v>
      </c>
      <c r="H8" s="164"/>
      <c r="I8" s="164">
        <f>SUM(I9:I14)</f>
        <v>0</v>
      </c>
      <c r="J8" s="164"/>
      <c r="K8" s="164">
        <f>SUM(K9:K14)</f>
        <v>0</v>
      </c>
      <c r="L8" s="164"/>
      <c r="M8" s="164">
        <f>SUM(M9:M14)</f>
        <v>0</v>
      </c>
      <c r="N8" s="163"/>
      <c r="O8" s="163">
        <f>SUM(O9:O14)</f>
        <v>0</v>
      </c>
      <c r="P8" s="163"/>
      <c r="Q8" s="163">
        <f>SUM(Q9:Q14)</f>
        <v>0</v>
      </c>
      <c r="R8" s="164"/>
      <c r="S8" s="164"/>
      <c r="T8" s="165"/>
      <c r="U8" s="159"/>
      <c r="V8" s="159">
        <f>SUM(V9:V14)</f>
        <v>0</v>
      </c>
      <c r="W8" s="159"/>
      <c r="X8" s="159"/>
      <c r="Y8" s="159"/>
      <c r="AG8" t="s">
        <v>216</v>
      </c>
    </row>
    <row r="9" spans="1:60" outlineLevel="1" x14ac:dyDescent="0.2">
      <c r="A9" s="180">
        <v>1</v>
      </c>
      <c r="B9" s="181" t="s">
        <v>505</v>
      </c>
      <c r="C9" s="187" t="s">
        <v>506</v>
      </c>
      <c r="D9" s="182" t="s">
        <v>307</v>
      </c>
      <c r="E9" s="183">
        <v>5.7</v>
      </c>
      <c r="F9" s="184"/>
      <c r="G9" s="185">
        <f t="shared" ref="G9:G14" si="0">ROUND(E9*F9,2)</f>
        <v>0</v>
      </c>
      <c r="H9" s="184"/>
      <c r="I9" s="185">
        <f t="shared" ref="I9:I14" si="1">ROUND(E9*H9,2)</f>
        <v>0</v>
      </c>
      <c r="J9" s="184"/>
      <c r="K9" s="185">
        <f t="shared" ref="K9:K14" si="2">ROUND(E9*J9,2)</f>
        <v>0</v>
      </c>
      <c r="L9" s="185">
        <v>21</v>
      </c>
      <c r="M9" s="185">
        <f t="shared" ref="M9:M14" si="3">G9*(1+L9/100)</f>
        <v>0</v>
      </c>
      <c r="N9" s="183">
        <v>0</v>
      </c>
      <c r="O9" s="183">
        <f t="shared" ref="O9:O14" si="4">ROUND(E9*N9,2)</f>
        <v>0</v>
      </c>
      <c r="P9" s="183">
        <v>0</v>
      </c>
      <c r="Q9" s="183">
        <f t="shared" ref="Q9:Q14" si="5">ROUND(E9*P9,2)</f>
        <v>0</v>
      </c>
      <c r="R9" s="185"/>
      <c r="S9" s="185" t="s">
        <v>229</v>
      </c>
      <c r="T9" s="186" t="s">
        <v>221</v>
      </c>
      <c r="U9" s="158">
        <v>0</v>
      </c>
      <c r="V9" s="158">
        <f t="shared" ref="V9:V14" si="6">ROUND(E9*U9,2)</f>
        <v>0</v>
      </c>
      <c r="W9" s="158"/>
      <c r="X9" s="158" t="s">
        <v>271</v>
      </c>
      <c r="Y9" s="158" t="s">
        <v>223</v>
      </c>
      <c r="Z9" s="148"/>
      <c r="AA9" s="148"/>
      <c r="AB9" s="148"/>
      <c r="AC9" s="148"/>
      <c r="AD9" s="148"/>
      <c r="AE9" s="148"/>
      <c r="AF9" s="148"/>
      <c r="AG9" s="148" t="s">
        <v>507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0">
        <v>2</v>
      </c>
      <c r="B10" s="181" t="s">
        <v>508</v>
      </c>
      <c r="C10" s="187" t="s">
        <v>509</v>
      </c>
      <c r="D10" s="182" t="s">
        <v>364</v>
      </c>
      <c r="E10" s="183">
        <v>11.97</v>
      </c>
      <c r="F10" s="184"/>
      <c r="G10" s="185">
        <f t="shared" si="0"/>
        <v>0</v>
      </c>
      <c r="H10" s="184"/>
      <c r="I10" s="185">
        <f t="shared" si="1"/>
        <v>0</v>
      </c>
      <c r="J10" s="184"/>
      <c r="K10" s="185">
        <f t="shared" si="2"/>
        <v>0</v>
      </c>
      <c r="L10" s="185">
        <v>21</v>
      </c>
      <c r="M10" s="185">
        <f t="shared" si="3"/>
        <v>0</v>
      </c>
      <c r="N10" s="183">
        <v>0</v>
      </c>
      <c r="O10" s="183">
        <f t="shared" si="4"/>
        <v>0</v>
      </c>
      <c r="P10" s="183">
        <v>0</v>
      </c>
      <c r="Q10" s="183">
        <f t="shared" si="5"/>
        <v>0</v>
      </c>
      <c r="R10" s="185"/>
      <c r="S10" s="185" t="s">
        <v>229</v>
      </c>
      <c r="T10" s="186" t="s">
        <v>221</v>
      </c>
      <c r="U10" s="158">
        <v>0</v>
      </c>
      <c r="V10" s="158">
        <f t="shared" si="6"/>
        <v>0</v>
      </c>
      <c r="W10" s="158"/>
      <c r="X10" s="158" t="s">
        <v>271</v>
      </c>
      <c r="Y10" s="158" t="s">
        <v>223</v>
      </c>
      <c r="Z10" s="148"/>
      <c r="AA10" s="148"/>
      <c r="AB10" s="148"/>
      <c r="AC10" s="148"/>
      <c r="AD10" s="148"/>
      <c r="AE10" s="148"/>
      <c r="AF10" s="148"/>
      <c r="AG10" s="148" t="s">
        <v>507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0">
        <v>3</v>
      </c>
      <c r="B11" s="181" t="s">
        <v>510</v>
      </c>
      <c r="C11" s="187" t="s">
        <v>511</v>
      </c>
      <c r="D11" s="182" t="s">
        <v>364</v>
      </c>
      <c r="E11" s="183">
        <v>179.55</v>
      </c>
      <c r="F11" s="184"/>
      <c r="G11" s="185">
        <f t="shared" si="0"/>
        <v>0</v>
      </c>
      <c r="H11" s="184"/>
      <c r="I11" s="185">
        <f t="shared" si="1"/>
        <v>0</v>
      </c>
      <c r="J11" s="184"/>
      <c r="K11" s="185">
        <f t="shared" si="2"/>
        <v>0</v>
      </c>
      <c r="L11" s="185">
        <v>21</v>
      </c>
      <c r="M11" s="185">
        <f t="shared" si="3"/>
        <v>0</v>
      </c>
      <c r="N11" s="183">
        <v>0</v>
      </c>
      <c r="O11" s="183">
        <f t="shared" si="4"/>
        <v>0</v>
      </c>
      <c r="P11" s="183">
        <v>0</v>
      </c>
      <c r="Q11" s="183">
        <f t="shared" si="5"/>
        <v>0</v>
      </c>
      <c r="R11" s="185"/>
      <c r="S11" s="185" t="s">
        <v>229</v>
      </c>
      <c r="T11" s="186" t="s">
        <v>221</v>
      </c>
      <c r="U11" s="158">
        <v>0</v>
      </c>
      <c r="V11" s="158">
        <f t="shared" si="6"/>
        <v>0</v>
      </c>
      <c r="W11" s="158"/>
      <c r="X11" s="158" t="s">
        <v>271</v>
      </c>
      <c r="Y11" s="158" t="s">
        <v>223</v>
      </c>
      <c r="Z11" s="148"/>
      <c r="AA11" s="148"/>
      <c r="AB11" s="148"/>
      <c r="AC11" s="148"/>
      <c r="AD11" s="148"/>
      <c r="AE11" s="148"/>
      <c r="AF11" s="148"/>
      <c r="AG11" s="148" t="s">
        <v>507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0">
        <v>4</v>
      </c>
      <c r="B12" s="181" t="s">
        <v>512</v>
      </c>
      <c r="C12" s="187" t="s">
        <v>513</v>
      </c>
      <c r="D12" s="182" t="s">
        <v>364</v>
      </c>
      <c r="E12" s="183">
        <v>11.97</v>
      </c>
      <c r="F12" s="184"/>
      <c r="G12" s="185">
        <f t="shared" si="0"/>
        <v>0</v>
      </c>
      <c r="H12" s="184"/>
      <c r="I12" s="185">
        <f t="shared" si="1"/>
        <v>0</v>
      </c>
      <c r="J12" s="184"/>
      <c r="K12" s="185">
        <f t="shared" si="2"/>
        <v>0</v>
      </c>
      <c r="L12" s="185">
        <v>21</v>
      </c>
      <c r="M12" s="185">
        <f t="shared" si="3"/>
        <v>0</v>
      </c>
      <c r="N12" s="183">
        <v>0</v>
      </c>
      <c r="O12" s="183">
        <f t="shared" si="4"/>
        <v>0</v>
      </c>
      <c r="P12" s="183">
        <v>0</v>
      </c>
      <c r="Q12" s="183">
        <f t="shared" si="5"/>
        <v>0</v>
      </c>
      <c r="R12" s="185"/>
      <c r="S12" s="185" t="s">
        <v>229</v>
      </c>
      <c r="T12" s="186" t="s">
        <v>221</v>
      </c>
      <c r="U12" s="158">
        <v>0</v>
      </c>
      <c r="V12" s="158">
        <f t="shared" si="6"/>
        <v>0</v>
      </c>
      <c r="W12" s="158"/>
      <c r="X12" s="158" t="s">
        <v>271</v>
      </c>
      <c r="Y12" s="158" t="s">
        <v>223</v>
      </c>
      <c r="Z12" s="148"/>
      <c r="AA12" s="148"/>
      <c r="AB12" s="148"/>
      <c r="AC12" s="148"/>
      <c r="AD12" s="148"/>
      <c r="AE12" s="148"/>
      <c r="AF12" s="148"/>
      <c r="AG12" s="148" t="s">
        <v>507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1" x14ac:dyDescent="0.2">
      <c r="A13" s="180">
        <v>5</v>
      </c>
      <c r="B13" s="181" t="s">
        <v>514</v>
      </c>
      <c r="C13" s="187" t="s">
        <v>515</v>
      </c>
      <c r="D13" s="182" t="s">
        <v>364</v>
      </c>
      <c r="E13" s="183">
        <v>2.2999999999999998</v>
      </c>
      <c r="F13" s="184"/>
      <c r="G13" s="185">
        <f t="shared" si="0"/>
        <v>0</v>
      </c>
      <c r="H13" s="184"/>
      <c r="I13" s="185">
        <f t="shared" si="1"/>
        <v>0</v>
      </c>
      <c r="J13" s="184"/>
      <c r="K13" s="185">
        <f t="shared" si="2"/>
        <v>0</v>
      </c>
      <c r="L13" s="185">
        <v>21</v>
      </c>
      <c r="M13" s="185">
        <f t="shared" si="3"/>
        <v>0</v>
      </c>
      <c r="N13" s="183">
        <v>0</v>
      </c>
      <c r="O13" s="183">
        <f t="shared" si="4"/>
        <v>0</v>
      </c>
      <c r="P13" s="183">
        <v>0</v>
      </c>
      <c r="Q13" s="183">
        <f t="shared" si="5"/>
        <v>0</v>
      </c>
      <c r="R13" s="185"/>
      <c r="S13" s="185" t="s">
        <v>229</v>
      </c>
      <c r="T13" s="186" t="s">
        <v>221</v>
      </c>
      <c r="U13" s="158">
        <v>0</v>
      </c>
      <c r="V13" s="158">
        <f t="shared" si="6"/>
        <v>0</v>
      </c>
      <c r="W13" s="158"/>
      <c r="X13" s="158" t="s">
        <v>271</v>
      </c>
      <c r="Y13" s="158" t="s">
        <v>223</v>
      </c>
      <c r="Z13" s="148"/>
      <c r="AA13" s="148"/>
      <c r="AB13" s="148"/>
      <c r="AC13" s="148"/>
      <c r="AD13" s="148"/>
      <c r="AE13" s="148"/>
      <c r="AF13" s="148"/>
      <c r="AG13" s="148" t="s">
        <v>507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0">
        <v>6</v>
      </c>
      <c r="B14" s="181" t="s">
        <v>516</v>
      </c>
      <c r="C14" s="187" t="s">
        <v>517</v>
      </c>
      <c r="D14" s="182" t="s">
        <v>364</v>
      </c>
      <c r="E14" s="183">
        <v>11.97</v>
      </c>
      <c r="F14" s="184"/>
      <c r="G14" s="185">
        <f t="shared" si="0"/>
        <v>0</v>
      </c>
      <c r="H14" s="184"/>
      <c r="I14" s="185">
        <f t="shared" si="1"/>
        <v>0</v>
      </c>
      <c r="J14" s="184"/>
      <c r="K14" s="185">
        <f t="shared" si="2"/>
        <v>0</v>
      </c>
      <c r="L14" s="185">
        <v>21</v>
      </c>
      <c r="M14" s="185">
        <f t="shared" si="3"/>
        <v>0</v>
      </c>
      <c r="N14" s="183">
        <v>0</v>
      </c>
      <c r="O14" s="183">
        <f t="shared" si="4"/>
        <v>0</v>
      </c>
      <c r="P14" s="183">
        <v>0</v>
      </c>
      <c r="Q14" s="183">
        <f t="shared" si="5"/>
        <v>0</v>
      </c>
      <c r="R14" s="185"/>
      <c r="S14" s="185" t="s">
        <v>229</v>
      </c>
      <c r="T14" s="186" t="s">
        <v>221</v>
      </c>
      <c r="U14" s="158">
        <v>0</v>
      </c>
      <c r="V14" s="158">
        <f t="shared" si="6"/>
        <v>0</v>
      </c>
      <c r="W14" s="158"/>
      <c r="X14" s="158" t="s">
        <v>271</v>
      </c>
      <c r="Y14" s="158" t="s">
        <v>223</v>
      </c>
      <c r="Z14" s="148"/>
      <c r="AA14" s="148"/>
      <c r="AB14" s="148"/>
      <c r="AC14" s="148"/>
      <c r="AD14" s="148"/>
      <c r="AE14" s="148"/>
      <c r="AF14" s="148"/>
      <c r="AG14" s="148" t="s">
        <v>507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160" t="s">
        <v>215</v>
      </c>
      <c r="B15" s="161" t="s">
        <v>176</v>
      </c>
      <c r="C15" s="175" t="s">
        <v>177</v>
      </c>
      <c r="D15" s="162"/>
      <c r="E15" s="163"/>
      <c r="F15" s="164"/>
      <c r="G15" s="164">
        <f>SUMIF(AG16:AG17,"&lt;&gt;NOR",G16:G17)</f>
        <v>0</v>
      </c>
      <c r="H15" s="164"/>
      <c r="I15" s="164">
        <f>SUM(I16:I17)</f>
        <v>0</v>
      </c>
      <c r="J15" s="164"/>
      <c r="K15" s="164">
        <f>SUM(K16:K17)</f>
        <v>0</v>
      </c>
      <c r="L15" s="164"/>
      <c r="M15" s="164">
        <f>SUM(M16:M17)</f>
        <v>0</v>
      </c>
      <c r="N15" s="163"/>
      <c r="O15" s="163">
        <f>SUM(O16:O17)</f>
        <v>0</v>
      </c>
      <c r="P15" s="163"/>
      <c r="Q15" s="163">
        <f>SUM(Q16:Q17)</f>
        <v>0</v>
      </c>
      <c r="R15" s="164"/>
      <c r="S15" s="164"/>
      <c r="T15" s="165"/>
      <c r="U15" s="159"/>
      <c r="V15" s="159">
        <f>SUM(V16:V17)</f>
        <v>0</v>
      </c>
      <c r="W15" s="159"/>
      <c r="X15" s="159"/>
      <c r="Y15" s="159"/>
      <c r="AG15" t="s">
        <v>216</v>
      </c>
    </row>
    <row r="16" spans="1:60" outlineLevel="1" x14ac:dyDescent="0.2">
      <c r="A16" s="180">
        <v>7</v>
      </c>
      <c r="B16" s="181" t="s">
        <v>668</v>
      </c>
      <c r="C16" s="187" t="s">
        <v>669</v>
      </c>
      <c r="D16" s="182" t="s">
        <v>569</v>
      </c>
      <c r="E16" s="183">
        <v>1</v>
      </c>
      <c r="F16" s="184"/>
      <c r="G16" s="185">
        <f>ROUND(E16*F16,2)</f>
        <v>0</v>
      </c>
      <c r="H16" s="184"/>
      <c r="I16" s="185">
        <f>ROUND(E16*H16,2)</f>
        <v>0</v>
      </c>
      <c r="J16" s="184"/>
      <c r="K16" s="185">
        <f>ROUND(E16*J16,2)</f>
        <v>0</v>
      </c>
      <c r="L16" s="185">
        <v>21</v>
      </c>
      <c r="M16" s="185">
        <f>G16*(1+L16/100)</f>
        <v>0</v>
      </c>
      <c r="N16" s="183">
        <v>0</v>
      </c>
      <c r="O16" s="183">
        <f>ROUND(E16*N16,2)</f>
        <v>0</v>
      </c>
      <c r="P16" s="183">
        <v>0</v>
      </c>
      <c r="Q16" s="183">
        <f>ROUND(E16*P16,2)</f>
        <v>0</v>
      </c>
      <c r="R16" s="185"/>
      <c r="S16" s="185" t="s">
        <v>229</v>
      </c>
      <c r="T16" s="186" t="s">
        <v>221</v>
      </c>
      <c r="U16" s="158">
        <v>0</v>
      </c>
      <c r="V16" s="158">
        <f>ROUND(E16*U16,2)</f>
        <v>0</v>
      </c>
      <c r="W16" s="158"/>
      <c r="X16" s="158" t="s">
        <v>271</v>
      </c>
      <c r="Y16" s="158" t="s">
        <v>223</v>
      </c>
      <c r="Z16" s="148"/>
      <c r="AA16" s="148"/>
      <c r="AB16" s="148"/>
      <c r="AC16" s="148"/>
      <c r="AD16" s="148"/>
      <c r="AE16" s="148"/>
      <c r="AF16" s="148"/>
      <c r="AG16" s="148" t="s">
        <v>507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80">
        <v>8</v>
      </c>
      <c r="B17" s="181" t="s">
        <v>670</v>
      </c>
      <c r="C17" s="187" t="s">
        <v>671</v>
      </c>
      <c r="D17" s="182" t="s">
        <v>569</v>
      </c>
      <c r="E17" s="183">
        <v>1</v>
      </c>
      <c r="F17" s="184"/>
      <c r="G17" s="185">
        <f>ROUND(E17*F17,2)</f>
        <v>0</v>
      </c>
      <c r="H17" s="184"/>
      <c r="I17" s="185">
        <f>ROUND(E17*H17,2)</f>
        <v>0</v>
      </c>
      <c r="J17" s="184"/>
      <c r="K17" s="185">
        <f>ROUND(E17*J17,2)</f>
        <v>0</v>
      </c>
      <c r="L17" s="185">
        <v>21</v>
      </c>
      <c r="M17" s="185">
        <f>G17*(1+L17/100)</f>
        <v>0</v>
      </c>
      <c r="N17" s="183">
        <v>0</v>
      </c>
      <c r="O17" s="183">
        <f>ROUND(E17*N17,2)</f>
        <v>0</v>
      </c>
      <c r="P17" s="183">
        <v>0</v>
      </c>
      <c r="Q17" s="183">
        <f>ROUND(E17*P17,2)</f>
        <v>0</v>
      </c>
      <c r="R17" s="185"/>
      <c r="S17" s="185" t="s">
        <v>229</v>
      </c>
      <c r="T17" s="186" t="s">
        <v>221</v>
      </c>
      <c r="U17" s="158">
        <v>0</v>
      </c>
      <c r="V17" s="158">
        <f>ROUND(E17*U17,2)</f>
        <v>0</v>
      </c>
      <c r="W17" s="158"/>
      <c r="X17" s="158" t="s">
        <v>271</v>
      </c>
      <c r="Y17" s="158" t="s">
        <v>223</v>
      </c>
      <c r="Z17" s="148"/>
      <c r="AA17" s="148"/>
      <c r="AB17" s="148"/>
      <c r="AC17" s="148"/>
      <c r="AD17" s="148"/>
      <c r="AE17" s="148"/>
      <c r="AF17" s="148"/>
      <c r="AG17" s="148" t="s">
        <v>507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x14ac:dyDescent="0.2">
      <c r="A18" s="160" t="s">
        <v>215</v>
      </c>
      <c r="B18" s="161" t="s">
        <v>144</v>
      </c>
      <c r="C18" s="175" t="s">
        <v>145</v>
      </c>
      <c r="D18" s="162"/>
      <c r="E18" s="163"/>
      <c r="F18" s="164"/>
      <c r="G18" s="164">
        <f>SUMIF(AG19:AG28,"&lt;&gt;NOR",G19:G28)</f>
        <v>0</v>
      </c>
      <c r="H18" s="164"/>
      <c r="I18" s="164">
        <f>SUM(I19:I28)</f>
        <v>0</v>
      </c>
      <c r="J18" s="164"/>
      <c r="K18" s="164">
        <f>SUM(K19:K28)</f>
        <v>0</v>
      </c>
      <c r="L18" s="164"/>
      <c r="M18" s="164">
        <f>SUM(M19:M28)</f>
        <v>0</v>
      </c>
      <c r="N18" s="163"/>
      <c r="O18" s="163">
        <f>SUM(O19:O28)</f>
        <v>0</v>
      </c>
      <c r="P18" s="163"/>
      <c r="Q18" s="163">
        <f>SUM(Q19:Q28)</f>
        <v>0</v>
      </c>
      <c r="R18" s="164"/>
      <c r="S18" s="164"/>
      <c r="T18" s="165"/>
      <c r="U18" s="159"/>
      <c r="V18" s="159">
        <f>SUM(V19:V28)</f>
        <v>0</v>
      </c>
      <c r="W18" s="159"/>
      <c r="X18" s="159"/>
      <c r="Y18" s="159"/>
      <c r="AG18" t="s">
        <v>216</v>
      </c>
    </row>
    <row r="19" spans="1:60" outlineLevel="1" x14ac:dyDescent="0.2">
      <c r="A19" s="180">
        <v>9</v>
      </c>
      <c r="B19" s="181" t="s">
        <v>522</v>
      </c>
      <c r="C19" s="187" t="s">
        <v>523</v>
      </c>
      <c r="D19" s="182" t="s">
        <v>279</v>
      </c>
      <c r="E19" s="183">
        <v>48</v>
      </c>
      <c r="F19" s="184"/>
      <c r="G19" s="185">
        <f t="shared" ref="G19:G28" si="7">ROUND(E19*F19,2)</f>
        <v>0</v>
      </c>
      <c r="H19" s="184"/>
      <c r="I19" s="185">
        <f t="shared" ref="I19:I28" si="8">ROUND(E19*H19,2)</f>
        <v>0</v>
      </c>
      <c r="J19" s="184"/>
      <c r="K19" s="185">
        <f t="shared" ref="K19:K28" si="9">ROUND(E19*J19,2)</f>
        <v>0</v>
      </c>
      <c r="L19" s="185">
        <v>21</v>
      </c>
      <c r="M19" s="185">
        <f t="shared" ref="M19:M28" si="10">G19*(1+L19/100)</f>
        <v>0</v>
      </c>
      <c r="N19" s="183">
        <v>0</v>
      </c>
      <c r="O19" s="183">
        <f t="shared" ref="O19:O28" si="11">ROUND(E19*N19,2)</f>
        <v>0</v>
      </c>
      <c r="P19" s="183">
        <v>0</v>
      </c>
      <c r="Q19" s="183">
        <f t="shared" ref="Q19:Q28" si="12">ROUND(E19*P19,2)</f>
        <v>0</v>
      </c>
      <c r="R19" s="185"/>
      <c r="S19" s="185" t="s">
        <v>229</v>
      </c>
      <c r="T19" s="186" t="s">
        <v>221</v>
      </c>
      <c r="U19" s="158">
        <v>0</v>
      </c>
      <c r="V19" s="158">
        <f t="shared" ref="V19:V28" si="13">ROUND(E19*U19,2)</f>
        <v>0</v>
      </c>
      <c r="W19" s="158"/>
      <c r="X19" s="158" t="s">
        <v>271</v>
      </c>
      <c r="Y19" s="158" t="s">
        <v>223</v>
      </c>
      <c r="Z19" s="148"/>
      <c r="AA19" s="148"/>
      <c r="AB19" s="148"/>
      <c r="AC19" s="148"/>
      <c r="AD19" s="148"/>
      <c r="AE19" s="148"/>
      <c r="AF19" s="148"/>
      <c r="AG19" s="148" t="s">
        <v>507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0">
        <v>10</v>
      </c>
      <c r="B20" s="181" t="s">
        <v>524</v>
      </c>
      <c r="C20" s="187" t="s">
        <v>672</v>
      </c>
      <c r="D20" s="182" t="s">
        <v>279</v>
      </c>
      <c r="E20" s="183">
        <v>24</v>
      </c>
      <c r="F20" s="184"/>
      <c r="G20" s="185">
        <f t="shared" si="7"/>
        <v>0</v>
      </c>
      <c r="H20" s="184"/>
      <c r="I20" s="185">
        <f t="shared" si="8"/>
        <v>0</v>
      </c>
      <c r="J20" s="184"/>
      <c r="K20" s="185">
        <f t="shared" si="9"/>
        <v>0</v>
      </c>
      <c r="L20" s="185">
        <v>21</v>
      </c>
      <c r="M20" s="185">
        <f t="shared" si="10"/>
        <v>0</v>
      </c>
      <c r="N20" s="183">
        <v>0</v>
      </c>
      <c r="O20" s="183">
        <f t="shared" si="11"/>
        <v>0</v>
      </c>
      <c r="P20" s="183">
        <v>0</v>
      </c>
      <c r="Q20" s="183">
        <f t="shared" si="12"/>
        <v>0</v>
      </c>
      <c r="R20" s="185"/>
      <c r="S20" s="185" t="s">
        <v>229</v>
      </c>
      <c r="T20" s="186" t="s">
        <v>221</v>
      </c>
      <c r="U20" s="158">
        <v>0</v>
      </c>
      <c r="V20" s="158">
        <f t="shared" si="13"/>
        <v>0</v>
      </c>
      <c r="W20" s="158"/>
      <c r="X20" s="158" t="s">
        <v>271</v>
      </c>
      <c r="Y20" s="158" t="s">
        <v>223</v>
      </c>
      <c r="Z20" s="148"/>
      <c r="AA20" s="148"/>
      <c r="AB20" s="148"/>
      <c r="AC20" s="148"/>
      <c r="AD20" s="148"/>
      <c r="AE20" s="148"/>
      <c r="AF20" s="148"/>
      <c r="AG20" s="148" t="s">
        <v>507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0">
        <v>11</v>
      </c>
      <c r="B21" s="181" t="s">
        <v>673</v>
      </c>
      <c r="C21" s="187" t="s">
        <v>674</v>
      </c>
      <c r="D21" s="182" t="s">
        <v>569</v>
      </c>
      <c r="E21" s="183">
        <v>1</v>
      </c>
      <c r="F21" s="184"/>
      <c r="G21" s="185">
        <f t="shared" si="7"/>
        <v>0</v>
      </c>
      <c r="H21" s="184"/>
      <c r="I21" s="185">
        <f t="shared" si="8"/>
        <v>0</v>
      </c>
      <c r="J21" s="184"/>
      <c r="K21" s="185">
        <f t="shared" si="9"/>
        <v>0</v>
      </c>
      <c r="L21" s="185">
        <v>21</v>
      </c>
      <c r="M21" s="185">
        <f t="shared" si="10"/>
        <v>0</v>
      </c>
      <c r="N21" s="183">
        <v>0</v>
      </c>
      <c r="O21" s="183">
        <f t="shared" si="11"/>
        <v>0</v>
      </c>
      <c r="P21" s="183">
        <v>0</v>
      </c>
      <c r="Q21" s="183">
        <f t="shared" si="12"/>
        <v>0</v>
      </c>
      <c r="R21" s="185"/>
      <c r="S21" s="185" t="s">
        <v>229</v>
      </c>
      <c r="T21" s="186" t="s">
        <v>221</v>
      </c>
      <c r="U21" s="158">
        <v>0</v>
      </c>
      <c r="V21" s="158">
        <f t="shared" si="13"/>
        <v>0</v>
      </c>
      <c r="W21" s="158"/>
      <c r="X21" s="158" t="s">
        <v>335</v>
      </c>
      <c r="Y21" s="158" t="s">
        <v>223</v>
      </c>
      <c r="Z21" s="148"/>
      <c r="AA21" s="148"/>
      <c r="AB21" s="148"/>
      <c r="AC21" s="148"/>
      <c r="AD21" s="148"/>
      <c r="AE21" s="148"/>
      <c r="AF21" s="148"/>
      <c r="AG21" s="148" t="s">
        <v>337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0">
        <v>12</v>
      </c>
      <c r="B22" s="181" t="s">
        <v>675</v>
      </c>
      <c r="C22" s="187" t="s">
        <v>676</v>
      </c>
      <c r="D22" s="182" t="s">
        <v>304</v>
      </c>
      <c r="E22" s="183">
        <v>200</v>
      </c>
      <c r="F22" s="184"/>
      <c r="G22" s="185">
        <f t="shared" si="7"/>
        <v>0</v>
      </c>
      <c r="H22" s="184"/>
      <c r="I22" s="185">
        <f t="shared" si="8"/>
        <v>0</v>
      </c>
      <c r="J22" s="184"/>
      <c r="K22" s="185">
        <f t="shared" si="9"/>
        <v>0</v>
      </c>
      <c r="L22" s="185">
        <v>21</v>
      </c>
      <c r="M22" s="185">
        <f t="shared" si="10"/>
        <v>0</v>
      </c>
      <c r="N22" s="183">
        <v>0</v>
      </c>
      <c r="O22" s="183">
        <f t="shared" si="11"/>
        <v>0</v>
      </c>
      <c r="P22" s="183">
        <v>0</v>
      </c>
      <c r="Q22" s="183">
        <f t="shared" si="12"/>
        <v>0</v>
      </c>
      <c r="R22" s="185"/>
      <c r="S22" s="185" t="s">
        <v>229</v>
      </c>
      <c r="T22" s="186" t="s">
        <v>221</v>
      </c>
      <c r="U22" s="158">
        <v>0</v>
      </c>
      <c r="V22" s="158">
        <f t="shared" si="13"/>
        <v>0</v>
      </c>
      <c r="W22" s="158"/>
      <c r="X22" s="158" t="s">
        <v>335</v>
      </c>
      <c r="Y22" s="158" t="s">
        <v>223</v>
      </c>
      <c r="Z22" s="148"/>
      <c r="AA22" s="148"/>
      <c r="AB22" s="148"/>
      <c r="AC22" s="148"/>
      <c r="AD22" s="148"/>
      <c r="AE22" s="148"/>
      <c r="AF22" s="148"/>
      <c r="AG22" s="148" t="s">
        <v>337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2.5" outlineLevel="1" x14ac:dyDescent="0.2">
      <c r="A23" s="180">
        <v>13</v>
      </c>
      <c r="B23" s="181" t="s">
        <v>550</v>
      </c>
      <c r="C23" s="187" t="s">
        <v>551</v>
      </c>
      <c r="D23" s="182" t="s">
        <v>279</v>
      </c>
      <c r="E23" s="183">
        <v>1</v>
      </c>
      <c r="F23" s="184"/>
      <c r="G23" s="185">
        <f t="shared" si="7"/>
        <v>0</v>
      </c>
      <c r="H23" s="184"/>
      <c r="I23" s="185">
        <f t="shared" si="8"/>
        <v>0</v>
      </c>
      <c r="J23" s="184"/>
      <c r="K23" s="185">
        <f t="shared" si="9"/>
        <v>0</v>
      </c>
      <c r="L23" s="185">
        <v>21</v>
      </c>
      <c r="M23" s="185">
        <f t="shared" si="10"/>
        <v>0</v>
      </c>
      <c r="N23" s="183">
        <v>0</v>
      </c>
      <c r="O23" s="183">
        <f t="shared" si="11"/>
        <v>0</v>
      </c>
      <c r="P23" s="183">
        <v>0</v>
      </c>
      <c r="Q23" s="183">
        <f t="shared" si="12"/>
        <v>0</v>
      </c>
      <c r="R23" s="185"/>
      <c r="S23" s="185" t="s">
        <v>229</v>
      </c>
      <c r="T23" s="186" t="s">
        <v>221</v>
      </c>
      <c r="U23" s="158">
        <v>0</v>
      </c>
      <c r="V23" s="158">
        <f t="shared" si="13"/>
        <v>0</v>
      </c>
      <c r="W23" s="158"/>
      <c r="X23" s="158" t="s">
        <v>271</v>
      </c>
      <c r="Y23" s="158" t="s">
        <v>223</v>
      </c>
      <c r="Z23" s="148"/>
      <c r="AA23" s="148"/>
      <c r="AB23" s="148"/>
      <c r="AC23" s="148"/>
      <c r="AD23" s="148"/>
      <c r="AE23" s="148"/>
      <c r="AF23" s="148"/>
      <c r="AG23" s="148" t="s">
        <v>507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0">
        <v>14</v>
      </c>
      <c r="B24" s="181" t="s">
        <v>552</v>
      </c>
      <c r="C24" s="187" t="s">
        <v>553</v>
      </c>
      <c r="D24" s="182" t="s">
        <v>279</v>
      </c>
      <c r="E24" s="183">
        <v>2</v>
      </c>
      <c r="F24" s="184"/>
      <c r="G24" s="185">
        <f t="shared" si="7"/>
        <v>0</v>
      </c>
      <c r="H24" s="184"/>
      <c r="I24" s="185">
        <f t="shared" si="8"/>
        <v>0</v>
      </c>
      <c r="J24" s="184"/>
      <c r="K24" s="185">
        <f t="shared" si="9"/>
        <v>0</v>
      </c>
      <c r="L24" s="185">
        <v>21</v>
      </c>
      <c r="M24" s="185">
        <f t="shared" si="10"/>
        <v>0</v>
      </c>
      <c r="N24" s="183">
        <v>0</v>
      </c>
      <c r="O24" s="183">
        <f t="shared" si="11"/>
        <v>0</v>
      </c>
      <c r="P24" s="183">
        <v>0</v>
      </c>
      <c r="Q24" s="183">
        <f t="shared" si="12"/>
        <v>0</v>
      </c>
      <c r="R24" s="185"/>
      <c r="S24" s="185" t="s">
        <v>229</v>
      </c>
      <c r="T24" s="186" t="s">
        <v>221</v>
      </c>
      <c r="U24" s="158">
        <v>0</v>
      </c>
      <c r="V24" s="158">
        <f t="shared" si="13"/>
        <v>0</v>
      </c>
      <c r="W24" s="158"/>
      <c r="X24" s="158" t="s">
        <v>271</v>
      </c>
      <c r="Y24" s="158" t="s">
        <v>223</v>
      </c>
      <c r="Z24" s="148"/>
      <c r="AA24" s="148"/>
      <c r="AB24" s="148"/>
      <c r="AC24" s="148"/>
      <c r="AD24" s="148"/>
      <c r="AE24" s="148"/>
      <c r="AF24" s="148"/>
      <c r="AG24" s="148" t="s">
        <v>507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0">
        <v>15</v>
      </c>
      <c r="B25" s="181" t="s">
        <v>554</v>
      </c>
      <c r="C25" s="187" t="s">
        <v>555</v>
      </c>
      <c r="D25" s="182" t="s">
        <v>304</v>
      </c>
      <c r="E25" s="183">
        <v>200</v>
      </c>
      <c r="F25" s="184"/>
      <c r="G25" s="185">
        <f t="shared" si="7"/>
        <v>0</v>
      </c>
      <c r="H25" s="184"/>
      <c r="I25" s="185">
        <f t="shared" si="8"/>
        <v>0</v>
      </c>
      <c r="J25" s="184"/>
      <c r="K25" s="185">
        <f t="shared" si="9"/>
        <v>0</v>
      </c>
      <c r="L25" s="185">
        <v>21</v>
      </c>
      <c r="M25" s="185">
        <f t="shared" si="10"/>
        <v>0</v>
      </c>
      <c r="N25" s="183">
        <v>0</v>
      </c>
      <c r="O25" s="183">
        <f t="shared" si="11"/>
        <v>0</v>
      </c>
      <c r="P25" s="183">
        <v>0</v>
      </c>
      <c r="Q25" s="183">
        <f t="shared" si="12"/>
        <v>0</v>
      </c>
      <c r="R25" s="185"/>
      <c r="S25" s="185" t="s">
        <v>229</v>
      </c>
      <c r="T25" s="186" t="s">
        <v>221</v>
      </c>
      <c r="U25" s="158">
        <v>0</v>
      </c>
      <c r="V25" s="158">
        <f t="shared" si="13"/>
        <v>0</v>
      </c>
      <c r="W25" s="158"/>
      <c r="X25" s="158" t="s">
        <v>271</v>
      </c>
      <c r="Y25" s="158" t="s">
        <v>223</v>
      </c>
      <c r="Z25" s="148"/>
      <c r="AA25" s="148"/>
      <c r="AB25" s="148"/>
      <c r="AC25" s="148"/>
      <c r="AD25" s="148"/>
      <c r="AE25" s="148"/>
      <c r="AF25" s="148"/>
      <c r="AG25" s="148" t="s">
        <v>507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0">
        <v>16</v>
      </c>
      <c r="B26" s="181" t="s">
        <v>556</v>
      </c>
      <c r="C26" s="187" t="s">
        <v>557</v>
      </c>
      <c r="D26" s="182" t="s">
        <v>304</v>
      </c>
      <c r="E26" s="183">
        <v>200</v>
      </c>
      <c r="F26" s="184"/>
      <c r="G26" s="185">
        <f t="shared" si="7"/>
        <v>0</v>
      </c>
      <c r="H26" s="184"/>
      <c r="I26" s="185">
        <f t="shared" si="8"/>
        <v>0</v>
      </c>
      <c r="J26" s="184"/>
      <c r="K26" s="185">
        <f t="shared" si="9"/>
        <v>0</v>
      </c>
      <c r="L26" s="185">
        <v>21</v>
      </c>
      <c r="M26" s="185">
        <f t="shared" si="10"/>
        <v>0</v>
      </c>
      <c r="N26" s="183">
        <v>0</v>
      </c>
      <c r="O26" s="183">
        <f t="shared" si="11"/>
        <v>0</v>
      </c>
      <c r="P26" s="183">
        <v>0</v>
      </c>
      <c r="Q26" s="183">
        <f t="shared" si="12"/>
        <v>0</v>
      </c>
      <c r="R26" s="185"/>
      <c r="S26" s="185" t="s">
        <v>229</v>
      </c>
      <c r="T26" s="186" t="s">
        <v>221</v>
      </c>
      <c r="U26" s="158">
        <v>0</v>
      </c>
      <c r="V26" s="158">
        <f t="shared" si="13"/>
        <v>0</v>
      </c>
      <c r="W26" s="158"/>
      <c r="X26" s="158" t="s">
        <v>335</v>
      </c>
      <c r="Y26" s="158" t="s">
        <v>223</v>
      </c>
      <c r="Z26" s="148"/>
      <c r="AA26" s="148"/>
      <c r="AB26" s="148"/>
      <c r="AC26" s="148"/>
      <c r="AD26" s="148"/>
      <c r="AE26" s="148"/>
      <c r="AF26" s="148"/>
      <c r="AG26" s="148" t="s">
        <v>337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0">
        <v>17</v>
      </c>
      <c r="B27" s="181" t="s">
        <v>538</v>
      </c>
      <c r="C27" s="187" t="s">
        <v>566</v>
      </c>
      <c r="D27" s="182" t="s">
        <v>279</v>
      </c>
      <c r="E27" s="183">
        <v>1</v>
      </c>
      <c r="F27" s="184"/>
      <c r="G27" s="185">
        <f t="shared" si="7"/>
        <v>0</v>
      </c>
      <c r="H27" s="184"/>
      <c r="I27" s="185">
        <f t="shared" si="8"/>
        <v>0</v>
      </c>
      <c r="J27" s="184"/>
      <c r="K27" s="185">
        <f t="shared" si="9"/>
        <v>0</v>
      </c>
      <c r="L27" s="185">
        <v>21</v>
      </c>
      <c r="M27" s="185">
        <f t="shared" si="10"/>
        <v>0</v>
      </c>
      <c r="N27" s="183">
        <v>0</v>
      </c>
      <c r="O27" s="183">
        <f t="shared" si="11"/>
        <v>0</v>
      </c>
      <c r="P27" s="183">
        <v>0</v>
      </c>
      <c r="Q27" s="183">
        <f t="shared" si="12"/>
        <v>0</v>
      </c>
      <c r="R27" s="185"/>
      <c r="S27" s="185" t="s">
        <v>229</v>
      </c>
      <c r="T27" s="186" t="s">
        <v>221</v>
      </c>
      <c r="U27" s="158">
        <v>0</v>
      </c>
      <c r="V27" s="158">
        <f t="shared" si="13"/>
        <v>0</v>
      </c>
      <c r="W27" s="158"/>
      <c r="X27" s="158" t="s">
        <v>271</v>
      </c>
      <c r="Y27" s="158" t="s">
        <v>223</v>
      </c>
      <c r="Z27" s="148"/>
      <c r="AA27" s="148"/>
      <c r="AB27" s="148"/>
      <c r="AC27" s="148"/>
      <c r="AD27" s="148"/>
      <c r="AE27" s="148"/>
      <c r="AF27" s="148"/>
      <c r="AG27" s="148" t="s">
        <v>507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0">
        <v>18</v>
      </c>
      <c r="B28" s="181" t="s">
        <v>567</v>
      </c>
      <c r="C28" s="187" t="s">
        <v>568</v>
      </c>
      <c r="D28" s="182" t="s">
        <v>569</v>
      </c>
      <c r="E28" s="183">
        <v>1</v>
      </c>
      <c r="F28" s="184"/>
      <c r="G28" s="185">
        <f t="shared" si="7"/>
        <v>0</v>
      </c>
      <c r="H28" s="184"/>
      <c r="I28" s="185">
        <f t="shared" si="8"/>
        <v>0</v>
      </c>
      <c r="J28" s="184"/>
      <c r="K28" s="185">
        <f t="shared" si="9"/>
        <v>0</v>
      </c>
      <c r="L28" s="185">
        <v>21</v>
      </c>
      <c r="M28" s="185">
        <f t="shared" si="10"/>
        <v>0</v>
      </c>
      <c r="N28" s="183">
        <v>0</v>
      </c>
      <c r="O28" s="183">
        <f t="shared" si="11"/>
        <v>0</v>
      </c>
      <c r="P28" s="183">
        <v>0</v>
      </c>
      <c r="Q28" s="183">
        <f t="shared" si="12"/>
        <v>0</v>
      </c>
      <c r="R28" s="185"/>
      <c r="S28" s="185" t="s">
        <v>229</v>
      </c>
      <c r="T28" s="186" t="s">
        <v>221</v>
      </c>
      <c r="U28" s="158">
        <v>0</v>
      </c>
      <c r="V28" s="158">
        <f t="shared" si="13"/>
        <v>0</v>
      </c>
      <c r="W28" s="158"/>
      <c r="X28" s="158" t="s">
        <v>335</v>
      </c>
      <c r="Y28" s="158" t="s">
        <v>223</v>
      </c>
      <c r="Z28" s="148"/>
      <c r="AA28" s="148"/>
      <c r="AB28" s="148"/>
      <c r="AC28" s="148"/>
      <c r="AD28" s="148"/>
      <c r="AE28" s="148"/>
      <c r="AF28" s="148"/>
      <c r="AG28" s="148" t="s">
        <v>337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0" t="s">
        <v>215</v>
      </c>
      <c r="B29" s="161" t="s">
        <v>149</v>
      </c>
      <c r="C29" s="175" t="s">
        <v>150</v>
      </c>
      <c r="D29" s="162"/>
      <c r="E29" s="163"/>
      <c r="F29" s="164"/>
      <c r="G29" s="164">
        <f>SUMIF(AG30:AG32,"&lt;&gt;NOR",G30:G32)</f>
        <v>0</v>
      </c>
      <c r="H29" s="164"/>
      <c r="I29" s="164">
        <f>SUM(I30:I32)</f>
        <v>0</v>
      </c>
      <c r="J29" s="164"/>
      <c r="K29" s="164">
        <f>SUM(K30:K32)</f>
        <v>0</v>
      </c>
      <c r="L29" s="164"/>
      <c r="M29" s="164">
        <f>SUM(M30:M32)</f>
        <v>0</v>
      </c>
      <c r="N29" s="163"/>
      <c r="O29" s="163">
        <f>SUM(O30:O32)</f>
        <v>0</v>
      </c>
      <c r="P29" s="163"/>
      <c r="Q29" s="163">
        <f>SUM(Q30:Q32)</f>
        <v>0</v>
      </c>
      <c r="R29" s="164"/>
      <c r="S29" s="164"/>
      <c r="T29" s="165"/>
      <c r="U29" s="159"/>
      <c r="V29" s="159">
        <f>SUM(V30:V32)</f>
        <v>0</v>
      </c>
      <c r="W29" s="159"/>
      <c r="X29" s="159"/>
      <c r="Y29" s="159"/>
      <c r="AG29" t="s">
        <v>216</v>
      </c>
    </row>
    <row r="30" spans="1:60" outlineLevel="1" x14ac:dyDescent="0.2">
      <c r="A30" s="180">
        <v>19</v>
      </c>
      <c r="B30" s="181" t="s">
        <v>572</v>
      </c>
      <c r="C30" s="187" t="s">
        <v>573</v>
      </c>
      <c r="D30" s="182" t="s">
        <v>279</v>
      </c>
      <c r="E30" s="183">
        <v>1</v>
      </c>
      <c r="F30" s="184"/>
      <c r="G30" s="185">
        <f>ROUND(E30*F30,2)</f>
        <v>0</v>
      </c>
      <c r="H30" s="184"/>
      <c r="I30" s="185">
        <f>ROUND(E30*H30,2)</f>
        <v>0</v>
      </c>
      <c r="J30" s="184"/>
      <c r="K30" s="185">
        <f>ROUND(E30*J30,2)</f>
        <v>0</v>
      </c>
      <c r="L30" s="185">
        <v>21</v>
      </c>
      <c r="M30" s="185">
        <f>G30*(1+L30/100)</f>
        <v>0</v>
      </c>
      <c r="N30" s="183">
        <v>0</v>
      </c>
      <c r="O30" s="183">
        <f>ROUND(E30*N30,2)</f>
        <v>0</v>
      </c>
      <c r="P30" s="183">
        <v>0</v>
      </c>
      <c r="Q30" s="183">
        <f>ROUND(E30*P30,2)</f>
        <v>0</v>
      </c>
      <c r="R30" s="185"/>
      <c r="S30" s="185" t="s">
        <v>229</v>
      </c>
      <c r="T30" s="186" t="s">
        <v>221</v>
      </c>
      <c r="U30" s="158">
        <v>0</v>
      </c>
      <c r="V30" s="158">
        <f>ROUND(E30*U30,2)</f>
        <v>0</v>
      </c>
      <c r="W30" s="158"/>
      <c r="X30" s="158" t="s">
        <v>271</v>
      </c>
      <c r="Y30" s="158" t="s">
        <v>223</v>
      </c>
      <c r="Z30" s="148"/>
      <c r="AA30" s="148"/>
      <c r="AB30" s="148"/>
      <c r="AC30" s="148"/>
      <c r="AD30" s="148"/>
      <c r="AE30" s="148"/>
      <c r="AF30" s="148"/>
      <c r="AG30" s="148" t="s">
        <v>507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0">
        <v>20</v>
      </c>
      <c r="B31" s="181" t="s">
        <v>574</v>
      </c>
      <c r="C31" s="187" t="s">
        <v>575</v>
      </c>
      <c r="D31" s="182" t="s">
        <v>304</v>
      </c>
      <c r="E31" s="183">
        <v>38</v>
      </c>
      <c r="F31" s="184"/>
      <c r="G31" s="185">
        <f>ROUND(E31*F31,2)</f>
        <v>0</v>
      </c>
      <c r="H31" s="184"/>
      <c r="I31" s="185">
        <f>ROUND(E31*H31,2)</f>
        <v>0</v>
      </c>
      <c r="J31" s="184"/>
      <c r="K31" s="185">
        <f>ROUND(E31*J31,2)</f>
        <v>0</v>
      </c>
      <c r="L31" s="185">
        <v>21</v>
      </c>
      <c r="M31" s="185">
        <f>G31*(1+L31/100)</f>
        <v>0</v>
      </c>
      <c r="N31" s="183">
        <v>0</v>
      </c>
      <c r="O31" s="183">
        <f>ROUND(E31*N31,2)</f>
        <v>0</v>
      </c>
      <c r="P31" s="183">
        <v>0</v>
      </c>
      <c r="Q31" s="183">
        <f>ROUND(E31*P31,2)</f>
        <v>0</v>
      </c>
      <c r="R31" s="185"/>
      <c r="S31" s="185" t="s">
        <v>229</v>
      </c>
      <c r="T31" s="186" t="s">
        <v>221</v>
      </c>
      <c r="U31" s="158">
        <v>0</v>
      </c>
      <c r="V31" s="158">
        <f>ROUND(E31*U31,2)</f>
        <v>0</v>
      </c>
      <c r="W31" s="158"/>
      <c r="X31" s="158" t="s">
        <v>271</v>
      </c>
      <c r="Y31" s="158" t="s">
        <v>223</v>
      </c>
      <c r="Z31" s="148"/>
      <c r="AA31" s="148"/>
      <c r="AB31" s="148"/>
      <c r="AC31" s="148"/>
      <c r="AD31" s="148"/>
      <c r="AE31" s="148"/>
      <c r="AF31" s="148"/>
      <c r="AG31" s="148" t="s">
        <v>507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0">
        <v>21</v>
      </c>
      <c r="B32" s="181" t="s">
        <v>576</v>
      </c>
      <c r="C32" s="187" t="s">
        <v>577</v>
      </c>
      <c r="D32" s="182" t="s">
        <v>304</v>
      </c>
      <c r="E32" s="183">
        <v>38</v>
      </c>
      <c r="F32" s="184"/>
      <c r="G32" s="185">
        <f>ROUND(E32*F32,2)</f>
        <v>0</v>
      </c>
      <c r="H32" s="184"/>
      <c r="I32" s="185">
        <f>ROUND(E32*H32,2)</f>
        <v>0</v>
      </c>
      <c r="J32" s="184"/>
      <c r="K32" s="185">
        <f>ROUND(E32*J32,2)</f>
        <v>0</v>
      </c>
      <c r="L32" s="185">
        <v>21</v>
      </c>
      <c r="M32" s="185">
        <f>G32*(1+L32/100)</f>
        <v>0</v>
      </c>
      <c r="N32" s="183">
        <v>0</v>
      </c>
      <c r="O32" s="183">
        <f>ROUND(E32*N32,2)</f>
        <v>0</v>
      </c>
      <c r="P32" s="183">
        <v>0</v>
      </c>
      <c r="Q32" s="183">
        <f>ROUND(E32*P32,2)</f>
        <v>0</v>
      </c>
      <c r="R32" s="185"/>
      <c r="S32" s="185" t="s">
        <v>229</v>
      </c>
      <c r="T32" s="186" t="s">
        <v>221</v>
      </c>
      <c r="U32" s="158">
        <v>0</v>
      </c>
      <c r="V32" s="158">
        <f>ROUND(E32*U32,2)</f>
        <v>0</v>
      </c>
      <c r="W32" s="158"/>
      <c r="X32" s="158" t="s">
        <v>271</v>
      </c>
      <c r="Y32" s="158" t="s">
        <v>223</v>
      </c>
      <c r="Z32" s="148"/>
      <c r="AA32" s="148"/>
      <c r="AB32" s="148"/>
      <c r="AC32" s="148"/>
      <c r="AD32" s="148"/>
      <c r="AE32" s="148"/>
      <c r="AF32" s="148"/>
      <c r="AG32" s="148" t="s">
        <v>507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x14ac:dyDescent="0.2">
      <c r="A33" s="160" t="s">
        <v>215</v>
      </c>
      <c r="B33" s="161" t="s">
        <v>154</v>
      </c>
      <c r="C33" s="175" t="s">
        <v>155</v>
      </c>
      <c r="D33" s="162"/>
      <c r="E33" s="163"/>
      <c r="F33" s="164"/>
      <c r="G33" s="164">
        <f>SUMIF(AG34:AG60,"&lt;&gt;NOR",G34:G60)</f>
        <v>0</v>
      </c>
      <c r="H33" s="164"/>
      <c r="I33" s="164">
        <f>SUM(I34:I60)</f>
        <v>0</v>
      </c>
      <c r="J33" s="164"/>
      <c r="K33" s="164">
        <f>SUM(K34:K60)</f>
        <v>0</v>
      </c>
      <c r="L33" s="164"/>
      <c r="M33" s="164">
        <f>SUM(M34:M60)</f>
        <v>0</v>
      </c>
      <c r="N33" s="163"/>
      <c r="O33" s="163">
        <f>SUM(O34:O60)</f>
        <v>0</v>
      </c>
      <c r="P33" s="163"/>
      <c r="Q33" s="163">
        <f>SUM(Q34:Q60)</f>
        <v>0</v>
      </c>
      <c r="R33" s="164"/>
      <c r="S33" s="164"/>
      <c r="T33" s="165"/>
      <c r="U33" s="159"/>
      <c r="V33" s="159">
        <f>SUM(V34:V60)</f>
        <v>0</v>
      </c>
      <c r="W33" s="159"/>
      <c r="X33" s="159"/>
      <c r="Y33" s="159"/>
      <c r="AG33" t="s">
        <v>216</v>
      </c>
    </row>
    <row r="34" spans="1:60" outlineLevel="1" x14ac:dyDescent="0.2">
      <c r="A34" s="180">
        <v>22</v>
      </c>
      <c r="B34" s="181" t="s">
        <v>580</v>
      </c>
      <c r="C34" s="187" t="s">
        <v>581</v>
      </c>
      <c r="D34" s="182" t="s">
        <v>307</v>
      </c>
      <c r="E34" s="183">
        <v>1</v>
      </c>
      <c r="F34" s="184"/>
      <c r="G34" s="185">
        <f t="shared" ref="G34:G60" si="14">ROUND(E34*F34,2)</f>
        <v>0</v>
      </c>
      <c r="H34" s="184"/>
      <c r="I34" s="185">
        <f t="shared" ref="I34:I60" si="15">ROUND(E34*H34,2)</f>
        <v>0</v>
      </c>
      <c r="J34" s="184"/>
      <c r="K34" s="185">
        <f t="shared" ref="K34:K60" si="16">ROUND(E34*J34,2)</f>
        <v>0</v>
      </c>
      <c r="L34" s="185">
        <v>21</v>
      </c>
      <c r="M34" s="185">
        <f t="shared" ref="M34:M60" si="17">G34*(1+L34/100)</f>
        <v>0</v>
      </c>
      <c r="N34" s="183">
        <v>0</v>
      </c>
      <c r="O34" s="183">
        <f t="shared" ref="O34:O60" si="18">ROUND(E34*N34,2)</f>
        <v>0</v>
      </c>
      <c r="P34" s="183">
        <v>0</v>
      </c>
      <c r="Q34" s="183">
        <f t="shared" ref="Q34:Q60" si="19">ROUND(E34*P34,2)</f>
        <v>0</v>
      </c>
      <c r="R34" s="185"/>
      <c r="S34" s="185" t="s">
        <v>229</v>
      </c>
      <c r="T34" s="186" t="s">
        <v>221</v>
      </c>
      <c r="U34" s="158">
        <v>0</v>
      </c>
      <c r="V34" s="158">
        <f t="shared" ref="V34:V60" si="20">ROUND(E34*U34,2)</f>
        <v>0</v>
      </c>
      <c r="W34" s="158"/>
      <c r="X34" s="158" t="s">
        <v>271</v>
      </c>
      <c r="Y34" s="158" t="s">
        <v>223</v>
      </c>
      <c r="Z34" s="148"/>
      <c r="AA34" s="148"/>
      <c r="AB34" s="148"/>
      <c r="AC34" s="148"/>
      <c r="AD34" s="148"/>
      <c r="AE34" s="148"/>
      <c r="AF34" s="148"/>
      <c r="AG34" s="148" t="s">
        <v>507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0">
        <v>23</v>
      </c>
      <c r="B35" s="181" t="s">
        <v>582</v>
      </c>
      <c r="C35" s="187" t="s">
        <v>583</v>
      </c>
      <c r="D35" s="182" t="s">
        <v>307</v>
      </c>
      <c r="E35" s="183">
        <v>1</v>
      </c>
      <c r="F35" s="184"/>
      <c r="G35" s="185">
        <f t="shared" si="14"/>
        <v>0</v>
      </c>
      <c r="H35" s="184"/>
      <c r="I35" s="185">
        <f t="shared" si="15"/>
        <v>0</v>
      </c>
      <c r="J35" s="184"/>
      <c r="K35" s="185">
        <f t="shared" si="16"/>
        <v>0</v>
      </c>
      <c r="L35" s="185">
        <v>21</v>
      </c>
      <c r="M35" s="185">
        <f t="shared" si="17"/>
        <v>0</v>
      </c>
      <c r="N35" s="183">
        <v>0</v>
      </c>
      <c r="O35" s="183">
        <f t="shared" si="18"/>
        <v>0</v>
      </c>
      <c r="P35" s="183">
        <v>0</v>
      </c>
      <c r="Q35" s="183">
        <f t="shared" si="19"/>
        <v>0</v>
      </c>
      <c r="R35" s="185"/>
      <c r="S35" s="185" t="s">
        <v>229</v>
      </c>
      <c r="T35" s="186" t="s">
        <v>221</v>
      </c>
      <c r="U35" s="158">
        <v>0</v>
      </c>
      <c r="V35" s="158">
        <f t="shared" si="20"/>
        <v>0</v>
      </c>
      <c r="W35" s="158"/>
      <c r="X35" s="158" t="s">
        <v>271</v>
      </c>
      <c r="Y35" s="158" t="s">
        <v>223</v>
      </c>
      <c r="Z35" s="148"/>
      <c r="AA35" s="148"/>
      <c r="AB35" s="148"/>
      <c r="AC35" s="148"/>
      <c r="AD35" s="148"/>
      <c r="AE35" s="148"/>
      <c r="AF35" s="148"/>
      <c r="AG35" s="148" t="s">
        <v>507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80">
        <v>24</v>
      </c>
      <c r="B36" s="181" t="s">
        <v>584</v>
      </c>
      <c r="C36" s="187" t="s">
        <v>585</v>
      </c>
      <c r="D36" s="182" t="s">
        <v>304</v>
      </c>
      <c r="E36" s="183">
        <v>33</v>
      </c>
      <c r="F36" s="184"/>
      <c r="G36" s="185">
        <f t="shared" si="14"/>
        <v>0</v>
      </c>
      <c r="H36" s="184"/>
      <c r="I36" s="185">
        <f t="shared" si="15"/>
        <v>0</v>
      </c>
      <c r="J36" s="184"/>
      <c r="K36" s="185">
        <f t="shared" si="16"/>
        <v>0</v>
      </c>
      <c r="L36" s="185">
        <v>21</v>
      </c>
      <c r="M36" s="185">
        <f t="shared" si="17"/>
        <v>0</v>
      </c>
      <c r="N36" s="183">
        <v>0</v>
      </c>
      <c r="O36" s="183">
        <f t="shared" si="18"/>
        <v>0</v>
      </c>
      <c r="P36" s="183">
        <v>0</v>
      </c>
      <c r="Q36" s="183">
        <f t="shared" si="19"/>
        <v>0</v>
      </c>
      <c r="R36" s="185"/>
      <c r="S36" s="185" t="s">
        <v>229</v>
      </c>
      <c r="T36" s="186" t="s">
        <v>221</v>
      </c>
      <c r="U36" s="158">
        <v>0</v>
      </c>
      <c r="V36" s="158">
        <f t="shared" si="20"/>
        <v>0</v>
      </c>
      <c r="W36" s="158"/>
      <c r="X36" s="158" t="s">
        <v>271</v>
      </c>
      <c r="Y36" s="158" t="s">
        <v>223</v>
      </c>
      <c r="Z36" s="148"/>
      <c r="AA36" s="148"/>
      <c r="AB36" s="148"/>
      <c r="AC36" s="148"/>
      <c r="AD36" s="148"/>
      <c r="AE36" s="148"/>
      <c r="AF36" s="148"/>
      <c r="AG36" s="148" t="s">
        <v>507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ht="22.5" outlineLevel="1" x14ac:dyDescent="0.2">
      <c r="A37" s="180">
        <v>25</v>
      </c>
      <c r="B37" s="181" t="s">
        <v>586</v>
      </c>
      <c r="C37" s="187" t="s">
        <v>587</v>
      </c>
      <c r="D37" s="182" t="s">
        <v>304</v>
      </c>
      <c r="E37" s="183">
        <v>5</v>
      </c>
      <c r="F37" s="184"/>
      <c r="G37" s="185">
        <f t="shared" si="14"/>
        <v>0</v>
      </c>
      <c r="H37" s="184"/>
      <c r="I37" s="185">
        <f t="shared" si="15"/>
        <v>0</v>
      </c>
      <c r="J37" s="184"/>
      <c r="K37" s="185">
        <f t="shared" si="16"/>
        <v>0</v>
      </c>
      <c r="L37" s="185">
        <v>21</v>
      </c>
      <c r="M37" s="185">
        <f t="shared" si="17"/>
        <v>0</v>
      </c>
      <c r="N37" s="183">
        <v>0</v>
      </c>
      <c r="O37" s="183">
        <f t="shared" si="18"/>
        <v>0</v>
      </c>
      <c r="P37" s="183">
        <v>0</v>
      </c>
      <c r="Q37" s="183">
        <f t="shared" si="19"/>
        <v>0</v>
      </c>
      <c r="R37" s="185"/>
      <c r="S37" s="185" t="s">
        <v>229</v>
      </c>
      <c r="T37" s="186" t="s">
        <v>221</v>
      </c>
      <c r="U37" s="158">
        <v>0</v>
      </c>
      <c r="V37" s="158">
        <f t="shared" si="20"/>
        <v>0</v>
      </c>
      <c r="W37" s="158"/>
      <c r="X37" s="158" t="s">
        <v>271</v>
      </c>
      <c r="Y37" s="158" t="s">
        <v>223</v>
      </c>
      <c r="Z37" s="148"/>
      <c r="AA37" s="148"/>
      <c r="AB37" s="148"/>
      <c r="AC37" s="148"/>
      <c r="AD37" s="148"/>
      <c r="AE37" s="148"/>
      <c r="AF37" s="148"/>
      <c r="AG37" s="148" t="s">
        <v>507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2.5" outlineLevel="1" x14ac:dyDescent="0.2">
      <c r="A38" s="180">
        <v>26</v>
      </c>
      <c r="B38" s="181" t="s">
        <v>588</v>
      </c>
      <c r="C38" s="187" t="s">
        <v>589</v>
      </c>
      <c r="D38" s="182" t="s">
        <v>307</v>
      </c>
      <c r="E38" s="183">
        <v>1</v>
      </c>
      <c r="F38" s="184"/>
      <c r="G38" s="185">
        <f t="shared" si="14"/>
        <v>0</v>
      </c>
      <c r="H38" s="184"/>
      <c r="I38" s="185">
        <f t="shared" si="15"/>
        <v>0</v>
      </c>
      <c r="J38" s="184"/>
      <c r="K38" s="185">
        <f t="shared" si="16"/>
        <v>0</v>
      </c>
      <c r="L38" s="185">
        <v>21</v>
      </c>
      <c r="M38" s="185">
        <f t="shared" si="17"/>
        <v>0</v>
      </c>
      <c r="N38" s="183">
        <v>0</v>
      </c>
      <c r="O38" s="183">
        <f t="shared" si="18"/>
        <v>0</v>
      </c>
      <c r="P38" s="183">
        <v>0</v>
      </c>
      <c r="Q38" s="183">
        <f t="shared" si="19"/>
        <v>0</v>
      </c>
      <c r="R38" s="185"/>
      <c r="S38" s="185" t="s">
        <v>229</v>
      </c>
      <c r="T38" s="186" t="s">
        <v>221</v>
      </c>
      <c r="U38" s="158">
        <v>0</v>
      </c>
      <c r="V38" s="158">
        <f t="shared" si="20"/>
        <v>0</v>
      </c>
      <c r="W38" s="158"/>
      <c r="X38" s="158" t="s">
        <v>271</v>
      </c>
      <c r="Y38" s="158" t="s">
        <v>223</v>
      </c>
      <c r="Z38" s="148"/>
      <c r="AA38" s="148"/>
      <c r="AB38" s="148"/>
      <c r="AC38" s="148"/>
      <c r="AD38" s="148"/>
      <c r="AE38" s="148"/>
      <c r="AF38" s="148"/>
      <c r="AG38" s="148" t="s">
        <v>507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0">
        <v>27</v>
      </c>
      <c r="B39" s="181" t="s">
        <v>590</v>
      </c>
      <c r="C39" s="187" t="s">
        <v>591</v>
      </c>
      <c r="D39" s="182" t="s">
        <v>304</v>
      </c>
      <c r="E39" s="183">
        <v>38</v>
      </c>
      <c r="F39" s="184"/>
      <c r="G39" s="185">
        <f t="shared" si="14"/>
        <v>0</v>
      </c>
      <c r="H39" s="184"/>
      <c r="I39" s="185">
        <f t="shared" si="15"/>
        <v>0</v>
      </c>
      <c r="J39" s="184"/>
      <c r="K39" s="185">
        <f t="shared" si="16"/>
        <v>0</v>
      </c>
      <c r="L39" s="185">
        <v>21</v>
      </c>
      <c r="M39" s="185">
        <f t="shared" si="17"/>
        <v>0</v>
      </c>
      <c r="N39" s="183">
        <v>0</v>
      </c>
      <c r="O39" s="183">
        <f t="shared" si="18"/>
        <v>0</v>
      </c>
      <c r="P39" s="183">
        <v>0</v>
      </c>
      <c r="Q39" s="183">
        <f t="shared" si="19"/>
        <v>0</v>
      </c>
      <c r="R39" s="185"/>
      <c r="S39" s="185" t="s">
        <v>229</v>
      </c>
      <c r="T39" s="186" t="s">
        <v>221</v>
      </c>
      <c r="U39" s="158">
        <v>0</v>
      </c>
      <c r="V39" s="158">
        <f t="shared" si="20"/>
        <v>0</v>
      </c>
      <c r="W39" s="158"/>
      <c r="X39" s="158" t="s">
        <v>271</v>
      </c>
      <c r="Y39" s="158" t="s">
        <v>223</v>
      </c>
      <c r="Z39" s="148"/>
      <c r="AA39" s="148"/>
      <c r="AB39" s="148"/>
      <c r="AC39" s="148"/>
      <c r="AD39" s="148"/>
      <c r="AE39" s="148"/>
      <c r="AF39" s="148"/>
      <c r="AG39" s="148" t="s">
        <v>507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0">
        <v>28</v>
      </c>
      <c r="B40" s="181" t="s">
        <v>592</v>
      </c>
      <c r="C40" s="187" t="s">
        <v>593</v>
      </c>
      <c r="D40" s="182" t="s">
        <v>279</v>
      </c>
      <c r="E40" s="183">
        <v>1</v>
      </c>
      <c r="F40" s="184"/>
      <c r="G40" s="185">
        <f t="shared" si="14"/>
        <v>0</v>
      </c>
      <c r="H40" s="184"/>
      <c r="I40" s="185">
        <f t="shared" si="15"/>
        <v>0</v>
      </c>
      <c r="J40" s="184"/>
      <c r="K40" s="185">
        <f t="shared" si="16"/>
        <v>0</v>
      </c>
      <c r="L40" s="185">
        <v>21</v>
      </c>
      <c r="M40" s="185">
        <f t="shared" si="17"/>
        <v>0</v>
      </c>
      <c r="N40" s="183">
        <v>0</v>
      </c>
      <c r="O40" s="183">
        <f t="shared" si="18"/>
        <v>0</v>
      </c>
      <c r="P40" s="183">
        <v>0</v>
      </c>
      <c r="Q40" s="183">
        <f t="shared" si="19"/>
        <v>0</v>
      </c>
      <c r="R40" s="185"/>
      <c r="S40" s="185" t="s">
        <v>229</v>
      </c>
      <c r="T40" s="186" t="s">
        <v>221</v>
      </c>
      <c r="U40" s="158">
        <v>0</v>
      </c>
      <c r="V40" s="158">
        <f t="shared" si="20"/>
        <v>0</v>
      </c>
      <c r="W40" s="158"/>
      <c r="X40" s="158" t="s">
        <v>271</v>
      </c>
      <c r="Y40" s="158" t="s">
        <v>223</v>
      </c>
      <c r="Z40" s="148"/>
      <c r="AA40" s="148"/>
      <c r="AB40" s="148"/>
      <c r="AC40" s="148"/>
      <c r="AD40" s="148"/>
      <c r="AE40" s="148"/>
      <c r="AF40" s="148"/>
      <c r="AG40" s="148" t="s">
        <v>507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0">
        <v>29</v>
      </c>
      <c r="B41" s="181" t="s">
        <v>594</v>
      </c>
      <c r="C41" s="187" t="s">
        <v>595</v>
      </c>
      <c r="D41" s="182" t="s">
        <v>279</v>
      </c>
      <c r="E41" s="183">
        <v>1</v>
      </c>
      <c r="F41" s="184"/>
      <c r="G41" s="185">
        <f t="shared" si="14"/>
        <v>0</v>
      </c>
      <c r="H41" s="184"/>
      <c r="I41" s="185">
        <f t="shared" si="15"/>
        <v>0</v>
      </c>
      <c r="J41" s="184"/>
      <c r="K41" s="185">
        <f t="shared" si="16"/>
        <v>0</v>
      </c>
      <c r="L41" s="185">
        <v>21</v>
      </c>
      <c r="M41" s="185">
        <f t="shared" si="17"/>
        <v>0</v>
      </c>
      <c r="N41" s="183">
        <v>0</v>
      </c>
      <c r="O41" s="183">
        <f t="shared" si="18"/>
        <v>0</v>
      </c>
      <c r="P41" s="183">
        <v>0</v>
      </c>
      <c r="Q41" s="183">
        <f t="shared" si="19"/>
        <v>0</v>
      </c>
      <c r="R41" s="185"/>
      <c r="S41" s="185" t="s">
        <v>229</v>
      </c>
      <c r="T41" s="186" t="s">
        <v>221</v>
      </c>
      <c r="U41" s="158">
        <v>0</v>
      </c>
      <c r="V41" s="158">
        <f t="shared" si="20"/>
        <v>0</v>
      </c>
      <c r="W41" s="158"/>
      <c r="X41" s="158" t="s">
        <v>271</v>
      </c>
      <c r="Y41" s="158" t="s">
        <v>223</v>
      </c>
      <c r="Z41" s="148"/>
      <c r="AA41" s="148"/>
      <c r="AB41" s="148"/>
      <c r="AC41" s="148"/>
      <c r="AD41" s="148"/>
      <c r="AE41" s="148"/>
      <c r="AF41" s="148"/>
      <c r="AG41" s="148" t="s">
        <v>507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0">
        <v>30</v>
      </c>
      <c r="B42" s="181" t="s">
        <v>596</v>
      </c>
      <c r="C42" s="187" t="s">
        <v>597</v>
      </c>
      <c r="D42" s="182" t="s">
        <v>304</v>
      </c>
      <c r="E42" s="183">
        <v>38</v>
      </c>
      <c r="F42" s="184"/>
      <c r="G42" s="185">
        <f t="shared" si="14"/>
        <v>0</v>
      </c>
      <c r="H42" s="184"/>
      <c r="I42" s="185">
        <f t="shared" si="15"/>
        <v>0</v>
      </c>
      <c r="J42" s="184"/>
      <c r="K42" s="185">
        <f t="shared" si="16"/>
        <v>0</v>
      </c>
      <c r="L42" s="185">
        <v>21</v>
      </c>
      <c r="M42" s="185">
        <f t="shared" si="17"/>
        <v>0</v>
      </c>
      <c r="N42" s="183">
        <v>0</v>
      </c>
      <c r="O42" s="183">
        <f t="shared" si="18"/>
        <v>0</v>
      </c>
      <c r="P42" s="183">
        <v>0</v>
      </c>
      <c r="Q42" s="183">
        <f t="shared" si="19"/>
        <v>0</v>
      </c>
      <c r="R42" s="185"/>
      <c r="S42" s="185" t="s">
        <v>229</v>
      </c>
      <c r="T42" s="186" t="s">
        <v>221</v>
      </c>
      <c r="U42" s="158">
        <v>0</v>
      </c>
      <c r="V42" s="158">
        <f t="shared" si="20"/>
        <v>0</v>
      </c>
      <c r="W42" s="158"/>
      <c r="X42" s="158" t="s">
        <v>271</v>
      </c>
      <c r="Y42" s="158" t="s">
        <v>223</v>
      </c>
      <c r="Z42" s="148"/>
      <c r="AA42" s="148"/>
      <c r="AB42" s="148"/>
      <c r="AC42" s="148"/>
      <c r="AD42" s="148"/>
      <c r="AE42" s="148"/>
      <c r="AF42" s="148"/>
      <c r="AG42" s="148" t="s">
        <v>507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0">
        <v>31</v>
      </c>
      <c r="B43" s="181" t="s">
        <v>598</v>
      </c>
      <c r="C43" s="187" t="s">
        <v>599</v>
      </c>
      <c r="D43" s="182" t="s">
        <v>304</v>
      </c>
      <c r="E43" s="183">
        <v>3</v>
      </c>
      <c r="F43" s="184"/>
      <c r="G43" s="185">
        <f t="shared" si="14"/>
        <v>0</v>
      </c>
      <c r="H43" s="184"/>
      <c r="I43" s="185">
        <f t="shared" si="15"/>
        <v>0</v>
      </c>
      <c r="J43" s="184"/>
      <c r="K43" s="185">
        <f t="shared" si="16"/>
        <v>0</v>
      </c>
      <c r="L43" s="185">
        <v>21</v>
      </c>
      <c r="M43" s="185">
        <f t="shared" si="17"/>
        <v>0</v>
      </c>
      <c r="N43" s="183">
        <v>0</v>
      </c>
      <c r="O43" s="183">
        <f t="shared" si="18"/>
        <v>0</v>
      </c>
      <c r="P43" s="183">
        <v>0</v>
      </c>
      <c r="Q43" s="183">
        <f t="shared" si="19"/>
        <v>0</v>
      </c>
      <c r="R43" s="185"/>
      <c r="S43" s="185" t="s">
        <v>229</v>
      </c>
      <c r="T43" s="186" t="s">
        <v>221</v>
      </c>
      <c r="U43" s="158">
        <v>0</v>
      </c>
      <c r="V43" s="158">
        <f t="shared" si="20"/>
        <v>0</v>
      </c>
      <c r="W43" s="158"/>
      <c r="X43" s="158" t="s">
        <v>271</v>
      </c>
      <c r="Y43" s="158" t="s">
        <v>223</v>
      </c>
      <c r="Z43" s="148"/>
      <c r="AA43" s="148"/>
      <c r="AB43" s="148"/>
      <c r="AC43" s="148"/>
      <c r="AD43" s="148"/>
      <c r="AE43" s="148"/>
      <c r="AF43" s="148"/>
      <c r="AG43" s="148" t="s">
        <v>507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0">
        <v>32</v>
      </c>
      <c r="B44" s="181" t="s">
        <v>600</v>
      </c>
      <c r="C44" s="187" t="s">
        <v>601</v>
      </c>
      <c r="D44" s="182" t="s">
        <v>304</v>
      </c>
      <c r="E44" s="183">
        <v>3</v>
      </c>
      <c r="F44" s="184"/>
      <c r="G44" s="185">
        <f t="shared" si="14"/>
        <v>0</v>
      </c>
      <c r="H44" s="184"/>
      <c r="I44" s="185">
        <f t="shared" si="15"/>
        <v>0</v>
      </c>
      <c r="J44" s="184"/>
      <c r="K44" s="185">
        <f t="shared" si="16"/>
        <v>0</v>
      </c>
      <c r="L44" s="185">
        <v>21</v>
      </c>
      <c r="M44" s="185">
        <f t="shared" si="17"/>
        <v>0</v>
      </c>
      <c r="N44" s="183">
        <v>0</v>
      </c>
      <c r="O44" s="183">
        <f t="shared" si="18"/>
        <v>0</v>
      </c>
      <c r="P44" s="183">
        <v>0</v>
      </c>
      <c r="Q44" s="183">
        <f t="shared" si="19"/>
        <v>0</v>
      </c>
      <c r="R44" s="185"/>
      <c r="S44" s="185" t="s">
        <v>229</v>
      </c>
      <c r="T44" s="186" t="s">
        <v>221</v>
      </c>
      <c r="U44" s="158">
        <v>0</v>
      </c>
      <c r="V44" s="158">
        <f t="shared" si="20"/>
        <v>0</v>
      </c>
      <c r="W44" s="158"/>
      <c r="X44" s="158" t="s">
        <v>335</v>
      </c>
      <c r="Y44" s="158" t="s">
        <v>223</v>
      </c>
      <c r="Z44" s="148"/>
      <c r="AA44" s="148"/>
      <c r="AB44" s="148"/>
      <c r="AC44" s="148"/>
      <c r="AD44" s="148"/>
      <c r="AE44" s="148"/>
      <c r="AF44" s="148"/>
      <c r="AG44" s="148" t="s">
        <v>337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0">
        <v>33</v>
      </c>
      <c r="B45" s="181" t="s">
        <v>602</v>
      </c>
      <c r="C45" s="187" t="s">
        <v>603</v>
      </c>
      <c r="D45" s="182" t="s">
        <v>279</v>
      </c>
      <c r="E45" s="183">
        <v>3</v>
      </c>
      <c r="F45" s="184"/>
      <c r="G45" s="185">
        <f t="shared" si="14"/>
        <v>0</v>
      </c>
      <c r="H45" s="184"/>
      <c r="I45" s="185">
        <f t="shared" si="15"/>
        <v>0</v>
      </c>
      <c r="J45" s="184"/>
      <c r="K45" s="185">
        <f t="shared" si="16"/>
        <v>0</v>
      </c>
      <c r="L45" s="185">
        <v>21</v>
      </c>
      <c r="M45" s="185">
        <f t="shared" si="17"/>
        <v>0</v>
      </c>
      <c r="N45" s="183">
        <v>0</v>
      </c>
      <c r="O45" s="183">
        <f t="shared" si="18"/>
        <v>0</v>
      </c>
      <c r="P45" s="183">
        <v>0</v>
      </c>
      <c r="Q45" s="183">
        <f t="shared" si="19"/>
        <v>0</v>
      </c>
      <c r="R45" s="185"/>
      <c r="S45" s="185" t="s">
        <v>229</v>
      </c>
      <c r="T45" s="186" t="s">
        <v>221</v>
      </c>
      <c r="U45" s="158">
        <v>0</v>
      </c>
      <c r="V45" s="158">
        <f t="shared" si="20"/>
        <v>0</v>
      </c>
      <c r="W45" s="158"/>
      <c r="X45" s="158" t="s">
        <v>335</v>
      </c>
      <c r="Y45" s="158" t="s">
        <v>223</v>
      </c>
      <c r="Z45" s="148"/>
      <c r="AA45" s="148"/>
      <c r="AB45" s="148"/>
      <c r="AC45" s="148"/>
      <c r="AD45" s="148"/>
      <c r="AE45" s="148"/>
      <c r="AF45" s="148"/>
      <c r="AG45" s="148" t="s">
        <v>337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0">
        <v>34</v>
      </c>
      <c r="B46" s="181" t="s">
        <v>604</v>
      </c>
      <c r="C46" s="187" t="s">
        <v>605</v>
      </c>
      <c r="D46" s="182" t="s">
        <v>304</v>
      </c>
      <c r="E46" s="183">
        <v>80</v>
      </c>
      <c r="F46" s="184"/>
      <c r="G46" s="185">
        <f t="shared" si="14"/>
        <v>0</v>
      </c>
      <c r="H46" s="184"/>
      <c r="I46" s="185">
        <f t="shared" si="15"/>
        <v>0</v>
      </c>
      <c r="J46" s="184"/>
      <c r="K46" s="185">
        <f t="shared" si="16"/>
        <v>0</v>
      </c>
      <c r="L46" s="185">
        <v>21</v>
      </c>
      <c r="M46" s="185">
        <f t="shared" si="17"/>
        <v>0</v>
      </c>
      <c r="N46" s="183">
        <v>0</v>
      </c>
      <c r="O46" s="183">
        <f t="shared" si="18"/>
        <v>0</v>
      </c>
      <c r="P46" s="183">
        <v>0</v>
      </c>
      <c r="Q46" s="183">
        <f t="shared" si="19"/>
        <v>0</v>
      </c>
      <c r="R46" s="185"/>
      <c r="S46" s="185" t="s">
        <v>229</v>
      </c>
      <c r="T46" s="186" t="s">
        <v>221</v>
      </c>
      <c r="U46" s="158">
        <v>0</v>
      </c>
      <c r="V46" s="158">
        <f t="shared" si="20"/>
        <v>0</v>
      </c>
      <c r="W46" s="158"/>
      <c r="X46" s="158" t="s">
        <v>271</v>
      </c>
      <c r="Y46" s="158" t="s">
        <v>223</v>
      </c>
      <c r="Z46" s="148"/>
      <c r="AA46" s="148"/>
      <c r="AB46" s="148"/>
      <c r="AC46" s="148"/>
      <c r="AD46" s="148"/>
      <c r="AE46" s="148"/>
      <c r="AF46" s="148"/>
      <c r="AG46" s="148" t="s">
        <v>507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0">
        <v>35</v>
      </c>
      <c r="B47" s="181" t="s">
        <v>606</v>
      </c>
      <c r="C47" s="187" t="s">
        <v>607</v>
      </c>
      <c r="D47" s="182" t="s">
        <v>304</v>
      </c>
      <c r="E47" s="183">
        <v>80</v>
      </c>
      <c r="F47" s="184"/>
      <c r="G47" s="185">
        <f t="shared" si="14"/>
        <v>0</v>
      </c>
      <c r="H47" s="184"/>
      <c r="I47" s="185">
        <f t="shared" si="15"/>
        <v>0</v>
      </c>
      <c r="J47" s="184"/>
      <c r="K47" s="185">
        <f t="shared" si="16"/>
        <v>0</v>
      </c>
      <c r="L47" s="185">
        <v>21</v>
      </c>
      <c r="M47" s="185">
        <f t="shared" si="17"/>
        <v>0</v>
      </c>
      <c r="N47" s="183">
        <v>0</v>
      </c>
      <c r="O47" s="183">
        <f t="shared" si="18"/>
        <v>0</v>
      </c>
      <c r="P47" s="183">
        <v>0</v>
      </c>
      <c r="Q47" s="183">
        <f t="shared" si="19"/>
        <v>0</v>
      </c>
      <c r="R47" s="185"/>
      <c r="S47" s="185" t="s">
        <v>229</v>
      </c>
      <c r="T47" s="186" t="s">
        <v>221</v>
      </c>
      <c r="U47" s="158">
        <v>0</v>
      </c>
      <c r="V47" s="158">
        <f t="shared" si="20"/>
        <v>0</v>
      </c>
      <c r="W47" s="158"/>
      <c r="X47" s="158" t="s">
        <v>335</v>
      </c>
      <c r="Y47" s="158" t="s">
        <v>336</v>
      </c>
      <c r="Z47" s="148"/>
      <c r="AA47" s="148"/>
      <c r="AB47" s="148"/>
      <c r="AC47" s="148"/>
      <c r="AD47" s="148"/>
      <c r="AE47" s="148"/>
      <c r="AF47" s="148"/>
      <c r="AG47" s="148" t="s">
        <v>337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0">
        <v>36</v>
      </c>
      <c r="B48" s="181" t="s">
        <v>608</v>
      </c>
      <c r="C48" s="187" t="s">
        <v>609</v>
      </c>
      <c r="D48" s="182" t="s">
        <v>304</v>
      </c>
      <c r="E48" s="183">
        <v>10</v>
      </c>
      <c r="F48" s="184"/>
      <c r="G48" s="185">
        <f t="shared" si="14"/>
        <v>0</v>
      </c>
      <c r="H48" s="184"/>
      <c r="I48" s="185">
        <f t="shared" si="15"/>
        <v>0</v>
      </c>
      <c r="J48" s="184"/>
      <c r="K48" s="185">
        <f t="shared" si="16"/>
        <v>0</v>
      </c>
      <c r="L48" s="185">
        <v>21</v>
      </c>
      <c r="M48" s="185">
        <f t="shared" si="17"/>
        <v>0</v>
      </c>
      <c r="N48" s="183">
        <v>0</v>
      </c>
      <c r="O48" s="183">
        <f t="shared" si="18"/>
        <v>0</v>
      </c>
      <c r="P48" s="183">
        <v>0</v>
      </c>
      <c r="Q48" s="183">
        <f t="shared" si="19"/>
        <v>0</v>
      </c>
      <c r="R48" s="185"/>
      <c r="S48" s="185" t="s">
        <v>229</v>
      </c>
      <c r="T48" s="186" t="s">
        <v>221</v>
      </c>
      <c r="U48" s="158">
        <v>0</v>
      </c>
      <c r="V48" s="158">
        <f t="shared" si="20"/>
        <v>0</v>
      </c>
      <c r="W48" s="158"/>
      <c r="X48" s="158" t="s">
        <v>271</v>
      </c>
      <c r="Y48" s="158" t="s">
        <v>223</v>
      </c>
      <c r="Z48" s="148"/>
      <c r="AA48" s="148"/>
      <c r="AB48" s="148"/>
      <c r="AC48" s="148"/>
      <c r="AD48" s="148"/>
      <c r="AE48" s="148"/>
      <c r="AF48" s="148"/>
      <c r="AG48" s="148" t="s">
        <v>507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0">
        <v>37</v>
      </c>
      <c r="B49" s="181" t="s">
        <v>610</v>
      </c>
      <c r="C49" s="187" t="s">
        <v>611</v>
      </c>
      <c r="D49" s="182" t="s">
        <v>304</v>
      </c>
      <c r="E49" s="183">
        <v>10</v>
      </c>
      <c r="F49" s="184"/>
      <c r="G49" s="185">
        <f t="shared" si="14"/>
        <v>0</v>
      </c>
      <c r="H49" s="184"/>
      <c r="I49" s="185">
        <f t="shared" si="15"/>
        <v>0</v>
      </c>
      <c r="J49" s="184"/>
      <c r="K49" s="185">
        <f t="shared" si="16"/>
        <v>0</v>
      </c>
      <c r="L49" s="185">
        <v>21</v>
      </c>
      <c r="M49" s="185">
        <f t="shared" si="17"/>
        <v>0</v>
      </c>
      <c r="N49" s="183">
        <v>0</v>
      </c>
      <c r="O49" s="183">
        <f t="shared" si="18"/>
        <v>0</v>
      </c>
      <c r="P49" s="183">
        <v>0</v>
      </c>
      <c r="Q49" s="183">
        <f t="shared" si="19"/>
        <v>0</v>
      </c>
      <c r="R49" s="185"/>
      <c r="S49" s="185" t="s">
        <v>229</v>
      </c>
      <c r="T49" s="186" t="s">
        <v>221</v>
      </c>
      <c r="U49" s="158">
        <v>0</v>
      </c>
      <c r="V49" s="158">
        <f t="shared" si="20"/>
        <v>0</v>
      </c>
      <c r="W49" s="158"/>
      <c r="X49" s="158" t="s">
        <v>335</v>
      </c>
      <c r="Y49" s="158" t="s">
        <v>223</v>
      </c>
      <c r="Z49" s="148"/>
      <c r="AA49" s="148"/>
      <c r="AB49" s="148"/>
      <c r="AC49" s="148"/>
      <c r="AD49" s="148"/>
      <c r="AE49" s="148"/>
      <c r="AF49" s="148"/>
      <c r="AG49" s="148" t="s">
        <v>337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0">
        <v>38</v>
      </c>
      <c r="B50" s="181" t="s">
        <v>612</v>
      </c>
      <c r="C50" s="187" t="s">
        <v>613</v>
      </c>
      <c r="D50" s="182" t="s">
        <v>304</v>
      </c>
      <c r="E50" s="183">
        <v>33</v>
      </c>
      <c r="F50" s="184"/>
      <c r="G50" s="185">
        <f t="shared" si="14"/>
        <v>0</v>
      </c>
      <c r="H50" s="184"/>
      <c r="I50" s="185">
        <f t="shared" si="15"/>
        <v>0</v>
      </c>
      <c r="J50" s="184"/>
      <c r="K50" s="185">
        <f t="shared" si="16"/>
        <v>0</v>
      </c>
      <c r="L50" s="185">
        <v>21</v>
      </c>
      <c r="M50" s="185">
        <f t="shared" si="17"/>
        <v>0</v>
      </c>
      <c r="N50" s="183">
        <v>0</v>
      </c>
      <c r="O50" s="183">
        <f t="shared" si="18"/>
        <v>0</v>
      </c>
      <c r="P50" s="183">
        <v>0</v>
      </c>
      <c r="Q50" s="183">
        <f t="shared" si="19"/>
        <v>0</v>
      </c>
      <c r="R50" s="185"/>
      <c r="S50" s="185" t="s">
        <v>229</v>
      </c>
      <c r="T50" s="186" t="s">
        <v>221</v>
      </c>
      <c r="U50" s="158">
        <v>0</v>
      </c>
      <c r="V50" s="158">
        <f t="shared" si="20"/>
        <v>0</v>
      </c>
      <c r="W50" s="158"/>
      <c r="X50" s="158" t="s">
        <v>271</v>
      </c>
      <c r="Y50" s="158" t="s">
        <v>223</v>
      </c>
      <c r="Z50" s="148"/>
      <c r="AA50" s="148"/>
      <c r="AB50" s="148"/>
      <c r="AC50" s="148"/>
      <c r="AD50" s="148"/>
      <c r="AE50" s="148"/>
      <c r="AF50" s="148"/>
      <c r="AG50" s="148" t="s">
        <v>507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0">
        <v>39</v>
      </c>
      <c r="B51" s="181" t="s">
        <v>614</v>
      </c>
      <c r="C51" s="187" t="s">
        <v>615</v>
      </c>
      <c r="D51" s="182" t="s">
        <v>304</v>
      </c>
      <c r="E51" s="183">
        <v>5</v>
      </c>
      <c r="F51" s="184"/>
      <c r="G51" s="185">
        <f t="shared" si="14"/>
        <v>0</v>
      </c>
      <c r="H51" s="184"/>
      <c r="I51" s="185">
        <f t="shared" si="15"/>
        <v>0</v>
      </c>
      <c r="J51" s="184"/>
      <c r="K51" s="185">
        <f t="shared" si="16"/>
        <v>0</v>
      </c>
      <c r="L51" s="185">
        <v>21</v>
      </c>
      <c r="M51" s="185">
        <f t="shared" si="17"/>
        <v>0</v>
      </c>
      <c r="N51" s="183">
        <v>0</v>
      </c>
      <c r="O51" s="183">
        <f t="shared" si="18"/>
        <v>0</v>
      </c>
      <c r="P51" s="183">
        <v>0</v>
      </c>
      <c r="Q51" s="183">
        <f t="shared" si="19"/>
        <v>0</v>
      </c>
      <c r="R51" s="185"/>
      <c r="S51" s="185" t="s">
        <v>229</v>
      </c>
      <c r="T51" s="186" t="s">
        <v>221</v>
      </c>
      <c r="U51" s="158">
        <v>0</v>
      </c>
      <c r="V51" s="158">
        <f t="shared" si="20"/>
        <v>0</v>
      </c>
      <c r="W51" s="158"/>
      <c r="X51" s="158" t="s">
        <v>271</v>
      </c>
      <c r="Y51" s="158" t="s">
        <v>223</v>
      </c>
      <c r="Z51" s="148"/>
      <c r="AA51" s="148"/>
      <c r="AB51" s="148"/>
      <c r="AC51" s="148"/>
      <c r="AD51" s="148"/>
      <c r="AE51" s="148"/>
      <c r="AF51" s="148"/>
      <c r="AG51" s="148" t="s">
        <v>507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0">
        <v>40</v>
      </c>
      <c r="B52" s="181" t="s">
        <v>616</v>
      </c>
      <c r="C52" s="187" t="s">
        <v>617</v>
      </c>
      <c r="D52" s="182" t="s">
        <v>364</v>
      </c>
      <c r="E52" s="183">
        <v>12.54</v>
      </c>
      <c r="F52" s="184"/>
      <c r="G52" s="185">
        <f t="shared" si="14"/>
        <v>0</v>
      </c>
      <c r="H52" s="184"/>
      <c r="I52" s="185">
        <f t="shared" si="15"/>
        <v>0</v>
      </c>
      <c r="J52" s="184"/>
      <c r="K52" s="185">
        <f t="shared" si="16"/>
        <v>0</v>
      </c>
      <c r="L52" s="185">
        <v>21</v>
      </c>
      <c r="M52" s="185">
        <f t="shared" si="17"/>
        <v>0</v>
      </c>
      <c r="N52" s="183">
        <v>0</v>
      </c>
      <c r="O52" s="183">
        <f t="shared" si="18"/>
        <v>0</v>
      </c>
      <c r="P52" s="183">
        <v>0</v>
      </c>
      <c r="Q52" s="183">
        <f t="shared" si="19"/>
        <v>0</v>
      </c>
      <c r="R52" s="185"/>
      <c r="S52" s="185" t="s">
        <v>229</v>
      </c>
      <c r="T52" s="186" t="s">
        <v>221</v>
      </c>
      <c r="U52" s="158">
        <v>0</v>
      </c>
      <c r="V52" s="158">
        <f t="shared" si="20"/>
        <v>0</v>
      </c>
      <c r="W52" s="158"/>
      <c r="X52" s="158" t="s">
        <v>335</v>
      </c>
      <c r="Y52" s="158" t="s">
        <v>223</v>
      </c>
      <c r="Z52" s="148"/>
      <c r="AA52" s="148"/>
      <c r="AB52" s="148"/>
      <c r="AC52" s="148"/>
      <c r="AD52" s="148"/>
      <c r="AE52" s="148"/>
      <c r="AF52" s="148"/>
      <c r="AG52" s="148" t="s">
        <v>337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0">
        <v>41</v>
      </c>
      <c r="B53" s="181" t="s">
        <v>618</v>
      </c>
      <c r="C53" s="187" t="s">
        <v>619</v>
      </c>
      <c r="D53" s="182" t="s">
        <v>307</v>
      </c>
      <c r="E53" s="183">
        <v>1</v>
      </c>
      <c r="F53" s="184"/>
      <c r="G53" s="185">
        <f t="shared" si="14"/>
        <v>0</v>
      </c>
      <c r="H53" s="184"/>
      <c r="I53" s="185">
        <f t="shared" si="15"/>
        <v>0</v>
      </c>
      <c r="J53" s="184"/>
      <c r="K53" s="185">
        <f t="shared" si="16"/>
        <v>0</v>
      </c>
      <c r="L53" s="185">
        <v>21</v>
      </c>
      <c r="M53" s="185">
        <f t="shared" si="17"/>
        <v>0</v>
      </c>
      <c r="N53" s="183">
        <v>0</v>
      </c>
      <c r="O53" s="183">
        <f t="shared" si="18"/>
        <v>0</v>
      </c>
      <c r="P53" s="183">
        <v>0</v>
      </c>
      <c r="Q53" s="183">
        <f t="shared" si="19"/>
        <v>0</v>
      </c>
      <c r="R53" s="185"/>
      <c r="S53" s="185" t="s">
        <v>229</v>
      </c>
      <c r="T53" s="186" t="s">
        <v>221</v>
      </c>
      <c r="U53" s="158">
        <v>0</v>
      </c>
      <c r="V53" s="158">
        <f t="shared" si="20"/>
        <v>0</v>
      </c>
      <c r="W53" s="158"/>
      <c r="X53" s="158" t="s">
        <v>271</v>
      </c>
      <c r="Y53" s="158" t="s">
        <v>223</v>
      </c>
      <c r="Z53" s="148"/>
      <c r="AA53" s="148"/>
      <c r="AB53" s="148"/>
      <c r="AC53" s="148"/>
      <c r="AD53" s="148"/>
      <c r="AE53" s="148"/>
      <c r="AF53" s="148"/>
      <c r="AG53" s="148" t="s">
        <v>507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0">
        <v>42</v>
      </c>
      <c r="B54" s="181" t="s">
        <v>620</v>
      </c>
      <c r="C54" s="187" t="s">
        <v>621</v>
      </c>
      <c r="D54" s="182" t="s">
        <v>269</v>
      </c>
      <c r="E54" s="183">
        <v>33</v>
      </c>
      <c r="F54" s="184"/>
      <c r="G54" s="185">
        <f t="shared" si="14"/>
        <v>0</v>
      </c>
      <c r="H54" s="184"/>
      <c r="I54" s="185">
        <f t="shared" si="15"/>
        <v>0</v>
      </c>
      <c r="J54" s="184"/>
      <c r="K54" s="185">
        <f t="shared" si="16"/>
        <v>0</v>
      </c>
      <c r="L54" s="185">
        <v>21</v>
      </c>
      <c r="M54" s="185">
        <f t="shared" si="17"/>
        <v>0</v>
      </c>
      <c r="N54" s="183">
        <v>0</v>
      </c>
      <c r="O54" s="183">
        <f t="shared" si="18"/>
        <v>0</v>
      </c>
      <c r="P54" s="183">
        <v>0</v>
      </c>
      <c r="Q54" s="183">
        <f t="shared" si="19"/>
        <v>0</v>
      </c>
      <c r="R54" s="185"/>
      <c r="S54" s="185" t="s">
        <v>229</v>
      </c>
      <c r="T54" s="186" t="s">
        <v>221</v>
      </c>
      <c r="U54" s="158">
        <v>0</v>
      </c>
      <c r="V54" s="158">
        <f t="shared" si="20"/>
        <v>0</v>
      </c>
      <c r="W54" s="158"/>
      <c r="X54" s="158" t="s">
        <v>271</v>
      </c>
      <c r="Y54" s="158" t="s">
        <v>223</v>
      </c>
      <c r="Z54" s="148"/>
      <c r="AA54" s="148"/>
      <c r="AB54" s="148"/>
      <c r="AC54" s="148"/>
      <c r="AD54" s="148"/>
      <c r="AE54" s="148"/>
      <c r="AF54" s="148"/>
      <c r="AG54" s="148" t="s">
        <v>507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0">
        <v>43</v>
      </c>
      <c r="B55" s="181" t="s">
        <v>622</v>
      </c>
      <c r="C55" s="187" t="s">
        <v>623</v>
      </c>
      <c r="D55" s="182" t="s">
        <v>269</v>
      </c>
      <c r="E55" s="183">
        <v>5</v>
      </c>
      <c r="F55" s="184"/>
      <c r="G55" s="185">
        <f t="shared" si="14"/>
        <v>0</v>
      </c>
      <c r="H55" s="184"/>
      <c r="I55" s="185">
        <f t="shared" si="15"/>
        <v>0</v>
      </c>
      <c r="J55" s="184"/>
      <c r="K55" s="185">
        <f t="shared" si="16"/>
        <v>0</v>
      </c>
      <c r="L55" s="185">
        <v>21</v>
      </c>
      <c r="M55" s="185">
        <f t="shared" si="17"/>
        <v>0</v>
      </c>
      <c r="N55" s="183">
        <v>0</v>
      </c>
      <c r="O55" s="183">
        <f t="shared" si="18"/>
        <v>0</v>
      </c>
      <c r="P55" s="183">
        <v>0</v>
      </c>
      <c r="Q55" s="183">
        <f t="shared" si="19"/>
        <v>0</v>
      </c>
      <c r="R55" s="185"/>
      <c r="S55" s="185" t="s">
        <v>229</v>
      </c>
      <c r="T55" s="186" t="s">
        <v>221</v>
      </c>
      <c r="U55" s="158">
        <v>0</v>
      </c>
      <c r="V55" s="158">
        <f t="shared" si="20"/>
        <v>0</v>
      </c>
      <c r="W55" s="158"/>
      <c r="X55" s="158" t="s">
        <v>271</v>
      </c>
      <c r="Y55" s="158" t="s">
        <v>223</v>
      </c>
      <c r="Z55" s="148"/>
      <c r="AA55" s="148"/>
      <c r="AB55" s="148"/>
      <c r="AC55" s="148"/>
      <c r="AD55" s="148"/>
      <c r="AE55" s="148"/>
      <c r="AF55" s="148"/>
      <c r="AG55" s="148" t="s">
        <v>507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0">
        <v>44</v>
      </c>
      <c r="B56" s="181" t="s">
        <v>624</v>
      </c>
      <c r="C56" s="187" t="s">
        <v>625</v>
      </c>
      <c r="D56" s="182" t="s">
        <v>279</v>
      </c>
      <c r="E56" s="183">
        <v>1</v>
      </c>
      <c r="F56" s="184"/>
      <c r="G56" s="185">
        <f t="shared" si="14"/>
        <v>0</v>
      </c>
      <c r="H56" s="184"/>
      <c r="I56" s="185">
        <f t="shared" si="15"/>
        <v>0</v>
      </c>
      <c r="J56" s="184"/>
      <c r="K56" s="185">
        <f t="shared" si="16"/>
        <v>0</v>
      </c>
      <c r="L56" s="185">
        <v>21</v>
      </c>
      <c r="M56" s="185">
        <f t="shared" si="17"/>
        <v>0</v>
      </c>
      <c r="N56" s="183">
        <v>0</v>
      </c>
      <c r="O56" s="183">
        <f t="shared" si="18"/>
        <v>0</v>
      </c>
      <c r="P56" s="183">
        <v>0</v>
      </c>
      <c r="Q56" s="183">
        <f t="shared" si="19"/>
        <v>0</v>
      </c>
      <c r="R56" s="185"/>
      <c r="S56" s="185" t="s">
        <v>229</v>
      </c>
      <c r="T56" s="186" t="s">
        <v>221</v>
      </c>
      <c r="U56" s="158">
        <v>0</v>
      </c>
      <c r="V56" s="158">
        <f t="shared" si="20"/>
        <v>0</v>
      </c>
      <c r="W56" s="158"/>
      <c r="X56" s="158" t="s">
        <v>271</v>
      </c>
      <c r="Y56" s="158" t="s">
        <v>223</v>
      </c>
      <c r="Z56" s="148"/>
      <c r="AA56" s="148"/>
      <c r="AB56" s="148"/>
      <c r="AC56" s="148"/>
      <c r="AD56" s="148"/>
      <c r="AE56" s="148"/>
      <c r="AF56" s="148"/>
      <c r="AG56" s="148" t="s">
        <v>507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0">
        <v>45</v>
      </c>
      <c r="B57" s="181" t="s">
        <v>626</v>
      </c>
      <c r="C57" s="187" t="s">
        <v>627</v>
      </c>
      <c r="D57" s="182" t="s">
        <v>279</v>
      </c>
      <c r="E57" s="183">
        <v>1</v>
      </c>
      <c r="F57" s="184"/>
      <c r="G57" s="185">
        <f t="shared" si="14"/>
        <v>0</v>
      </c>
      <c r="H57" s="184"/>
      <c r="I57" s="185">
        <f t="shared" si="15"/>
        <v>0</v>
      </c>
      <c r="J57" s="184"/>
      <c r="K57" s="185">
        <f t="shared" si="16"/>
        <v>0</v>
      </c>
      <c r="L57" s="185">
        <v>21</v>
      </c>
      <c r="M57" s="185">
        <f t="shared" si="17"/>
        <v>0</v>
      </c>
      <c r="N57" s="183">
        <v>0</v>
      </c>
      <c r="O57" s="183">
        <f t="shared" si="18"/>
        <v>0</v>
      </c>
      <c r="P57" s="183">
        <v>0</v>
      </c>
      <c r="Q57" s="183">
        <f t="shared" si="19"/>
        <v>0</v>
      </c>
      <c r="R57" s="185"/>
      <c r="S57" s="185" t="s">
        <v>229</v>
      </c>
      <c r="T57" s="186" t="s">
        <v>221</v>
      </c>
      <c r="U57" s="158">
        <v>0</v>
      </c>
      <c r="V57" s="158">
        <f t="shared" si="20"/>
        <v>0</v>
      </c>
      <c r="W57" s="158"/>
      <c r="X57" s="158" t="s">
        <v>271</v>
      </c>
      <c r="Y57" s="158" t="s">
        <v>223</v>
      </c>
      <c r="Z57" s="148"/>
      <c r="AA57" s="148"/>
      <c r="AB57" s="148"/>
      <c r="AC57" s="148"/>
      <c r="AD57" s="148"/>
      <c r="AE57" s="148"/>
      <c r="AF57" s="148"/>
      <c r="AG57" s="148" t="s">
        <v>507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0">
        <v>46</v>
      </c>
      <c r="B58" s="181" t="s">
        <v>628</v>
      </c>
      <c r="C58" s="187" t="s">
        <v>629</v>
      </c>
      <c r="D58" s="182" t="s">
        <v>279</v>
      </c>
      <c r="E58" s="183">
        <v>3</v>
      </c>
      <c r="F58" s="184"/>
      <c r="G58" s="185">
        <f t="shared" si="14"/>
        <v>0</v>
      </c>
      <c r="H58" s="184"/>
      <c r="I58" s="185">
        <f t="shared" si="15"/>
        <v>0</v>
      </c>
      <c r="J58" s="184"/>
      <c r="K58" s="185">
        <f t="shared" si="16"/>
        <v>0</v>
      </c>
      <c r="L58" s="185">
        <v>21</v>
      </c>
      <c r="M58" s="185">
        <f t="shared" si="17"/>
        <v>0</v>
      </c>
      <c r="N58" s="183">
        <v>0</v>
      </c>
      <c r="O58" s="183">
        <f t="shared" si="18"/>
        <v>0</v>
      </c>
      <c r="P58" s="183">
        <v>0</v>
      </c>
      <c r="Q58" s="183">
        <f t="shared" si="19"/>
        <v>0</v>
      </c>
      <c r="R58" s="185"/>
      <c r="S58" s="185" t="s">
        <v>229</v>
      </c>
      <c r="T58" s="186" t="s">
        <v>221</v>
      </c>
      <c r="U58" s="158">
        <v>0</v>
      </c>
      <c r="V58" s="158">
        <f t="shared" si="20"/>
        <v>0</v>
      </c>
      <c r="W58" s="158"/>
      <c r="X58" s="158" t="s">
        <v>271</v>
      </c>
      <c r="Y58" s="158" t="s">
        <v>223</v>
      </c>
      <c r="Z58" s="148"/>
      <c r="AA58" s="148"/>
      <c r="AB58" s="148"/>
      <c r="AC58" s="148"/>
      <c r="AD58" s="148"/>
      <c r="AE58" s="148"/>
      <c r="AF58" s="148"/>
      <c r="AG58" s="148" t="s">
        <v>507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0">
        <v>47</v>
      </c>
      <c r="B59" s="181" t="s">
        <v>630</v>
      </c>
      <c r="C59" s="187" t="s">
        <v>631</v>
      </c>
      <c r="D59" s="182" t="s">
        <v>279</v>
      </c>
      <c r="E59" s="183">
        <v>4</v>
      </c>
      <c r="F59" s="184"/>
      <c r="G59" s="185">
        <f t="shared" si="14"/>
        <v>0</v>
      </c>
      <c r="H59" s="184"/>
      <c r="I59" s="185">
        <f t="shared" si="15"/>
        <v>0</v>
      </c>
      <c r="J59" s="184"/>
      <c r="K59" s="185">
        <f t="shared" si="16"/>
        <v>0</v>
      </c>
      <c r="L59" s="185">
        <v>21</v>
      </c>
      <c r="M59" s="185">
        <f t="shared" si="17"/>
        <v>0</v>
      </c>
      <c r="N59" s="183">
        <v>0</v>
      </c>
      <c r="O59" s="183">
        <f t="shared" si="18"/>
        <v>0</v>
      </c>
      <c r="P59" s="183">
        <v>0</v>
      </c>
      <c r="Q59" s="183">
        <f t="shared" si="19"/>
        <v>0</v>
      </c>
      <c r="R59" s="185"/>
      <c r="S59" s="185" t="s">
        <v>229</v>
      </c>
      <c r="T59" s="186" t="s">
        <v>221</v>
      </c>
      <c r="U59" s="158">
        <v>0</v>
      </c>
      <c r="V59" s="158">
        <f t="shared" si="20"/>
        <v>0</v>
      </c>
      <c r="W59" s="158"/>
      <c r="X59" s="158" t="s">
        <v>271</v>
      </c>
      <c r="Y59" s="158" t="s">
        <v>223</v>
      </c>
      <c r="Z59" s="148"/>
      <c r="AA59" s="148"/>
      <c r="AB59" s="148"/>
      <c r="AC59" s="148"/>
      <c r="AD59" s="148"/>
      <c r="AE59" s="148"/>
      <c r="AF59" s="148"/>
      <c r="AG59" s="148" t="s">
        <v>507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0">
        <v>48</v>
      </c>
      <c r="B60" s="181" t="s">
        <v>632</v>
      </c>
      <c r="C60" s="187" t="s">
        <v>633</v>
      </c>
      <c r="D60" s="182" t="s">
        <v>279</v>
      </c>
      <c r="E60" s="183">
        <v>4</v>
      </c>
      <c r="F60" s="184"/>
      <c r="G60" s="185">
        <f t="shared" si="14"/>
        <v>0</v>
      </c>
      <c r="H60" s="184"/>
      <c r="I60" s="185">
        <f t="shared" si="15"/>
        <v>0</v>
      </c>
      <c r="J60" s="184"/>
      <c r="K60" s="185">
        <f t="shared" si="16"/>
        <v>0</v>
      </c>
      <c r="L60" s="185">
        <v>21</v>
      </c>
      <c r="M60" s="185">
        <f t="shared" si="17"/>
        <v>0</v>
      </c>
      <c r="N60" s="183">
        <v>0</v>
      </c>
      <c r="O60" s="183">
        <f t="shared" si="18"/>
        <v>0</v>
      </c>
      <c r="P60" s="183">
        <v>0</v>
      </c>
      <c r="Q60" s="183">
        <f t="shared" si="19"/>
        <v>0</v>
      </c>
      <c r="R60" s="185"/>
      <c r="S60" s="185" t="s">
        <v>229</v>
      </c>
      <c r="T60" s="186" t="s">
        <v>221</v>
      </c>
      <c r="U60" s="158">
        <v>0</v>
      </c>
      <c r="V60" s="158">
        <f t="shared" si="20"/>
        <v>0</v>
      </c>
      <c r="W60" s="158"/>
      <c r="X60" s="158" t="s">
        <v>335</v>
      </c>
      <c r="Y60" s="158" t="s">
        <v>223</v>
      </c>
      <c r="Z60" s="148"/>
      <c r="AA60" s="148"/>
      <c r="AB60" s="148"/>
      <c r="AC60" s="148"/>
      <c r="AD60" s="148"/>
      <c r="AE60" s="148"/>
      <c r="AF60" s="148"/>
      <c r="AG60" s="148" t="s">
        <v>337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x14ac:dyDescent="0.2">
      <c r="A61" s="160" t="s">
        <v>215</v>
      </c>
      <c r="B61" s="161" t="s">
        <v>158</v>
      </c>
      <c r="C61" s="175" t="s">
        <v>159</v>
      </c>
      <c r="D61" s="162"/>
      <c r="E61" s="163"/>
      <c r="F61" s="164"/>
      <c r="G61" s="164">
        <f>SUMIF(AG62:AG66,"&lt;&gt;NOR",G62:G66)</f>
        <v>0</v>
      </c>
      <c r="H61" s="164"/>
      <c r="I61" s="164">
        <f>SUM(I62:I66)</f>
        <v>0</v>
      </c>
      <c r="J61" s="164"/>
      <c r="K61" s="164">
        <f>SUM(K62:K66)</f>
        <v>0</v>
      </c>
      <c r="L61" s="164"/>
      <c r="M61" s="164">
        <f>SUM(M62:M66)</f>
        <v>0</v>
      </c>
      <c r="N61" s="163"/>
      <c r="O61" s="163">
        <f>SUM(O62:O66)</f>
        <v>0</v>
      </c>
      <c r="P61" s="163"/>
      <c r="Q61" s="163">
        <f>SUM(Q62:Q66)</f>
        <v>0</v>
      </c>
      <c r="R61" s="164"/>
      <c r="S61" s="164"/>
      <c r="T61" s="165"/>
      <c r="U61" s="159"/>
      <c r="V61" s="159">
        <f>SUM(V62:V66)</f>
        <v>0</v>
      </c>
      <c r="W61" s="159"/>
      <c r="X61" s="159"/>
      <c r="Y61" s="159"/>
      <c r="AG61" t="s">
        <v>216</v>
      </c>
    </row>
    <row r="62" spans="1:60" outlineLevel="1" x14ac:dyDescent="0.2">
      <c r="A62" s="180">
        <v>49</v>
      </c>
      <c r="B62" s="181" t="s">
        <v>634</v>
      </c>
      <c r="C62" s="187" t="s">
        <v>635</v>
      </c>
      <c r="D62" s="182" t="s">
        <v>279</v>
      </c>
      <c r="E62" s="183">
        <v>1</v>
      </c>
      <c r="F62" s="184"/>
      <c r="G62" s="185">
        <f>ROUND(E62*F62,2)</f>
        <v>0</v>
      </c>
      <c r="H62" s="184"/>
      <c r="I62" s="185">
        <f>ROUND(E62*H62,2)</f>
        <v>0</v>
      </c>
      <c r="J62" s="184"/>
      <c r="K62" s="185">
        <f>ROUND(E62*J62,2)</f>
        <v>0</v>
      </c>
      <c r="L62" s="185">
        <v>21</v>
      </c>
      <c r="M62" s="185">
        <f>G62*(1+L62/100)</f>
        <v>0</v>
      </c>
      <c r="N62" s="183">
        <v>0</v>
      </c>
      <c r="O62" s="183">
        <f>ROUND(E62*N62,2)</f>
        <v>0</v>
      </c>
      <c r="P62" s="183">
        <v>0</v>
      </c>
      <c r="Q62" s="183">
        <f>ROUND(E62*P62,2)</f>
        <v>0</v>
      </c>
      <c r="R62" s="185"/>
      <c r="S62" s="185" t="s">
        <v>229</v>
      </c>
      <c r="T62" s="186" t="s">
        <v>221</v>
      </c>
      <c r="U62" s="158">
        <v>0</v>
      </c>
      <c r="V62" s="158">
        <f>ROUND(E62*U62,2)</f>
        <v>0</v>
      </c>
      <c r="W62" s="158"/>
      <c r="X62" s="158" t="s">
        <v>271</v>
      </c>
      <c r="Y62" s="158" t="s">
        <v>223</v>
      </c>
      <c r="Z62" s="148"/>
      <c r="AA62" s="148"/>
      <c r="AB62" s="148"/>
      <c r="AC62" s="148"/>
      <c r="AD62" s="148"/>
      <c r="AE62" s="148"/>
      <c r="AF62" s="148"/>
      <c r="AG62" s="148" t="s">
        <v>507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0">
        <v>50</v>
      </c>
      <c r="B63" s="181" t="s">
        <v>639</v>
      </c>
      <c r="C63" s="187" t="s">
        <v>640</v>
      </c>
      <c r="D63" s="182" t="s">
        <v>641</v>
      </c>
      <c r="E63" s="183">
        <v>1</v>
      </c>
      <c r="F63" s="184"/>
      <c r="G63" s="185">
        <f>ROUND(E63*F63,2)</f>
        <v>0</v>
      </c>
      <c r="H63" s="184"/>
      <c r="I63" s="185">
        <f>ROUND(E63*H63,2)</f>
        <v>0</v>
      </c>
      <c r="J63" s="184"/>
      <c r="K63" s="185">
        <f>ROUND(E63*J63,2)</f>
        <v>0</v>
      </c>
      <c r="L63" s="185">
        <v>21</v>
      </c>
      <c r="M63" s="185">
        <f>G63*(1+L63/100)</f>
        <v>0</v>
      </c>
      <c r="N63" s="183">
        <v>0</v>
      </c>
      <c r="O63" s="183">
        <f>ROUND(E63*N63,2)</f>
        <v>0</v>
      </c>
      <c r="P63" s="183">
        <v>0</v>
      </c>
      <c r="Q63" s="183">
        <f>ROUND(E63*P63,2)</f>
        <v>0</v>
      </c>
      <c r="R63" s="185"/>
      <c r="S63" s="185" t="s">
        <v>229</v>
      </c>
      <c r="T63" s="186" t="s">
        <v>221</v>
      </c>
      <c r="U63" s="158">
        <v>0</v>
      </c>
      <c r="V63" s="158">
        <f>ROUND(E63*U63,2)</f>
        <v>0</v>
      </c>
      <c r="W63" s="158"/>
      <c r="X63" s="158" t="s">
        <v>271</v>
      </c>
      <c r="Y63" s="158" t="s">
        <v>223</v>
      </c>
      <c r="Z63" s="148"/>
      <c r="AA63" s="148"/>
      <c r="AB63" s="148"/>
      <c r="AC63" s="148"/>
      <c r="AD63" s="148"/>
      <c r="AE63" s="148"/>
      <c r="AF63" s="148"/>
      <c r="AG63" s="148" t="s">
        <v>507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0">
        <v>51</v>
      </c>
      <c r="B64" s="181" t="s">
        <v>642</v>
      </c>
      <c r="C64" s="187" t="s">
        <v>643</v>
      </c>
      <c r="D64" s="182" t="s">
        <v>644</v>
      </c>
      <c r="E64" s="183">
        <v>1</v>
      </c>
      <c r="F64" s="184"/>
      <c r="G64" s="185">
        <f>ROUND(E64*F64,2)</f>
        <v>0</v>
      </c>
      <c r="H64" s="184"/>
      <c r="I64" s="185">
        <f>ROUND(E64*H64,2)</f>
        <v>0</v>
      </c>
      <c r="J64" s="184"/>
      <c r="K64" s="185">
        <f>ROUND(E64*J64,2)</f>
        <v>0</v>
      </c>
      <c r="L64" s="185">
        <v>21</v>
      </c>
      <c r="M64" s="185">
        <f>G64*(1+L64/100)</f>
        <v>0</v>
      </c>
      <c r="N64" s="183">
        <v>0</v>
      </c>
      <c r="O64" s="183">
        <f>ROUND(E64*N64,2)</f>
        <v>0</v>
      </c>
      <c r="P64" s="183">
        <v>0</v>
      </c>
      <c r="Q64" s="183">
        <f>ROUND(E64*P64,2)</f>
        <v>0</v>
      </c>
      <c r="R64" s="185"/>
      <c r="S64" s="185" t="s">
        <v>229</v>
      </c>
      <c r="T64" s="186" t="s">
        <v>221</v>
      </c>
      <c r="U64" s="158">
        <v>0</v>
      </c>
      <c r="V64" s="158">
        <f>ROUND(E64*U64,2)</f>
        <v>0</v>
      </c>
      <c r="W64" s="158"/>
      <c r="X64" s="158" t="s">
        <v>271</v>
      </c>
      <c r="Y64" s="158" t="s">
        <v>223</v>
      </c>
      <c r="Z64" s="148"/>
      <c r="AA64" s="148"/>
      <c r="AB64" s="148"/>
      <c r="AC64" s="148"/>
      <c r="AD64" s="148"/>
      <c r="AE64" s="148"/>
      <c r="AF64" s="148"/>
      <c r="AG64" s="148" t="s">
        <v>507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0">
        <v>52</v>
      </c>
      <c r="B65" s="181" t="s">
        <v>645</v>
      </c>
      <c r="C65" s="187" t="s">
        <v>646</v>
      </c>
      <c r="D65" s="182" t="s">
        <v>644</v>
      </c>
      <c r="E65" s="183">
        <v>1</v>
      </c>
      <c r="F65" s="184"/>
      <c r="G65" s="185">
        <f>ROUND(E65*F65,2)</f>
        <v>0</v>
      </c>
      <c r="H65" s="184"/>
      <c r="I65" s="185">
        <f>ROUND(E65*H65,2)</f>
        <v>0</v>
      </c>
      <c r="J65" s="184"/>
      <c r="K65" s="185">
        <f>ROUND(E65*J65,2)</f>
        <v>0</v>
      </c>
      <c r="L65" s="185">
        <v>21</v>
      </c>
      <c r="M65" s="185">
        <f>G65*(1+L65/100)</f>
        <v>0</v>
      </c>
      <c r="N65" s="183">
        <v>0</v>
      </c>
      <c r="O65" s="183">
        <f>ROUND(E65*N65,2)</f>
        <v>0</v>
      </c>
      <c r="P65" s="183">
        <v>0</v>
      </c>
      <c r="Q65" s="183">
        <f>ROUND(E65*P65,2)</f>
        <v>0</v>
      </c>
      <c r="R65" s="185"/>
      <c r="S65" s="185" t="s">
        <v>229</v>
      </c>
      <c r="T65" s="186" t="s">
        <v>221</v>
      </c>
      <c r="U65" s="158">
        <v>0</v>
      </c>
      <c r="V65" s="158">
        <f>ROUND(E65*U65,2)</f>
        <v>0</v>
      </c>
      <c r="W65" s="158"/>
      <c r="X65" s="158" t="s">
        <v>271</v>
      </c>
      <c r="Y65" s="158" t="s">
        <v>223</v>
      </c>
      <c r="Z65" s="148"/>
      <c r="AA65" s="148"/>
      <c r="AB65" s="148"/>
      <c r="AC65" s="148"/>
      <c r="AD65" s="148"/>
      <c r="AE65" s="148"/>
      <c r="AF65" s="148"/>
      <c r="AG65" s="148" t="s">
        <v>507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0">
        <v>53</v>
      </c>
      <c r="B66" s="181" t="s">
        <v>649</v>
      </c>
      <c r="C66" s="187" t="s">
        <v>650</v>
      </c>
      <c r="D66" s="182" t="s">
        <v>279</v>
      </c>
      <c r="E66" s="183">
        <v>1</v>
      </c>
      <c r="F66" s="184"/>
      <c r="G66" s="185">
        <f>ROUND(E66*F66,2)</f>
        <v>0</v>
      </c>
      <c r="H66" s="184"/>
      <c r="I66" s="185">
        <f>ROUND(E66*H66,2)</f>
        <v>0</v>
      </c>
      <c r="J66" s="184"/>
      <c r="K66" s="185">
        <f>ROUND(E66*J66,2)</f>
        <v>0</v>
      </c>
      <c r="L66" s="185">
        <v>21</v>
      </c>
      <c r="M66" s="185">
        <f>G66*(1+L66/100)</f>
        <v>0</v>
      </c>
      <c r="N66" s="183">
        <v>0</v>
      </c>
      <c r="O66" s="183">
        <f>ROUND(E66*N66,2)</f>
        <v>0</v>
      </c>
      <c r="P66" s="183">
        <v>0</v>
      </c>
      <c r="Q66" s="183">
        <f>ROUND(E66*P66,2)</f>
        <v>0</v>
      </c>
      <c r="R66" s="185"/>
      <c r="S66" s="185" t="s">
        <v>229</v>
      </c>
      <c r="T66" s="186" t="s">
        <v>221</v>
      </c>
      <c r="U66" s="158">
        <v>0</v>
      </c>
      <c r="V66" s="158">
        <f>ROUND(E66*U66,2)</f>
        <v>0</v>
      </c>
      <c r="W66" s="158"/>
      <c r="X66" s="158" t="s">
        <v>271</v>
      </c>
      <c r="Y66" s="158" t="s">
        <v>223</v>
      </c>
      <c r="Z66" s="148"/>
      <c r="AA66" s="148"/>
      <c r="AB66" s="148"/>
      <c r="AC66" s="148"/>
      <c r="AD66" s="148"/>
      <c r="AE66" s="148"/>
      <c r="AF66" s="148"/>
      <c r="AG66" s="148" t="s">
        <v>507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x14ac:dyDescent="0.2">
      <c r="A67" s="160" t="s">
        <v>215</v>
      </c>
      <c r="B67" s="161" t="s">
        <v>168</v>
      </c>
      <c r="C67" s="175" t="s">
        <v>169</v>
      </c>
      <c r="D67" s="162"/>
      <c r="E67" s="163"/>
      <c r="F67" s="164"/>
      <c r="G67" s="164">
        <f>SUMIF(AG68:AG70,"&lt;&gt;NOR",G68:G70)</f>
        <v>0</v>
      </c>
      <c r="H67" s="164"/>
      <c r="I67" s="164">
        <f>SUM(I68:I70)</f>
        <v>0</v>
      </c>
      <c r="J67" s="164"/>
      <c r="K67" s="164">
        <f>SUM(K68:K70)</f>
        <v>0</v>
      </c>
      <c r="L67" s="164"/>
      <c r="M67" s="164">
        <f>SUM(M68:M70)</f>
        <v>0</v>
      </c>
      <c r="N67" s="163"/>
      <c r="O67" s="163">
        <f>SUM(O68:O70)</f>
        <v>0</v>
      </c>
      <c r="P67" s="163"/>
      <c r="Q67" s="163">
        <f>SUM(Q68:Q70)</f>
        <v>0</v>
      </c>
      <c r="R67" s="164"/>
      <c r="S67" s="164"/>
      <c r="T67" s="165"/>
      <c r="U67" s="159"/>
      <c r="V67" s="159">
        <f>SUM(V68:V70)</f>
        <v>0</v>
      </c>
      <c r="W67" s="159"/>
      <c r="X67" s="159"/>
      <c r="Y67" s="159"/>
      <c r="AG67" t="s">
        <v>216</v>
      </c>
    </row>
    <row r="68" spans="1:60" outlineLevel="1" x14ac:dyDescent="0.2">
      <c r="A68" s="180">
        <v>54</v>
      </c>
      <c r="B68" s="181" t="s">
        <v>651</v>
      </c>
      <c r="C68" s="187" t="s">
        <v>652</v>
      </c>
      <c r="D68" s="182" t="s">
        <v>653</v>
      </c>
      <c r="E68" s="183">
        <v>8</v>
      </c>
      <c r="F68" s="184"/>
      <c r="G68" s="185">
        <f>ROUND(E68*F68,2)</f>
        <v>0</v>
      </c>
      <c r="H68" s="184"/>
      <c r="I68" s="185">
        <f>ROUND(E68*H68,2)</f>
        <v>0</v>
      </c>
      <c r="J68" s="184"/>
      <c r="K68" s="185">
        <f>ROUND(E68*J68,2)</f>
        <v>0</v>
      </c>
      <c r="L68" s="185">
        <v>21</v>
      </c>
      <c r="M68" s="185">
        <f>G68*(1+L68/100)</f>
        <v>0</v>
      </c>
      <c r="N68" s="183">
        <v>0</v>
      </c>
      <c r="O68" s="183">
        <f>ROUND(E68*N68,2)</f>
        <v>0</v>
      </c>
      <c r="P68" s="183">
        <v>0</v>
      </c>
      <c r="Q68" s="183">
        <f>ROUND(E68*P68,2)</f>
        <v>0</v>
      </c>
      <c r="R68" s="185"/>
      <c r="S68" s="185" t="s">
        <v>229</v>
      </c>
      <c r="T68" s="186" t="s">
        <v>221</v>
      </c>
      <c r="U68" s="158">
        <v>0</v>
      </c>
      <c r="V68" s="158">
        <f>ROUND(E68*U68,2)</f>
        <v>0</v>
      </c>
      <c r="W68" s="158"/>
      <c r="X68" s="158" t="s">
        <v>271</v>
      </c>
      <c r="Y68" s="158" t="s">
        <v>223</v>
      </c>
      <c r="Z68" s="148"/>
      <c r="AA68" s="148"/>
      <c r="AB68" s="148"/>
      <c r="AC68" s="148"/>
      <c r="AD68" s="148"/>
      <c r="AE68" s="148"/>
      <c r="AF68" s="148"/>
      <c r="AG68" s="148" t="s">
        <v>507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0">
        <v>55</v>
      </c>
      <c r="B69" s="181" t="s">
        <v>654</v>
      </c>
      <c r="C69" s="187" t="s">
        <v>655</v>
      </c>
      <c r="D69" s="182" t="s">
        <v>653</v>
      </c>
      <c r="E69" s="183">
        <v>20</v>
      </c>
      <c r="F69" s="184"/>
      <c r="G69" s="185">
        <f>ROUND(E69*F69,2)</f>
        <v>0</v>
      </c>
      <c r="H69" s="184"/>
      <c r="I69" s="185">
        <f>ROUND(E69*H69,2)</f>
        <v>0</v>
      </c>
      <c r="J69" s="184"/>
      <c r="K69" s="185">
        <f>ROUND(E69*J69,2)</f>
        <v>0</v>
      </c>
      <c r="L69" s="185">
        <v>21</v>
      </c>
      <c r="M69" s="185">
        <f>G69*(1+L69/100)</f>
        <v>0</v>
      </c>
      <c r="N69" s="183">
        <v>0</v>
      </c>
      <c r="O69" s="183">
        <f>ROUND(E69*N69,2)</f>
        <v>0</v>
      </c>
      <c r="P69" s="183">
        <v>0</v>
      </c>
      <c r="Q69" s="183">
        <f>ROUND(E69*P69,2)</f>
        <v>0</v>
      </c>
      <c r="R69" s="185"/>
      <c r="S69" s="185" t="s">
        <v>229</v>
      </c>
      <c r="T69" s="186" t="s">
        <v>221</v>
      </c>
      <c r="U69" s="158">
        <v>0</v>
      </c>
      <c r="V69" s="158">
        <f>ROUND(E69*U69,2)</f>
        <v>0</v>
      </c>
      <c r="W69" s="158"/>
      <c r="X69" s="158" t="s">
        <v>271</v>
      </c>
      <c r="Y69" s="158" t="s">
        <v>223</v>
      </c>
      <c r="Z69" s="148"/>
      <c r="AA69" s="148"/>
      <c r="AB69" s="148"/>
      <c r="AC69" s="148"/>
      <c r="AD69" s="148"/>
      <c r="AE69" s="148"/>
      <c r="AF69" s="148"/>
      <c r="AG69" s="148" t="s">
        <v>507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0">
        <v>56</v>
      </c>
      <c r="B70" s="181" t="s">
        <v>656</v>
      </c>
      <c r="C70" s="187" t="s">
        <v>657</v>
      </c>
      <c r="D70" s="182" t="s">
        <v>653</v>
      </c>
      <c r="E70" s="183">
        <v>8</v>
      </c>
      <c r="F70" s="184"/>
      <c r="G70" s="185">
        <f>ROUND(E70*F70,2)</f>
        <v>0</v>
      </c>
      <c r="H70" s="184"/>
      <c r="I70" s="185">
        <f>ROUND(E70*H70,2)</f>
        <v>0</v>
      </c>
      <c r="J70" s="184"/>
      <c r="K70" s="185">
        <f>ROUND(E70*J70,2)</f>
        <v>0</v>
      </c>
      <c r="L70" s="185">
        <v>21</v>
      </c>
      <c r="M70" s="185">
        <f>G70*(1+L70/100)</f>
        <v>0</v>
      </c>
      <c r="N70" s="183">
        <v>0</v>
      </c>
      <c r="O70" s="183">
        <f>ROUND(E70*N70,2)</f>
        <v>0</v>
      </c>
      <c r="P70" s="183">
        <v>0</v>
      </c>
      <c r="Q70" s="183">
        <f>ROUND(E70*P70,2)</f>
        <v>0</v>
      </c>
      <c r="R70" s="185"/>
      <c r="S70" s="185" t="s">
        <v>229</v>
      </c>
      <c r="T70" s="186" t="s">
        <v>221</v>
      </c>
      <c r="U70" s="158">
        <v>0</v>
      </c>
      <c r="V70" s="158">
        <f>ROUND(E70*U70,2)</f>
        <v>0</v>
      </c>
      <c r="W70" s="158"/>
      <c r="X70" s="158" t="s">
        <v>271</v>
      </c>
      <c r="Y70" s="158" t="s">
        <v>223</v>
      </c>
      <c r="Z70" s="148"/>
      <c r="AA70" s="148"/>
      <c r="AB70" s="148"/>
      <c r="AC70" s="148"/>
      <c r="AD70" s="148"/>
      <c r="AE70" s="148"/>
      <c r="AF70" s="148"/>
      <c r="AG70" s="148" t="s">
        <v>507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x14ac:dyDescent="0.2">
      <c r="A71" s="160" t="s">
        <v>215</v>
      </c>
      <c r="B71" s="161" t="s">
        <v>170</v>
      </c>
      <c r="C71" s="175" t="s">
        <v>171</v>
      </c>
      <c r="D71" s="162"/>
      <c r="E71" s="163"/>
      <c r="F71" s="164"/>
      <c r="G71" s="164">
        <f>SUMIF(AG72:AG72,"&lt;&gt;NOR",G72:G72)</f>
        <v>0</v>
      </c>
      <c r="H71" s="164"/>
      <c r="I71" s="164">
        <f>SUM(I72:I72)</f>
        <v>0</v>
      </c>
      <c r="J71" s="164"/>
      <c r="K71" s="164">
        <f>SUM(K72:K72)</f>
        <v>0</v>
      </c>
      <c r="L71" s="164"/>
      <c r="M71" s="164">
        <f>SUM(M72:M72)</f>
        <v>0</v>
      </c>
      <c r="N71" s="163"/>
      <c r="O71" s="163">
        <f>SUM(O72:O72)</f>
        <v>0</v>
      </c>
      <c r="P71" s="163"/>
      <c r="Q71" s="163">
        <f>SUM(Q72:Q72)</f>
        <v>0</v>
      </c>
      <c r="R71" s="164"/>
      <c r="S71" s="164"/>
      <c r="T71" s="165"/>
      <c r="U71" s="159"/>
      <c r="V71" s="159">
        <f>SUM(V72:V72)</f>
        <v>0</v>
      </c>
      <c r="W71" s="159"/>
      <c r="X71" s="159"/>
      <c r="Y71" s="159"/>
      <c r="AG71" t="s">
        <v>216</v>
      </c>
    </row>
    <row r="72" spans="1:60" outlineLevel="1" x14ac:dyDescent="0.2">
      <c r="A72" s="180">
        <v>57</v>
      </c>
      <c r="B72" s="181" t="s">
        <v>660</v>
      </c>
      <c r="C72" s="187" t="s">
        <v>661</v>
      </c>
      <c r="D72" s="182" t="s">
        <v>569</v>
      </c>
      <c r="E72" s="183">
        <v>1</v>
      </c>
      <c r="F72" s="184"/>
      <c r="G72" s="185">
        <f>ROUND(E72*F72,2)</f>
        <v>0</v>
      </c>
      <c r="H72" s="184"/>
      <c r="I72" s="185">
        <f>ROUND(E72*H72,2)</f>
        <v>0</v>
      </c>
      <c r="J72" s="184"/>
      <c r="K72" s="185">
        <f>ROUND(E72*J72,2)</f>
        <v>0</v>
      </c>
      <c r="L72" s="185">
        <v>21</v>
      </c>
      <c r="M72" s="185">
        <f>G72*(1+L72/100)</f>
        <v>0</v>
      </c>
      <c r="N72" s="183">
        <v>0</v>
      </c>
      <c r="O72" s="183">
        <f>ROUND(E72*N72,2)</f>
        <v>0</v>
      </c>
      <c r="P72" s="183">
        <v>0</v>
      </c>
      <c r="Q72" s="183">
        <f>ROUND(E72*P72,2)</f>
        <v>0</v>
      </c>
      <c r="R72" s="185"/>
      <c r="S72" s="185" t="s">
        <v>229</v>
      </c>
      <c r="T72" s="186" t="s">
        <v>221</v>
      </c>
      <c r="U72" s="158">
        <v>0</v>
      </c>
      <c r="V72" s="158">
        <f>ROUND(E72*U72,2)</f>
        <v>0</v>
      </c>
      <c r="W72" s="158"/>
      <c r="X72" s="158" t="s">
        <v>335</v>
      </c>
      <c r="Y72" s="158" t="s">
        <v>223</v>
      </c>
      <c r="Z72" s="148"/>
      <c r="AA72" s="148"/>
      <c r="AB72" s="148"/>
      <c r="AC72" s="148"/>
      <c r="AD72" s="148"/>
      <c r="AE72" s="148"/>
      <c r="AF72" s="148"/>
      <c r="AG72" s="148" t="s">
        <v>337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x14ac:dyDescent="0.2">
      <c r="A73" s="160" t="s">
        <v>215</v>
      </c>
      <c r="B73" s="161" t="s">
        <v>168</v>
      </c>
      <c r="C73" s="175" t="s">
        <v>169</v>
      </c>
      <c r="D73" s="162"/>
      <c r="E73" s="163"/>
      <c r="F73" s="164"/>
      <c r="G73" s="164">
        <f>SUMIF(AG74:AG74,"&lt;&gt;NOR",G74:G74)</f>
        <v>0</v>
      </c>
      <c r="H73" s="164"/>
      <c r="I73" s="164">
        <f>SUM(I74:I74)</f>
        <v>0</v>
      </c>
      <c r="J73" s="164"/>
      <c r="K73" s="164">
        <f>SUM(K74:K74)</f>
        <v>0</v>
      </c>
      <c r="L73" s="164"/>
      <c r="M73" s="164">
        <f>SUM(M74:M74)</f>
        <v>0</v>
      </c>
      <c r="N73" s="163"/>
      <c r="O73" s="163">
        <f>SUM(O74:O74)</f>
        <v>0</v>
      </c>
      <c r="P73" s="163"/>
      <c r="Q73" s="163">
        <f>SUM(Q74:Q74)</f>
        <v>0</v>
      </c>
      <c r="R73" s="164"/>
      <c r="S73" s="164"/>
      <c r="T73" s="165"/>
      <c r="U73" s="159"/>
      <c r="V73" s="159">
        <f>SUM(V74:V74)</f>
        <v>0</v>
      </c>
      <c r="W73" s="159"/>
      <c r="X73" s="159"/>
      <c r="Y73" s="159"/>
      <c r="AG73" t="s">
        <v>216</v>
      </c>
    </row>
    <row r="74" spans="1:60" outlineLevel="1" x14ac:dyDescent="0.2">
      <c r="A74" s="180">
        <v>58</v>
      </c>
      <c r="B74" s="181" t="s">
        <v>662</v>
      </c>
      <c r="C74" s="187" t="s">
        <v>663</v>
      </c>
      <c r="D74" s="182" t="s">
        <v>653</v>
      </c>
      <c r="E74" s="183">
        <v>20</v>
      </c>
      <c r="F74" s="184"/>
      <c r="G74" s="185">
        <f>ROUND(E74*F74,2)</f>
        <v>0</v>
      </c>
      <c r="H74" s="184"/>
      <c r="I74" s="185">
        <f>ROUND(E74*H74,2)</f>
        <v>0</v>
      </c>
      <c r="J74" s="184"/>
      <c r="K74" s="185">
        <f>ROUND(E74*J74,2)</f>
        <v>0</v>
      </c>
      <c r="L74" s="185">
        <v>21</v>
      </c>
      <c r="M74" s="185">
        <f>G74*(1+L74/100)</f>
        <v>0</v>
      </c>
      <c r="N74" s="183">
        <v>0</v>
      </c>
      <c r="O74" s="183">
        <f>ROUND(E74*N74,2)</f>
        <v>0</v>
      </c>
      <c r="P74" s="183">
        <v>0</v>
      </c>
      <c r="Q74" s="183">
        <f>ROUND(E74*P74,2)</f>
        <v>0</v>
      </c>
      <c r="R74" s="185"/>
      <c r="S74" s="185" t="s">
        <v>229</v>
      </c>
      <c r="T74" s="186" t="s">
        <v>221</v>
      </c>
      <c r="U74" s="158">
        <v>0</v>
      </c>
      <c r="V74" s="158">
        <f>ROUND(E74*U74,2)</f>
        <v>0</v>
      </c>
      <c r="W74" s="158"/>
      <c r="X74" s="158" t="s">
        <v>222</v>
      </c>
      <c r="Y74" s="158" t="s">
        <v>223</v>
      </c>
      <c r="Z74" s="148"/>
      <c r="AA74" s="148"/>
      <c r="AB74" s="148"/>
      <c r="AC74" s="148"/>
      <c r="AD74" s="148"/>
      <c r="AE74" s="148"/>
      <c r="AF74" s="148"/>
      <c r="AG74" s="148" t="s">
        <v>224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
      <c r="A75" s="160" t="s">
        <v>215</v>
      </c>
      <c r="B75" s="161" t="s">
        <v>183</v>
      </c>
      <c r="C75" s="175" t="s">
        <v>184</v>
      </c>
      <c r="D75" s="162"/>
      <c r="E75" s="163"/>
      <c r="F75" s="164"/>
      <c r="G75" s="164">
        <f>SUMIF(AG76:AG76,"&lt;&gt;NOR",G76:G76)</f>
        <v>0</v>
      </c>
      <c r="H75" s="164"/>
      <c r="I75" s="164">
        <f>SUM(I76:I76)</f>
        <v>0</v>
      </c>
      <c r="J75" s="164"/>
      <c r="K75" s="164">
        <f>SUM(K76:K76)</f>
        <v>0</v>
      </c>
      <c r="L75" s="164"/>
      <c r="M75" s="164">
        <f>SUM(M76:M76)</f>
        <v>0</v>
      </c>
      <c r="N75" s="163"/>
      <c r="O75" s="163">
        <f>SUM(O76:O76)</f>
        <v>0</v>
      </c>
      <c r="P75" s="163"/>
      <c r="Q75" s="163">
        <f>SUM(Q76:Q76)</f>
        <v>0</v>
      </c>
      <c r="R75" s="164"/>
      <c r="S75" s="164"/>
      <c r="T75" s="165"/>
      <c r="U75" s="159"/>
      <c r="V75" s="159">
        <f>SUM(V76:V76)</f>
        <v>0</v>
      </c>
      <c r="W75" s="159"/>
      <c r="X75" s="159"/>
      <c r="Y75" s="159"/>
      <c r="AG75" t="s">
        <v>216</v>
      </c>
    </row>
    <row r="76" spans="1:60" outlineLevel="1" x14ac:dyDescent="0.2">
      <c r="A76" s="167">
        <v>59</v>
      </c>
      <c r="B76" s="168" t="s">
        <v>666</v>
      </c>
      <c r="C76" s="176" t="s">
        <v>667</v>
      </c>
      <c r="D76" s="169" t="s">
        <v>279</v>
      </c>
      <c r="E76" s="170">
        <v>1</v>
      </c>
      <c r="F76" s="171"/>
      <c r="G76" s="172">
        <f>ROUND(E76*F76,2)</f>
        <v>0</v>
      </c>
      <c r="H76" s="171"/>
      <c r="I76" s="172">
        <f>ROUND(E76*H76,2)</f>
        <v>0</v>
      </c>
      <c r="J76" s="171"/>
      <c r="K76" s="172">
        <f>ROUND(E76*J76,2)</f>
        <v>0</v>
      </c>
      <c r="L76" s="172">
        <v>21</v>
      </c>
      <c r="M76" s="172">
        <f>G76*(1+L76/100)</f>
        <v>0</v>
      </c>
      <c r="N76" s="170">
        <v>0</v>
      </c>
      <c r="O76" s="170">
        <f>ROUND(E76*N76,2)</f>
        <v>0</v>
      </c>
      <c r="P76" s="170">
        <v>0</v>
      </c>
      <c r="Q76" s="170">
        <f>ROUND(E76*P76,2)</f>
        <v>0</v>
      </c>
      <c r="R76" s="172"/>
      <c r="S76" s="172" t="s">
        <v>229</v>
      </c>
      <c r="T76" s="173" t="s">
        <v>221</v>
      </c>
      <c r="U76" s="158">
        <v>0</v>
      </c>
      <c r="V76" s="158">
        <f>ROUND(E76*U76,2)</f>
        <v>0</v>
      </c>
      <c r="W76" s="158"/>
      <c r="X76" s="158" t="s">
        <v>222</v>
      </c>
      <c r="Y76" s="158" t="s">
        <v>223</v>
      </c>
      <c r="Z76" s="148"/>
      <c r="AA76" s="148"/>
      <c r="AB76" s="148"/>
      <c r="AC76" s="148"/>
      <c r="AD76" s="148"/>
      <c r="AE76" s="148"/>
      <c r="AF76" s="148"/>
      <c r="AG76" s="148" t="s">
        <v>224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x14ac:dyDescent="0.2">
      <c r="A77" s="3"/>
      <c r="B77" s="4"/>
      <c r="C77" s="177"/>
      <c r="D77" s="6"/>
      <c r="E77" s="3"/>
      <c r="F77" s="3"/>
      <c r="G77" s="3"/>
      <c r="H77" s="3"/>
      <c r="I77" s="3"/>
      <c r="J77" s="3"/>
      <c r="K77" s="3"/>
      <c r="L77" s="3"/>
      <c r="M77" s="3"/>
      <c r="N77" s="3"/>
      <c r="O77" s="3"/>
      <c r="P77" s="3"/>
      <c r="Q77" s="3"/>
      <c r="R77" s="3"/>
      <c r="S77" s="3"/>
      <c r="T77" s="3"/>
      <c r="U77" s="3"/>
      <c r="V77" s="3"/>
      <c r="W77" s="3"/>
      <c r="X77" s="3"/>
      <c r="Y77" s="3"/>
      <c r="AE77">
        <v>12</v>
      </c>
      <c r="AF77">
        <v>21</v>
      </c>
      <c r="AG77" t="s">
        <v>201</v>
      </c>
    </row>
    <row r="78" spans="1:60" x14ac:dyDescent="0.2">
      <c r="A78" s="151"/>
      <c r="B78" s="152" t="s">
        <v>29</v>
      </c>
      <c r="C78" s="178"/>
      <c r="D78" s="153"/>
      <c r="E78" s="154"/>
      <c r="F78" s="154"/>
      <c r="G78" s="166">
        <f>G8+G15+G18+G29+G33+G61+G67+G71+G73+G75</f>
        <v>0</v>
      </c>
      <c r="H78" s="3"/>
      <c r="I78" s="3"/>
      <c r="J78" s="3"/>
      <c r="K78" s="3"/>
      <c r="L78" s="3"/>
      <c r="M78" s="3"/>
      <c r="N78" s="3"/>
      <c r="O78" s="3"/>
      <c r="P78" s="3"/>
      <c r="Q78" s="3"/>
      <c r="R78" s="3"/>
      <c r="S78" s="3"/>
      <c r="T78" s="3"/>
      <c r="U78" s="3"/>
      <c r="V78" s="3"/>
      <c r="W78" s="3"/>
      <c r="X78" s="3"/>
      <c r="Y78" s="3"/>
      <c r="AE78">
        <f>SUMIF(L7:L76,AE77,G7:G76)</f>
        <v>0</v>
      </c>
      <c r="AF78">
        <f>SUMIF(L7:L76,AF77,G7:G76)</f>
        <v>0</v>
      </c>
      <c r="AG78" t="s">
        <v>231</v>
      </c>
    </row>
    <row r="79" spans="1:60" x14ac:dyDescent="0.2">
      <c r="C79" s="179"/>
      <c r="D79" s="10"/>
      <c r="AG79" t="s">
        <v>233</v>
      </c>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s/H7v/hfegmbRFOW62mA498kec34GHlsVqk7WP968g3+3ESpee0HCZXHdP3lm4MG03TgqeLlujUHv/vS5Va2kQ==" saltValue="MuYAU6EG1AQxM1qaIOVAi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E40DC-5686-4019-8BC5-8E4BC000A174}">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265</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75</v>
      </c>
      <c r="C3" s="251" t="s">
        <v>76</v>
      </c>
      <c r="D3" s="252"/>
      <c r="E3" s="252"/>
      <c r="F3" s="252"/>
      <c r="G3" s="253"/>
      <c r="AC3" s="121" t="s">
        <v>266</v>
      </c>
      <c r="AG3" t="s">
        <v>191</v>
      </c>
    </row>
    <row r="4" spans="1:60" ht="24.95" customHeight="1" x14ac:dyDescent="0.2">
      <c r="A4" s="141" t="s">
        <v>9</v>
      </c>
      <c r="B4" s="142" t="s">
        <v>59</v>
      </c>
      <c r="C4" s="254" t="s">
        <v>76</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166</v>
      </c>
      <c r="C8" s="175" t="s">
        <v>167</v>
      </c>
      <c r="D8" s="162"/>
      <c r="E8" s="163"/>
      <c r="F8" s="164"/>
      <c r="G8" s="164">
        <f>SUMIF(AG9:AG14,"&lt;&gt;NOR",G9:G14)</f>
        <v>0</v>
      </c>
      <c r="H8" s="164"/>
      <c r="I8" s="164">
        <f>SUM(I9:I14)</f>
        <v>0</v>
      </c>
      <c r="J8" s="164"/>
      <c r="K8" s="164">
        <f>SUM(K9:K14)</f>
        <v>0</v>
      </c>
      <c r="L8" s="164"/>
      <c r="M8" s="164">
        <f>SUM(M9:M14)</f>
        <v>0</v>
      </c>
      <c r="N8" s="163"/>
      <c r="O8" s="163">
        <f>SUM(O9:O14)</f>
        <v>0</v>
      </c>
      <c r="P8" s="163"/>
      <c r="Q8" s="163">
        <f>SUM(Q9:Q14)</f>
        <v>0</v>
      </c>
      <c r="R8" s="164"/>
      <c r="S8" s="164"/>
      <c r="T8" s="165"/>
      <c r="U8" s="159"/>
      <c r="V8" s="159">
        <f>SUM(V9:V14)</f>
        <v>0</v>
      </c>
      <c r="W8" s="159"/>
      <c r="X8" s="159"/>
      <c r="Y8" s="159"/>
      <c r="AG8" t="s">
        <v>216</v>
      </c>
    </row>
    <row r="9" spans="1:60" outlineLevel="1" x14ac:dyDescent="0.2">
      <c r="A9" s="180">
        <v>1</v>
      </c>
      <c r="B9" s="181" t="s">
        <v>505</v>
      </c>
      <c r="C9" s="187" t="s">
        <v>506</v>
      </c>
      <c r="D9" s="182" t="s">
        <v>307</v>
      </c>
      <c r="E9" s="183">
        <v>5.7</v>
      </c>
      <c r="F9" s="184"/>
      <c r="G9" s="185">
        <f t="shared" ref="G9:G14" si="0">ROUND(E9*F9,2)</f>
        <v>0</v>
      </c>
      <c r="H9" s="184"/>
      <c r="I9" s="185">
        <f t="shared" ref="I9:I14" si="1">ROUND(E9*H9,2)</f>
        <v>0</v>
      </c>
      <c r="J9" s="184"/>
      <c r="K9" s="185">
        <f t="shared" ref="K9:K14" si="2">ROUND(E9*J9,2)</f>
        <v>0</v>
      </c>
      <c r="L9" s="185">
        <v>21</v>
      </c>
      <c r="M9" s="185">
        <f t="shared" ref="M9:M14" si="3">G9*(1+L9/100)</f>
        <v>0</v>
      </c>
      <c r="N9" s="183">
        <v>0</v>
      </c>
      <c r="O9" s="183">
        <f t="shared" ref="O9:O14" si="4">ROUND(E9*N9,2)</f>
        <v>0</v>
      </c>
      <c r="P9" s="183">
        <v>0</v>
      </c>
      <c r="Q9" s="183">
        <f t="shared" ref="Q9:Q14" si="5">ROUND(E9*P9,2)</f>
        <v>0</v>
      </c>
      <c r="R9" s="185"/>
      <c r="S9" s="185" t="s">
        <v>229</v>
      </c>
      <c r="T9" s="186" t="s">
        <v>221</v>
      </c>
      <c r="U9" s="158">
        <v>0</v>
      </c>
      <c r="V9" s="158">
        <f t="shared" ref="V9:V14" si="6">ROUND(E9*U9,2)</f>
        <v>0</v>
      </c>
      <c r="W9" s="158"/>
      <c r="X9" s="158" t="s">
        <v>271</v>
      </c>
      <c r="Y9" s="158" t="s">
        <v>223</v>
      </c>
      <c r="Z9" s="148"/>
      <c r="AA9" s="148"/>
      <c r="AB9" s="148"/>
      <c r="AC9" s="148"/>
      <c r="AD9" s="148"/>
      <c r="AE9" s="148"/>
      <c r="AF9" s="148"/>
      <c r="AG9" s="148" t="s">
        <v>507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0">
        <v>2</v>
      </c>
      <c r="B10" s="181" t="s">
        <v>508</v>
      </c>
      <c r="C10" s="187" t="s">
        <v>509</v>
      </c>
      <c r="D10" s="182" t="s">
        <v>364</v>
      </c>
      <c r="E10" s="183">
        <v>11.97</v>
      </c>
      <c r="F10" s="184"/>
      <c r="G10" s="185">
        <f t="shared" si="0"/>
        <v>0</v>
      </c>
      <c r="H10" s="184"/>
      <c r="I10" s="185">
        <f t="shared" si="1"/>
        <v>0</v>
      </c>
      <c r="J10" s="184"/>
      <c r="K10" s="185">
        <f t="shared" si="2"/>
        <v>0</v>
      </c>
      <c r="L10" s="185">
        <v>21</v>
      </c>
      <c r="M10" s="185">
        <f t="shared" si="3"/>
        <v>0</v>
      </c>
      <c r="N10" s="183">
        <v>0</v>
      </c>
      <c r="O10" s="183">
        <f t="shared" si="4"/>
        <v>0</v>
      </c>
      <c r="P10" s="183">
        <v>0</v>
      </c>
      <c r="Q10" s="183">
        <f t="shared" si="5"/>
        <v>0</v>
      </c>
      <c r="R10" s="185"/>
      <c r="S10" s="185" t="s">
        <v>229</v>
      </c>
      <c r="T10" s="186" t="s">
        <v>221</v>
      </c>
      <c r="U10" s="158">
        <v>0</v>
      </c>
      <c r="V10" s="158">
        <f t="shared" si="6"/>
        <v>0</v>
      </c>
      <c r="W10" s="158"/>
      <c r="X10" s="158" t="s">
        <v>271</v>
      </c>
      <c r="Y10" s="158" t="s">
        <v>223</v>
      </c>
      <c r="Z10" s="148"/>
      <c r="AA10" s="148"/>
      <c r="AB10" s="148"/>
      <c r="AC10" s="148"/>
      <c r="AD10" s="148"/>
      <c r="AE10" s="148"/>
      <c r="AF10" s="148"/>
      <c r="AG10" s="148" t="s">
        <v>507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0">
        <v>3</v>
      </c>
      <c r="B11" s="181" t="s">
        <v>510</v>
      </c>
      <c r="C11" s="187" t="s">
        <v>511</v>
      </c>
      <c r="D11" s="182" t="s">
        <v>364</v>
      </c>
      <c r="E11" s="183">
        <v>179.55</v>
      </c>
      <c r="F11" s="184"/>
      <c r="G11" s="185">
        <f t="shared" si="0"/>
        <v>0</v>
      </c>
      <c r="H11" s="184"/>
      <c r="I11" s="185">
        <f t="shared" si="1"/>
        <v>0</v>
      </c>
      <c r="J11" s="184"/>
      <c r="K11" s="185">
        <f t="shared" si="2"/>
        <v>0</v>
      </c>
      <c r="L11" s="185">
        <v>21</v>
      </c>
      <c r="M11" s="185">
        <f t="shared" si="3"/>
        <v>0</v>
      </c>
      <c r="N11" s="183">
        <v>0</v>
      </c>
      <c r="O11" s="183">
        <f t="shared" si="4"/>
        <v>0</v>
      </c>
      <c r="P11" s="183">
        <v>0</v>
      </c>
      <c r="Q11" s="183">
        <f t="shared" si="5"/>
        <v>0</v>
      </c>
      <c r="R11" s="185"/>
      <c r="S11" s="185" t="s">
        <v>229</v>
      </c>
      <c r="T11" s="186" t="s">
        <v>221</v>
      </c>
      <c r="U11" s="158">
        <v>0</v>
      </c>
      <c r="V11" s="158">
        <f t="shared" si="6"/>
        <v>0</v>
      </c>
      <c r="W11" s="158"/>
      <c r="X11" s="158" t="s">
        <v>271</v>
      </c>
      <c r="Y11" s="158" t="s">
        <v>223</v>
      </c>
      <c r="Z11" s="148"/>
      <c r="AA11" s="148"/>
      <c r="AB11" s="148"/>
      <c r="AC11" s="148"/>
      <c r="AD11" s="148"/>
      <c r="AE11" s="148"/>
      <c r="AF11" s="148"/>
      <c r="AG11" s="148" t="s">
        <v>507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0">
        <v>4</v>
      </c>
      <c r="B12" s="181" t="s">
        <v>512</v>
      </c>
      <c r="C12" s="187" t="s">
        <v>513</v>
      </c>
      <c r="D12" s="182" t="s">
        <v>364</v>
      </c>
      <c r="E12" s="183">
        <v>11.97</v>
      </c>
      <c r="F12" s="184"/>
      <c r="G12" s="185">
        <f t="shared" si="0"/>
        <v>0</v>
      </c>
      <c r="H12" s="184"/>
      <c r="I12" s="185">
        <f t="shared" si="1"/>
        <v>0</v>
      </c>
      <c r="J12" s="184"/>
      <c r="K12" s="185">
        <f t="shared" si="2"/>
        <v>0</v>
      </c>
      <c r="L12" s="185">
        <v>21</v>
      </c>
      <c r="M12" s="185">
        <f t="shared" si="3"/>
        <v>0</v>
      </c>
      <c r="N12" s="183">
        <v>0</v>
      </c>
      <c r="O12" s="183">
        <f t="shared" si="4"/>
        <v>0</v>
      </c>
      <c r="P12" s="183">
        <v>0</v>
      </c>
      <c r="Q12" s="183">
        <f t="shared" si="5"/>
        <v>0</v>
      </c>
      <c r="R12" s="185"/>
      <c r="S12" s="185" t="s">
        <v>229</v>
      </c>
      <c r="T12" s="186" t="s">
        <v>221</v>
      </c>
      <c r="U12" s="158">
        <v>0</v>
      </c>
      <c r="V12" s="158">
        <f t="shared" si="6"/>
        <v>0</v>
      </c>
      <c r="W12" s="158"/>
      <c r="X12" s="158" t="s">
        <v>271</v>
      </c>
      <c r="Y12" s="158" t="s">
        <v>223</v>
      </c>
      <c r="Z12" s="148"/>
      <c r="AA12" s="148"/>
      <c r="AB12" s="148"/>
      <c r="AC12" s="148"/>
      <c r="AD12" s="148"/>
      <c r="AE12" s="148"/>
      <c r="AF12" s="148"/>
      <c r="AG12" s="148" t="s">
        <v>507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1" x14ac:dyDescent="0.2">
      <c r="A13" s="180">
        <v>5</v>
      </c>
      <c r="B13" s="181" t="s">
        <v>514</v>
      </c>
      <c r="C13" s="187" t="s">
        <v>515</v>
      </c>
      <c r="D13" s="182" t="s">
        <v>364</v>
      </c>
      <c r="E13" s="183">
        <v>1.1499999999999999</v>
      </c>
      <c r="F13" s="184"/>
      <c r="G13" s="185">
        <f t="shared" si="0"/>
        <v>0</v>
      </c>
      <c r="H13" s="184"/>
      <c r="I13" s="185">
        <f t="shared" si="1"/>
        <v>0</v>
      </c>
      <c r="J13" s="184"/>
      <c r="K13" s="185">
        <f t="shared" si="2"/>
        <v>0</v>
      </c>
      <c r="L13" s="185">
        <v>21</v>
      </c>
      <c r="M13" s="185">
        <f t="shared" si="3"/>
        <v>0</v>
      </c>
      <c r="N13" s="183">
        <v>0</v>
      </c>
      <c r="O13" s="183">
        <f t="shared" si="4"/>
        <v>0</v>
      </c>
      <c r="P13" s="183">
        <v>0</v>
      </c>
      <c r="Q13" s="183">
        <f t="shared" si="5"/>
        <v>0</v>
      </c>
      <c r="R13" s="185"/>
      <c r="S13" s="185" t="s">
        <v>229</v>
      </c>
      <c r="T13" s="186" t="s">
        <v>221</v>
      </c>
      <c r="U13" s="158">
        <v>0</v>
      </c>
      <c r="V13" s="158">
        <f t="shared" si="6"/>
        <v>0</v>
      </c>
      <c r="W13" s="158"/>
      <c r="X13" s="158" t="s">
        <v>271</v>
      </c>
      <c r="Y13" s="158" t="s">
        <v>223</v>
      </c>
      <c r="Z13" s="148"/>
      <c r="AA13" s="148"/>
      <c r="AB13" s="148"/>
      <c r="AC13" s="148"/>
      <c r="AD13" s="148"/>
      <c r="AE13" s="148"/>
      <c r="AF13" s="148"/>
      <c r="AG13" s="148" t="s">
        <v>507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0">
        <v>6</v>
      </c>
      <c r="B14" s="181" t="s">
        <v>516</v>
      </c>
      <c r="C14" s="187" t="s">
        <v>517</v>
      </c>
      <c r="D14" s="182" t="s">
        <v>364</v>
      </c>
      <c r="E14" s="183">
        <v>11.97</v>
      </c>
      <c r="F14" s="184"/>
      <c r="G14" s="185">
        <f t="shared" si="0"/>
        <v>0</v>
      </c>
      <c r="H14" s="184"/>
      <c r="I14" s="185">
        <f t="shared" si="1"/>
        <v>0</v>
      </c>
      <c r="J14" s="184"/>
      <c r="K14" s="185">
        <f t="shared" si="2"/>
        <v>0</v>
      </c>
      <c r="L14" s="185">
        <v>21</v>
      </c>
      <c r="M14" s="185">
        <f t="shared" si="3"/>
        <v>0</v>
      </c>
      <c r="N14" s="183">
        <v>0</v>
      </c>
      <c r="O14" s="183">
        <f t="shared" si="4"/>
        <v>0</v>
      </c>
      <c r="P14" s="183">
        <v>0</v>
      </c>
      <c r="Q14" s="183">
        <f t="shared" si="5"/>
        <v>0</v>
      </c>
      <c r="R14" s="185"/>
      <c r="S14" s="185" t="s">
        <v>229</v>
      </c>
      <c r="T14" s="186" t="s">
        <v>221</v>
      </c>
      <c r="U14" s="158">
        <v>0</v>
      </c>
      <c r="V14" s="158">
        <f t="shared" si="6"/>
        <v>0</v>
      </c>
      <c r="W14" s="158"/>
      <c r="X14" s="158" t="s">
        <v>271</v>
      </c>
      <c r="Y14" s="158" t="s">
        <v>223</v>
      </c>
      <c r="Z14" s="148"/>
      <c r="AA14" s="148"/>
      <c r="AB14" s="148"/>
      <c r="AC14" s="148"/>
      <c r="AD14" s="148"/>
      <c r="AE14" s="148"/>
      <c r="AF14" s="148"/>
      <c r="AG14" s="148" t="s">
        <v>507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160" t="s">
        <v>215</v>
      </c>
      <c r="B15" s="161" t="s">
        <v>144</v>
      </c>
      <c r="C15" s="175" t="s">
        <v>145</v>
      </c>
      <c r="D15" s="162"/>
      <c r="E15" s="163"/>
      <c r="F15" s="164"/>
      <c r="G15" s="164">
        <f>SUMIF(AG16:AG27,"&lt;&gt;NOR",G16:G27)</f>
        <v>0</v>
      </c>
      <c r="H15" s="164"/>
      <c r="I15" s="164">
        <f>SUM(I16:I27)</f>
        <v>0</v>
      </c>
      <c r="J15" s="164"/>
      <c r="K15" s="164">
        <f>SUM(K16:K27)</f>
        <v>0</v>
      </c>
      <c r="L15" s="164"/>
      <c r="M15" s="164">
        <f>SUM(M16:M27)</f>
        <v>0</v>
      </c>
      <c r="N15" s="163"/>
      <c r="O15" s="163">
        <f>SUM(O16:O27)</f>
        <v>0</v>
      </c>
      <c r="P15" s="163"/>
      <c r="Q15" s="163">
        <f>SUM(Q16:Q27)</f>
        <v>0</v>
      </c>
      <c r="R15" s="164"/>
      <c r="S15" s="164"/>
      <c r="T15" s="165"/>
      <c r="U15" s="159"/>
      <c r="V15" s="159">
        <f>SUM(V16:V27)</f>
        <v>0</v>
      </c>
      <c r="W15" s="159"/>
      <c r="X15" s="159"/>
      <c r="Y15" s="159"/>
      <c r="AG15" t="s">
        <v>216</v>
      </c>
    </row>
    <row r="16" spans="1:60" outlineLevel="1" x14ac:dyDescent="0.2">
      <c r="A16" s="180">
        <v>7</v>
      </c>
      <c r="B16" s="181" t="s">
        <v>522</v>
      </c>
      <c r="C16" s="187" t="s">
        <v>523</v>
      </c>
      <c r="D16" s="182" t="s">
        <v>279</v>
      </c>
      <c r="E16" s="183">
        <v>48</v>
      </c>
      <c r="F16" s="184"/>
      <c r="G16" s="185">
        <f t="shared" ref="G16:G27" si="7">ROUND(E16*F16,2)</f>
        <v>0</v>
      </c>
      <c r="H16" s="184"/>
      <c r="I16" s="185">
        <f t="shared" ref="I16:I27" si="8">ROUND(E16*H16,2)</f>
        <v>0</v>
      </c>
      <c r="J16" s="184"/>
      <c r="K16" s="185">
        <f t="shared" ref="K16:K27" si="9">ROUND(E16*J16,2)</f>
        <v>0</v>
      </c>
      <c r="L16" s="185">
        <v>21</v>
      </c>
      <c r="M16" s="185">
        <f t="shared" ref="M16:M27" si="10">G16*(1+L16/100)</f>
        <v>0</v>
      </c>
      <c r="N16" s="183">
        <v>0</v>
      </c>
      <c r="O16" s="183">
        <f t="shared" ref="O16:O27" si="11">ROUND(E16*N16,2)</f>
        <v>0</v>
      </c>
      <c r="P16" s="183">
        <v>0</v>
      </c>
      <c r="Q16" s="183">
        <f t="shared" ref="Q16:Q27" si="12">ROUND(E16*P16,2)</f>
        <v>0</v>
      </c>
      <c r="R16" s="185"/>
      <c r="S16" s="185" t="s">
        <v>229</v>
      </c>
      <c r="T16" s="186" t="s">
        <v>221</v>
      </c>
      <c r="U16" s="158">
        <v>0</v>
      </c>
      <c r="V16" s="158">
        <f t="shared" ref="V16:V27" si="13">ROUND(E16*U16,2)</f>
        <v>0</v>
      </c>
      <c r="W16" s="158"/>
      <c r="X16" s="158" t="s">
        <v>271</v>
      </c>
      <c r="Y16" s="158" t="s">
        <v>223</v>
      </c>
      <c r="Z16" s="148"/>
      <c r="AA16" s="148"/>
      <c r="AB16" s="148"/>
      <c r="AC16" s="148"/>
      <c r="AD16" s="148"/>
      <c r="AE16" s="148"/>
      <c r="AF16" s="148"/>
      <c r="AG16" s="148" t="s">
        <v>507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0">
        <v>8</v>
      </c>
      <c r="B17" s="181" t="s">
        <v>677</v>
      </c>
      <c r="C17" s="187" t="s">
        <v>678</v>
      </c>
      <c r="D17" s="182" t="s">
        <v>279</v>
      </c>
      <c r="E17" s="183">
        <v>1</v>
      </c>
      <c r="F17" s="184"/>
      <c r="G17" s="185">
        <f t="shared" si="7"/>
        <v>0</v>
      </c>
      <c r="H17" s="184"/>
      <c r="I17" s="185">
        <f t="shared" si="8"/>
        <v>0</v>
      </c>
      <c r="J17" s="184"/>
      <c r="K17" s="185">
        <f t="shared" si="9"/>
        <v>0</v>
      </c>
      <c r="L17" s="185">
        <v>21</v>
      </c>
      <c r="M17" s="185">
        <f t="shared" si="10"/>
        <v>0</v>
      </c>
      <c r="N17" s="183">
        <v>0</v>
      </c>
      <c r="O17" s="183">
        <f t="shared" si="11"/>
        <v>0</v>
      </c>
      <c r="P17" s="183">
        <v>0</v>
      </c>
      <c r="Q17" s="183">
        <f t="shared" si="12"/>
        <v>0</v>
      </c>
      <c r="R17" s="185"/>
      <c r="S17" s="185" t="s">
        <v>229</v>
      </c>
      <c r="T17" s="186" t="s">
        <v>221</v>
      </c>
      <c r="U17" s="158">
        <v>0</v>
      </c>
      <c r="V17" s="158">
        <f t="shared" si="13"/>
        <v>0</v>
      </c>
      <c r="W17" s="158"/>
      <c r="X17" s="158" t="s">
        <v>271</v>
      </c>
      <c r="Y17" s="158" t="s">
        <v>223</v>
      </c>
      <c r="Z17" s="148"/>
      <c r="AA17" s="148"/>
      <c r="AB17" s="148"/>
      <c r="AC17" s="148"/>
      <c r="AD17" s="148"/>
      <c r="AE17" s="148"/>
      <c r="AF17" s="148"/>
      <c r="AG17" s="148" t="s">
        <v>507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0">
        <v>9</v>
      </c>
      <c r="B18" s="181" t="s">
        <v>526</v>
      </c>
      <c r="C18" s="187" t="s">
        <v>679</v>
      </c>
      <c r="D18" s="182" t="s">
        <v>279</v>
      </c>
      <c r="E18" s="183">
        <v>1</v>
      </c>
      <c r="F18" s="184"/>
      <c r="G18" s="185">
        <f t="shared" si="7"/>
        <v>0</v>
      </c>
      <c r="H18" s="184"/>
      <c r="I18" s="185">
        <f t="shared" si="8"/>
        <v>0</v>
      </c>
      <c r="J18" s="184"/>
      <c r="K18" s="185">
        <f t="shared" si="9"/>
        <v>0</v>
      </c>
      <c r="L18" s="185">
        <v>21</v>
      </c>
      <c r="M18" s="185">
        <f t="shared" si="10"/>
        <v>0</v>
      </c>
      <c r="N18" s="183">
        <v>0</v>
      </c>
      <c r="O18" s="183">
        <f t="shared" si="11"/>
        <v>0</v>
      </c>
      <c r="P18" s="183">
        <v>0</v>
      </c>
      <c r="Q18" s="183">
        <f t="shared" si="12"/>
        <v>0</v>
      </c>
      <c r="R18" s="185"/>
      <c r="S18" s="185" t="s">
        <v>229</v>
      </c>
      <c r="T18" s="186" t="s">
        <v>221</v>
      </c>
      <c r="U18" s="158">
        <v>0</v>
      </c>
      <c r="V18" s="158">
        <f t="shared" si="13"/>
        <v>0</v>
      </c>
      <c r="W18" s="158"/>
      <c r="X18" s="158" t="s">
        <v>271</v>
      </c>
      <c r="Y18" s="158" t="s">
        <v>223</v>
      </c>
      <c r="Z18" s="148"/>
      <c r="AA18" s="148"/>
      <c r="AB18" s="148"/>
      <c r="AC18" s="148"/>
      <c r="AD18" s="148"/>
      <c r="AE18" s="148"/>
      <c r="AF18" s="148"/>
      <c r="AG18" s="148" t="s">
        <v>507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2.5" outlineLevel="1" x14ac:dyDescent="0.2">
      <c r="A19" s="180">
        <v>10</v>
      </c>
      <c r="B19" s="181" t="s">
        <v>680</v>
      </c>
      <c r="C19" s="187" t="s">
        <v>681</v>
      </c>
      <c r="D19" s="182" t="s">
        <v>279</v>
      </c>
      <c r="E19" s="183">
        <v>1</v>
      </c>
      <c r="F19" s="184"/>
      <c r="G19" s="185">
        <f t="shared" si="7"/>
        <v>0</v>
      </c>
      <c r="H19" s="184"/>
      <c r="I19" s="185">
        <f t="shared" si="8"/>
        <v>0</v>
      </c>
      <c r="J19" s="184"/>
      <c r="K19" s="185">
        <f t="shared" si="9"/>
        <v>0</v>
      </c>
      <c r="L19" s="185">
        <v>21</v>
      </c>
      <c r="M19" s="185">
        <f t="shared" si="10"/>
        <v>0</v>
      </c>
      <c r="N19" s="183">
        <v>0</v>
      </c>
      <c r="O19" s="183">
        <f t="shared" si="11"/>
        <v>0</v>
      </c>
      <c r="P19" s="183">
        <v>0</v>
      </c>
      <c r="Q19" s="183">
        <f t="shared" si="12"/>
        <v>0</v>
      </c>
      <c r="R19" s="185"/>
      <c r="S19" s="185" t="s">
        <v>229</v>
      </c>
      <c r="T19" s="186" t="s">
        <v>221</v>
      </c>
      <c r="U19" s="158">
        <v>0</v>
      </c>
      <c r="V19" s="158">
        <f t="shared" si="13"/>
        <v>0</v>
      </c>
      <c r="W19" s="158"/>
      <c r="X19" s="158" t="s">
        <v>335</v>
      </c>
      <c r="Y19" s="158" t="s">
        <v>223</v>
      </c>
      <c r="Z19" s="148"/>
      <c r="AA19" s="148"/>
      <c r="AB19" s="148"/>
      <c r="AC19" s="148"/>
      <c r="AD19" s="148"/>
      <c r="AE19" s="148"/>
      <c r="AF19" s="148"/>
      <c r="AG19" s="148" t="s">
        <v>337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80">
        <v>11</v>
      </c>
      <c r="B20" s="181" t="s">
        <v>550</v>
      </c>
      <c r="C20" s="187" t="s">
        <v>551</v>
      </c>
      <c r="D20" s="182" t="s">
        <v>279</v>
      </c>
      <c r="E20" s="183">
        <v>1</v>
      </c>
      <c r="F20" s="184"/>
      <c r="G20" s="185">
        <f t="shared" si="7"/>
        <v>0</v>
      </c>
      <c r="H20" s="184"/>
      <c r="I20" s="185">
        <f t="shared" si="8"/>
        <v>0</v>
      </c>
      <c r="J20" s="184"/>
      <c r="K20" s="185">
        <f t="shared" si="9"/>
        <v>0</v>
      </c>
      <c r="L20" s="185">
        <v>21</v>
      </c>
      <c r="M20" s="185">
        <f t="shared" si="10"/>
        <v>0</v>
      </c>
      <c r="N20" s="183">
        <v>0</v>
      </c>
      <c r="O20" s="183">
        <f t="shared" si="11"/>
        <v>0</v>
      </c>
      <c r="P20" s="183">
        <v>0</v>
      </c>
      <c r="Q20" s="183">
        <f t="shared" si="12"/>
        <v>0</v>
      </c>
      <c r="R20" s="185"/>
      <c r="S20" s="185" t="s">
        <v>229</v>
      </c>
      <c r="T20" s="186" t="s">
        <v>221</v>
      </c>
      <c r="U20" s="158">
        <v>0</v>
      </c>
      <c r="V20" s="158">
        <f t="shared" si="13"/>
        <v>0</v>
      </c>
      <c r="W20" s="158"/>
      <c r="X20" s="158" t="s">
        <v>271</v>
      </c>
      <c r="Y20" s="158" t="s">
        <v>223</v>
      </c>
      <c r="Z20" s="148"/>
      <c r="AA20" s="148"/>
      <c r="AB20" s="148"/>
      <c r="AC20" s="148"/>
      <c r="AD20" s="148"/>
      <c r="AE20" s="148"/>
      <c r="AF20" s="148"/>
      <c r="AG20" s="148" t="s">
        <v>507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0">
        <v>12</v>
      </c>
      <c r="B21" s="181" t="s">
        <v>554</v>
      </c>
      <c r="C21" s="187" t="s">
        <v>555</v>
      </c>
      <c r="D21" s="182" t="s">
        <v>304</v>
      </c>
      <c r="E21" s="183">
        <v>200</v>
      </c>
      <c r="F21" s="184"/>
      <c r="G21" s="185">
        <f t="shared" si="7"/>
        <v>0</v>
      </c>
      <c r="H21" s="184"/>
      <c r="I21" s="185">
        <f t="shared" si="8"/>
        <v>0</v>
      </c>
      <c r="J21" s="184"/>
      <c r="K21" s="185">
        <f t="shared" si="9"/>
        <v>0</v>
      </c>
      <c r="L21" s="185">
        <v>21</v>
      </c>
      <c r="M21" s="185">
        <f t="shared" si="10"/>
        <v>0</v>
      </c>
      <c r="N21" s="183">
        <v>0</v>
      </c>
      <c r="O21" s="183">
        <f t="shared" si="11"/>
        <v>0</v>
      </c>
      <c r="P21" s="183">
        <v>0</v>
      </c>
      <c r="Q21" s="183">
        <f t="shared" si="12"/>
        <v>0</v>
      </c>
      <c r="R21" s="185"/>
      <c r="S21" s="185" t="s">
        <v>229</v>
      </c>
      <c r="T21" s="186" t="s">
        <v>221</v>
      </c>
      <c r="U21" s="158">
        <v>0</v>
      </c>
      <c r="V21" s="158">
        <f t="shared" si="13"/>
        <v>0</v>
      </c>
      <c r="W21" s="158"/>
      <c r="X21" s="158" t="s">
        <v>271</v>
      </c>
      <c r="Y21" s="158" t="s">
        <v>223</v>
      </c>
      <c r="Z21" s="148"/>
      <c r="AA21" s="148"/>
      <c r="AB21" s="148"/>
      <c r="AC21" s="148"/>
      <c r="AD21" s="148"/>
      <c r="AE21" s="148"/>
      <c r="AF21" s="148"/>
      <c r="AG21" s="148" t="s">
        <v>507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0">
        <v>13</v>
      </c>
      <c r="B22" s="181" t="s">
        <v>556</v>
      </c>
      <c r="C22" s="187" t="s">
        <v>557</v>
      </c>
      <c r="D22" s="182" t="s">
        <v>304</v>
      </c>
      <c r="E22" s="183">
        <v>200</v>
      </c>
      <c r="F22" s="184"/>
      <c r="G22" s="185">
        <f t="shared" si="7"/>
        <v>0</v>
      </c>
      <c r="H22" s="184"/>
      <c r="I22" s="185">
        <f t="shared" si="8"/>
        <v>0</v>
      </c>
      <c r="J22" s="184"/>
      <c r="K22" s="185">
        <f t="shared" si="9"/>
        <v>0</v>
      </c>
      <c r="L22" s="185">
        <v>21</v>
      </c>
      <c r="M22" s="185">
        <f t="shared" si="10"/>
        <v>0</v>
      </c>
      <c r="N22" s="183">
        <v>0</v>
      </c>
      <c r="O22" s="183">
        <f t="shared" si="11"/>
        <v>0</v>
      </c>
      <c r="P22" s="183">
        <v>0</v>
      </c>
      <c r="Q22" s="183">
        <f t="shared" si="12"/>
        <v>0</v>
      </c>
      <c r="R22" s="185"/>
      <c r="S22" s="185" t="s">
        <v>229</v>
      </c>
      <c r="T22" s="186" t="s">
        <v>221</v>
      </c>
      <c r="U22" s="158">
        <v>0</v>
      </c>
      <c r="V22" s="158">
        <f t="shared" si="13"/>
        <v>0</v>
      </c>
      <c r="W22" s="158"/>
      <c r="X22" s="158" t="s">
        <v>335</v>
      </c>
      <c r="Y22" s="158" t="s">
        <v>223</v>
      </c>
      <c r="Z22" s="148"/>
      <c r="AA22" s="148"/>
      <c r="AB22" s="148"/>
      <c r="AC22" s="148"/>
      <c r="AD22" s="148"/>
      <c r="AE22" s="148"/>
      <c r="AF22" s="148"/>
      <c r="AG22" s="148" t="s">
        <v>337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0">
        <v>14</v>
      </c>
      <c r="B23" s="181" t="s">
        <v>682</v>
      </c>
      <c r="C23" s="187" t="s">
        <v>683</v>
      </c>
      <c r="D23" s="182" t="s">
        <v>304</v>
      </c>
      <c r="E23" s="183">
        <v>25</v>
      </c>
      <c r="F23" s="184"/>
      <c r="G23" s="185">
        <f t="shared" si="7"/>
        <v>0</v>
      </c>
      <c r="H23" s="184"/>
      <c r="I23" s="185">
        <f t="shared" si="8"/>
        <v>0</v>
      </c>
      <c r="J23" s="184"/>
      <c r="K23" s="185">
        <f t="shared" si="9"/>
        <v>0</v>
      </c>
      <c r="L23" s="185">
        <v>21</v>
      </c>
      <c r="M23" s="185">
        <f t="shared" si="10"/>
        <v>0</v>
      </c>
      <c r="N23" s="183">
        <v>0</v>
      </c>
      <c r="O23" s="183">
        <f t="shared" si="11"/>
        <v>0</v>
      </c>
      <c r="P23" s="183">
        <v>0</v>
      </c>
      <c r="Q23" s="183">
        <f t="shared" si="12"/>
        <v>0</v>
      </c>
      <c r="R23" s="185"/>
      <c r="S23" s="185" t="s">
        <v>229</v>
      </c>
      <c r="T23" s="186" t="s">
        <v>221</v>
      </c>
      <c r="U23" s="158">
        <v>0</v>
      </c>
      <c r="V23" s="158">
        <f t="shared" si="13"/>
        <v>0</v>
      </c>
      <c r="W23" s="158"/>
      <c r="X23" s="158" t="s">
        <v>271</v>
      </c>
      <c r="Y23" s="158" t="s">
        <v>223</v>
      </c>
      <c r="Z23" s="148"/>
      <c r="AA23" s="148"/>
      <c r="AB23" s="148"/>
      <c r="AC23" s="148"/>
      <c r="AD23" s="148"/>
      <c r="AE23" s="148"/>
      <c r="AF23" s="148"/>
      <c r="AG23" s="148" t="s">
        <v>507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0">
        <v>15</v>
      </c>
      <c r="B24" s="181" t="s">
        <v>684</v>
      </c>
      <c r="C24" s="187" t="s">
        <v>685</v>
      </c>
      <c r="D24" s="182" t="s">
        <v>304</v>
      </c>
      <c r="E24" s="183">
        <v>25</v>
      </c>
      <c r="F24" s="184"/>
      <c r="G24" s="185">
        <f t="shared" si="7"/>
        <v>0</v>
      </c>
      <c r="H24" s="184"/>
      <c r="I24" s="185">
        <f t="shared" si="8"/>
        <v>0</v>
      </c>
      <c r="J24" s="184"/>
      <c r="K24" s="185">
        <f t="shared" si="9"/>
        <v>0</v>
      </c>
      <c r="L24" s="185">
        <v>21</v>
      </c>
      <c r="M24" s="185">
        <f t="shared" si="10"/>
        <v>0</v>
      </c>
      <c r="N24" s="183">
        <v>0</v>
      </c>
      <c r="O24" s="183">
        <f t="shared" si="11"/>
        <v>0</v>
      </c>
      <c r="P24" s="183">
        <v>0</v>
      </c>
      <c r="Q24" s="183">
        <f t="shared" si="12"/>
        <v>0</v>
      </c>
      <c r="R24" s="185"/>
      <c r="S24" s="185" t="s">
        <v>229</v>
      </c>
      <c r="T24" s="186" t="s">
        <v>221</v>
      </c>
      <c r="U24" s="158">
        <v>0</v>
      </c>
      <c r="V24" s="158">
        <f t="shared" si="13"/>
        <v>0</v>
      </c>
      <c r="W24" s="158"/>
      <c r="X24" s="158" t="s">
        <v>335</v>
      </c>
      <c r="Y24" s="158" t="s">
        <v>223</v>
      </c>
      <c r="Z24" s="148"/>
      <c r="AA24" s="148"/>
      <c r="AB24" s="148"/>
      <c r="AC24" s="148"/>
      <c r="AD24" s="148"/>
      <c r="AE24" s="148"/>
      <c r="AF24" s="148"/>
      <c r="AG24" s="148" t="s">
        <v>337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0">
        <v>16</v>
      </c>
      <c r="B25" s="181" t="s">
        <v>538</v>
      </c>
      <c r="C25" s="187" t="s">
        <v>566</v>
      </c>
      <c r="D25" s="182" t="s">
        <v>279</v>
      </c>
      <c r="E25" s="183">
        <v>1</v>
      </c>
      <c r="F25" s="184"/>
      <c r="G25" s="185">
        <f t="shared" si="7"/>
        <v>0</v>
      </c>
      <c r="H25" s="184"/>
      <c r="I25" s="185">
        <f t="shared" si="8"/>
        <v>0</v>
      </c>
      <c r="J25" s="184"/>
      <c r="K25" s="185">
        <f t="shared" si="9"/>
        <v>0</v>
      </c>
      <c r="L25" s="185">
        <v>21</v>
      </c>
      <c r="M25" s="185">
        <f t="shared" si="10"/>
        <v>0</v>
      </c>
      <c r="N25" s="183">
        <v>0</v>
      </c>
      <c r="O25" s="183">
        <f t="shared" si="11"/>
        <v>0</v>
      </c>
      <c r="P25" s="183">
        <v>0</v>
      </c>
      <c r="Q25" s="183">
        <f t="shared" si="12"/>
        <v>0</v>
      </c>
      <c r="R25" s="185"/>
      <c r="S25" s="185" t="s">
        <v>229</v>
      </c>
      <c r="T25" s="186" t="s">
        <v>221</v>
      </c>
      <c r="U25" s="158">
        <v>0</v>
      </c>
      <c r="V25" s="158">
        <f t="shared" si="13"/>
        <v>0</v>
      </c>
      <c r="W25" s="158"/>
      <c r="X25" s="158" t="s">
        <v>271</v>
      </c>
      <c r="Y25" s="158" t="s">
        <v>223</v>
      </c>
      <c r="Z25" s="148"/>
      <c r="AA25" s="148"/>
      <c r="AB25" s="148"/>
      <c r="AC25" s="148"/>
      <c r="AD25" s="148"/>
      <c r="AE25" s="148"/>
      <c r="AF25" s="148"/>
      <c r="AG25" s="148" t="s">
        <v>507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0">
        <v>17</v>
      </c>
      <c r="B26" s="181" t="s">
        <v>567</v>
      </c>
      <c r="C26" s="187" t="s">
        <v>568</v>
      </c>
      <c r="D26" s="182" t="s">
        <v>569</v>
      </c>
      <c r="E26" s="183">
        <v>1</v>
      </c>
      <c r="F26" s="184"/>
      <c r="G26" s="185">
        <f t="shared" si="7"/>
        <v>0</v>
      </c>
      <c r="H26" s="184"/>
      <c r="I26" s="185">
        <f t="shared" si="8"/>
        <v>0</v>
      </c>
      <c r="J26" s="184"/>
      <c r="K26" s="185">
        <f t="shared" si="9"/>
        <v>0</v>
      </c>
      <c r="L26" s="185">
        <v>21</v>
      </c>
      <c r="M26" s="185">
        <f t="shared" si="10"/>
        <v>0</v>
      </c>
      <c r="N26" s="183">
        <v>0</v>
      </c>
      <c r="O26" s="183">
        <f t="shared" si="11"/>
        <v>0</v>
      </c>
      <c r="P26" s="183">
        <v>0</v>
      </c>
      <c r="Q26" s="183">
        <f t="shared" si="12"/>
        <v>0</v>
      </c>
      <c r="R26" s="185"/>
      <c r="S26" s="185" t="s">
        <v>229</v>
      </c>
      <c r="T26" s="186" t="s">
        <v>221</v>
      </c>
      <c r="U26" s="158">
        <v>0</v>
      </c>
      <c r="V26" s="158">
        <f t="shared" si="13"/>
        <v>0</v>
      </c>
      <c r="W26" s="158"/>
      <c r="X26" s="158" t="s">
        <v>335</v>
      </c>
      <c r="Y26" s="158" t="s">
        <v>223</v>
      </c>
      <c r="Z26" s="148"/>
      <c r="AA26" s="148"/>
      <c r="AB26" s="148"/>
      <c r="AC26" s="148"/>
      <c r="AD26" s="148"/>
      <c r="AE26" s="148"/>
      <c r="AF26" s="148"/>
      <c r="AG26" s="148" t="s">
        <v>337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1" x14ac:dyDescent="0.2">
      <c r="A27" s="180">
        <v>18</v>
      </c>
      <c r="B27" s="181" t="s">
        <v>686</v>
      </c>
      <c r="C27" s="187" t="s">
        <v>687</v>
      </c>
      <c r="D27" s="182" t="s">
        <v>279</v>
      </c>
      <c r="E27" s="183">
        <v>1</v>
      </c>
      <c r="F27" s="184"/>
      <c r="G27" s="185">
        <f t="shared" si="7"/>
        <v>0</v>
      </c>
      <c r="H27" s="184"/>
      <c r="I27" s="185">
        <f t="shared" si="8"/>
        <v>0</v>
      </c>
      <c r="J27" s="184"/>
      <c r="K27" s="185">
        <f t="shared" si="9"/>
        <v>0</v>
      </c>
      <c r="L27" s="185">
        <v>21</v>
      </c>
      <c r="M27" s="185">
        <f t="shared" si="10"/>
        <v>0</v>
      </c>
      <c r="N27" s="183">
        <v>0</v>
      </c>
      <c r="O27" s="183">
        <f t="shared" si="11"/>
        <v>0</v>
      </c>
      <c r="P27" s="183">
        <v>0</v>
      </c>
      <c r="Q27" s="183">
        <f t="shared" si="12"/>
        <v>0</v>
      </c>
      <c r="R27" s="185"/>
      <c r="S27" s="185" t="s">
        <v>229</v>
      </c>
      <c r="T27" s="186" t="s">
        <v>221</v>
      </c>
      <c r="U27" s="158">
        <v>0</v>
      </c>
      <c r="V27" s="158">
        <f t="shared" si="13"/>
        <v>0</v>
      </c>
      <c r="W27" s="158"/>
      <c r="X27" s="158" t="s">
        <v>271</v>
      </c>
      <c r="Y27" s="158" t="s">
        <v>223</v>
      </c>
      <c r="Z27" s="148"/>
      <c r="AA27" s="148"/>
      <c r="AB27" s="148"/>
      <c r="AC27" s="148"/>
      <c r="AD27" s="148"/>
      <c r="AE27" s="148"/>
      <c r="AF27" s="148"/>
      <c r="AG27" s="148" t="s">
        <v>507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x14ac:dyDescent="0.2">
      <c r="A28" s="160" t="s">
        <v>215</v>
      </c>
      <c r="B28" s="161" t="s">
        <v>146</v>
      </c>
      <c r="C28" s="175" t="s">
        <v>145</v>
      </c>
      <c r="D28" s="162"/>
      <c r="E28" s="163"/>
      <c r="F28" s="164"/>
      <c r="G28" s="164">
        <f>SUMIF(AG29:AG31,"&lt;&gt;NOR",G29:G31)</f>
        <v>0</v>
      </c>
      <c r="H28" s="164"/>
      <c r="I28" s="164">
        <f>SUM(I29:I31)</f>
        <v>0</v>
      </c>
      <c r="J28" s="164"/>
      <c r="K28" s="164">
        <f>SUM(K29:K31)</f>
        <v>0</v>
      </c>
      <c r="L28" s="164"/>
      <c r="M28" s="164">
        <f>SUM(M29:M31)</f>
        <v>0</v>
      </c>
      <c r="N28" s="163"/>
      <c r="O28" s="163">
        <f>SUM(O29:O31)</f>
        <v>0</v>
      </c>
      <c r="P28" s="163"/>
      <c r="Q28" s="163">
        <f>SUM(Q29:Q31)</f>
        <v>0</v>
      </c>
      <c r="R28" s="164"/>
      <c r="S28" s="164"/>
      <c r="T28" s="165"/>
      <c r="U28" s="159"/>
      <c r="V28" s="159">
        <f>SUM(V29:V31)</f>
        <v>0</v>
      </c>
      <c r="W28" s="159"/>
      <c r="X28" s="159"/>
      <c r="Y28" s="159"/>
      <c r="AG28" t="s">
        <v>216</v>
      </c>
    </row>
    <row r="29" spans="1:60" outlineLevel="1" x14ac:dyDescent="0.2">
      <c r="A29" s="180">
        <v>19</v>
      </c>
      <c r="B29" s="181" t="s">
        <v>688</v>
      </c>
      <c r="C29" s="187" t="s">
        <v>689</v>
      </c>
      <c r="D29" s="182" t="s">
        <v>279</v>
      </c>
      <c r="E29" s="183">
        <v>31</v>
      </c>
      <c r="F29" s="184"/>
      <c r="G29" s="185">
        <f>ROUND(E29*F29,2)</f>
        <v>0</v>
      </c>
      <c r="H29" s="184"/>
      <c r="I29" s="185">
        <f>ROUND(E29*H29,2)</f>
        <v>0</v>
      </c>
      <c r="J29" s="184"/>
      <c r="K29" s="185">
        <f>ROUND(E29*J29,2)</f>
        <v>0</v>
      </c>
      <c r="L29" s="185">
        <v>21</v>
      </c>
      <c r="M29" s="185">
        <f>G29*(1+L29/100)</f>
        <v>0</v>
      </c>
      <c r="N29" s="183">
        <v>0</v>
      </c>
      <c r="O29" s="183">
        <f>ROUND(E29*N29,2)</f>
        <v>0</v>
      </c>
      <c r="P29" s="183">
        <v>0</v>
      </c>
      <c r="Q29" s="183">
        <f>ROUND(E29*P29,2)</f>
        <v>0</v>
      </c>
      <c r="R29" s="185"/>
      <c r="S29" s="185" t="s">
        <v>229</v>
      </c>
      <c r="T29" s="186" t="s">
        <v>221</v>
      </c>
      <c r="U29" s="158">
        <v>0</v>
      </c>
      <c r="V29" s="158">
        <f>ROUND(E29*U29,2)</f>
        <v>0</v>
      </c>
      <c r="W29" s="158"/>
      <c r="X29" s="158" t="s">
        <v>271</v>
      </c>
      <c r="Y29" s="158" t="s">
        <v>223</v>
      </c>
      <c r="Z29" s="148"/>
      <c r="AA29" s="148"/>
      <c r="AB29" s="148"/>
      <c r="AC29" s="148"/>
      <c r="AD29" s="148"/>
      <c r="AE29" s="148"/>
      <c r="AF29" s="148"/>
      <c r="AG29" s="148" t="s">
        <v>507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0">
        <v>20</v>
      </c>
      <c r="B30" s="181" t="s">
        <v>690</v>
      </c>
      <c r="C30" s="187" t="s">
        <v>691</v>
      </c>
      <c r="D30" s="182" t="s">
        <v>279</v>
      </c>
      <c r="E30" s="183">
        <v>1</v>
      </c>
      <c r="F30" s="184"/>
      <c r="G30" s="185">
        <f>ROUND(E30*F30,2)</f>
        <v>0</v>
      </c>
      <c r="H30" s="184"/>
      <c r="I30" s="185">
        <f>ROUND(E30*H30,2)</f>
        <v>0</v>
      </c>
      <c r="J30" s="184"/>
      <c r="K30" s="185">
        <f>ROUND(E30*J30,2)</f>
        <v>0</v>
      </c>
      <c r="L30" s="185">
        <v>21</v>
      </c>
      <c r="M30" s="185">
        <f>G30*(1+L30/100)</f>
        <v>0</v>
      </c>
      <c r="N30" s="183">
        <v>0</v>
      </c>
      <c r="O30" s="183">
        <f>ROUND(E30*N30,2)</f>
        <v>0</v>
      </c>
      <c r="P30" s="183">
        <v>0</v>
      </c>
      <c r="Q30" s="183">
        <f>ROUND(E30*P30,2)</f>
        <v>0</v>
      </c>
      <c r="R30" s="185"/>
      <c r="S30" s="185" t="s">
        <v>229</v>
      </c>
      <c r="T30" s="186" t="s">
        <v>221</v>
      </c>
      <c r="U30" s="158">
        <v>0</v>
      </c>
      <c r="V30" s="158">
        <f>ROUND(E30*U30,2)</f>
        <v>0</v>
      </c>
      <c r="W30" s="158"/>
      <c r="X30" s="158" t="s">
        <v>271</v>
      </c>
      <c r="Y30" s="158" t="s">
        <v>223</v>
      </c>
      <c r="Z30" s="148"/>
      <c r="AA30" s="148"/>
      <c r="AB30" s="148"/>
      <c r="AC30" s="148"/>
      <c r="AD30" s="148"/>
      <c r="AE30" s="148"/>
      <c r="AF30" s="148"/>
      <c r="AG30" s="148" t="s">
        <v>507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0">
        <v>21</v>
      </c>
      <c r="B31" s="181" t="s">
        <v>692</v>
      </c>
      <c r="C31" s="187" t="s">
        <v>693</v>
      </c>
      <c r="D31" s="182" t="s">
        <v>279</v>
      </c>
      <c r="E31" s="183">
        <v>1</v>
      </c>
      <c r="F31" s="184"/>
      <c r="G31" s="185">
        <f>ROUND(E31*F31,2)</f>
        <v>0</v>
      </c>
      <c r="H31" s="184"/>
      <c r="I31" s="185">
        <f>ROUND(E31*H31,2)</f>
        <v>0</v>
      </c>
      <c r="J31" s="184"/>
      <c r="K31" s="185">
        <f>ROUND(E31*J31,2)</f>
        <v>0</v>
      </c>
      <c r="L31" s="185">
        <v>21</v>
      </c>
      <c r="M31" s="185">
        <f>G31*(1+L31/100)</f>
        <v>0</v>
      </c>
      <c r="N31" s="183">
        <v>0</v>
      </c>
      <c r="O31" s="183">
        <f>ROUND(E31*N31,2)</f>
        <v>0</v>
      </c>
      <c r="P31" s="183">
        <v>0</v>
      </c>
      <c r="Q31" s="183">
        <f>ROUND(E31*P31,2)</f>
        <v>0</v>
      </c>
      <c r="R31" s="185"/>
      <c r="S31" s="185" t="s">
        <v>229</v>
      </c>
      <c r="T31" s="186" t="s">
        <v>221</v>
      </c>
      <c r="U31" s="158">
        <v>0</v>
      </c>
      <c r="V31" s="158">
        <f>ROUND(E31*U31,2)</f>
        <v>0</v>
      </c>
      <c r="W31" s="158"/>
      <c r="X31" s="158" t="s">
        <v>335</v>
      </c>
      <c r="Y31" s="158" t="s">
        <v>336</v>
      </c>
      <c r="Z31" s="148"/>
      <c r="AA31" s="148"/>
      <c r="AB31" s="148"/>
      <c r="AC31" s="148"/>
      <c r="AD31" s="148"/>
      <c r="AE31" s="148"/>
      <c r="AF31" s="148"/>
      <c r="AG31" s="148" t="s">
        <v>337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x14ac:dyDescent="0.2">
      <c r="A32" s="160" t="s">
        <v>215</v>
      </c>
      <c r="B32" s="161" t="s">
        <v>149</v>
      </c>
      <c r="C32" s="175" t="s">
        <v>150</v>
      </c>
      <c r="D32" s="162"/>
      <c r="E32" s="163"/>
      <c r="F32" s="164"/>
      <c r="G32" s="164">
        <f>SUMIF(AG33:AG35,"&lt;&gt;NOR",G33:G35)</f>
        <v>0</v>
      </c>
      <c r="H32" s="164"/>
      <c r="I32" s="164">
        <f>SUM(I33:I35)</f>
        <v>0</v>
      </c>
      <c r="J32" s="164"/>
      <c r="K32" s="164">
        <f>SUM(K33:K35)</f>
        <v>0</v>
      </c>
      <c r="L32" s="164"/>
      <c r="M32" s="164">
        <f>SUM(M33:M35)</f>
        <v>0</v>
      </c>
      <c r="N32" s="163"/>
      <c r="O32" s="163">
        <f>SUM(O33:O35)</f>
        <v>0</v>
      </c>
      <c r="P32" s="163"/>
      <c r="Q32" s="163">
        <f>SUM(Q33:Q35)</f>
        <v>0</v>
      </c>
      <c r="R32" s="164"/>
      <c r="S32" s="164"/>
      <c r="T32" s="165"/>
      <c r="U32" s="159"/>
      <c r="V32" s="159">
        <f>SUM(V33:V35)</f>
        <v>0</v>
      </c>
      <c r="W32" s="159"/>
      <c r="X32" s="159"/>
      <c r="Y32" s="159"/>
      <c r="AG32" t="s">
        <v>216</v>
      </c>
    </row>
    <row r="33" spans="1:60" outlineLevel="1" x14ac:dyDescent="0.2">
      <c r="A33" s="180">
        <v>22</v>
      </c>
      <c r="B33" s="181" t="s">
        <v>572</v>
      </c>
      <c r="C33" s="187" t="s">
        <v>573</v>
      </c>
      <c r="D33" s="182" t="s">
        <v>279</v>
      </c>
      <c r="E33" s="183">
        <v>1</v>
      </c>
      <c r="F33" s="184"/>
      <c r="G33" s="185">
        <f>ROUND(E33*F33,2)</f>
        <v>0</v>
      </c>
      <c r="H33" s="184"/>
      <c r="I33" s="185">
        <f>ROUND(E33*H33,2)</f>
        <v>0</v>
      </c>
      <c r="J33" s="184"/>
      <c r="K33" s="185">
        <f>ROUND(E33*J33,2)</f>
        <v>0</v>
      </c>
      <c r="L33" s="185">
        <v>21</v>
      </c>
      <c r="M33" s="185">
        <f>G33*(1+L33/100)</f>
        <v>0</v>
      </c>
      <c r="N33" s="183">
        <v>0</v>
      </c>
      <c r="O33" s="183">
        <f>ROUND(E33*N33,2)</f>
        <v>0</v>
      </c>
      <c r="P33" s="183">
        <v>0</v>
      </c>
      <c r="Q33" s="183">
        <f>ROUND(E33*P33,2)</f>
        <v>0</v>
      </c>
      <c r="R33" s="185"/>
      <c r="S33" s="185" t="s">
        <v>229</v>
      </c>
      <c r="T33" s="186" t="s">
        <v>221</v>
      </c>
      <c r="U33" s="158">
        <v>0</v>
      </c>
      <c r="V33" s="158">
        <f>ROUND(E33*U33,2)</f>
        <v>0</v>
      </c>
      <c r="W33" s="158"/>
      <c r="X33" s="158" t="s">
        <v>271</v>
      </c>
      <c r="Y33" s="158" t="s">
        <v>223</v>
      </c>
      <c r="Z33" s="148"/>
      <c r="AA33" s="148"/>
      <c r="AB33" s="148"/>
      <c r="AC33" s="148"/>
      <c r="AD33" s="148"/>
      <c r="AE33" s="148"/>
      <c r="AF33" s="148"/>
      <c r="AG33" s="148" t="s">
        <v>507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0">
        <v>23</v>
      </c>
      <c r="B34" s="181" t="s">
        <v>574</v>
      </c>
      <c r="C34" s="187" t="s">
        <v>575</v>
      </c>
      <c r="D34" s="182" t="s">
        <v>304</v>
      </c>
      <c r="E34" s="183">
        <v>38</v>
      </c>
      <c r="F34" s="184"/>
      <c r="G34" s="185">
        <f>ROUND(E34*F34,2)</f>
        <v>0</v>
      </c>
      <c r="H34" s="184"/>
      <c r="I34" s="185">
        <f>ROUND(E34*H34,2)</f>
        <v>0</v>
      </c>
      <c r="J34" s="184"/>
      <c r="K34" s="185">
        <f>ROUND(E34*J34,2)</f>
        <v>0</v>
      </c>
      <c r="L34" s="185">
        <v>21</v>
      </c>
      <c r="M34" s="185">
        <f>G34*(1+L34/100)</f>
        <v>0</v>
      </c>
      <c r="N34" s="183">
        <v>0</v>
      </c>
      <c r="O34" s="183">
        <f>ROUND(E34*N34,2)</f>
        <v>0</v>
      </c>
      <c r="P34" s="183">
        <v>0</v>
      </c>
      <c r="Q34" s="183">
        <f>ROUND(E34*P34,2)</f>
        <v>0</v>
      </c>
      <c r="R34" s="185"/>
      <c r="S34" s="185" t="s">
        <v>229</v>
      </c>
      <c r="T34" s="186" t="s">
        <v>221</v>
      </c>
      <c r="U34" s="158">
        <v>0</v>
      </c>
      <c r="V34" s="158">
        <f>ROUND(E34*U34,2)</f>
        <v>0</v>
      </c>
      <c r="W34" s="158"/>
      <c r="X34" s="158" t="s">
        <v>271</v>
      </c>
      <c r="Y34" s="158" t="s">
        <v>223</v>
      </c>
      <c r="Z34" s="148"/>
      <c r="AA34" s="148"/>
      <c r="AB34" s="148"/>
      <c r="AC34" s="148"/>
      <c r="AD34" s="148"/>
      <c r="AE34" s="148"/>
      <c r="AF34" s="148"/>
      <c r="AG34" s="148" t="s">
        <v>507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0">
        <v>24</v>
      </c>
      <c r="B35" s="181" t="s">
        <v>576</v>
      </c>
      <c r="C35" s="187" t="s">
        <v>577</v>
      </c>
      <c r="D35" s="182" t="s">
        <v>304</v>
      </c>
      <c r="E35" s="183">
        <v>38</v>
      </c>
      <c r="F35" s="184"/>
      <c r="G35" s="185">
        <f>ROUND(E35*F35,2)</f>
        <v>0</v>
      </c>
      <c r="H35" s="184"/>
      <c r="I35" s="185">
        <f>ROUND(E35*H35,2)</f>
        <v>0</v>
      </c>
      <c r="J35" s="184"/>
      <c r="K35" s="185">
        <f>ROUND(E35*J35,2)</f>
        <v>0</v>
      </c>
      <c r="L35" s="185">
        <v>21</v>
      </c>
      <c r="M35" s="185">
        <f>G35*(1+L35/100)</f>
        <v>0</v>
      </c>
      <c r="N35" s="183">
        <v>0</v>
      </c>
      <c r="O35" s="183">
        <f>ROUND(E35*N35,2)</f>
        <v>0</v>
      </c>
      <c r="P35" s="183">
        <v>0</v>
      </c>
      <c r="Q35" s="183">
        <f>ROUND(E35*P35,2)</f>
        <v>0</v>
      </c>
      <c r="R35" s="185"/>
      <c r="S35" s="185" t="s">
        <v>229</v>
      </c>
      <c r="T35" s="186" t="s">
        <v>221</v>
      </c>
      <c r="U35" s="158">
        <v>0</v>
      </c>
      <c r="V35" s="158">
        <f>ROUND(E35*U35,2)</f>
        <v>0</v>
      </c>
      <c r="W35" s="158"/>
      <c r="X35" s="158" t="s">
        <v>271</v>
      </c>
      <c r="Y35" s="158" t="s">
        <v>223</v>
      </c>
      <c r="Z35" s="148"/>
      <c r="AA35" s="148"/>
      <c r="AB35" s="148"/>
      <c r="AC35" s="148"/>
      <c r="AD35" s="148"/>
      <c r="AE35" s="148"/>
      <c r="AF35" s="148"/>
      <c r="AG35" s="148" t="s">
        <v>507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x14ac:dyDescent="0.2">
      <c r="A36" s="160" t="s">
        <v>215</v>
      </c>
      <c r="B36" s="161" t="s">
        <v>154</v>
      </c>
      <c r="C36" s="175" t="s">
        <v>155</v>
      </c>
      <c r="D36" s="162"/>
      <c r="E36" s="163"/>
      <c r="F36" s="164"/>
      <c r="G36" s="164">
        <f>SUMIF(AG37:AG58,"&lt;&gt;NOR",G37:G58)</f>
        <v>0</v>
      </c>
      <c r="H36" s="164"/>
      <c r="I36" s="164">
        <f>SUM(I37:I58)</f>
        <v>0</v>
      </c>
      <c r="J36" s="164"/>
      <c r="K36" s="164">
        <f>SUM(K37:K58)</f>
        <v>0</v>
      </c>
      <c r="L36" s="164"/>
      <c r="M36" s="164">
        <f>SUM(M37:M58)</f>
        <v>0</v>
      </c>
      <c r="N36" s="163"/>
      <c r="O36" s="163">
        <f>SUM(O37:O58)</f>
        <v>0</v>
      </c>
      <c r="P36" s="163"/>
      <c r="Q36" s="163">
        <f>SUM(Q37:Q58)</f>
        <v>0</v>
      </c>
      <c r="R36" s="164"/>
      <c r="S36" s="164"/>
      <c r="T36" s="165"/>
      <c r="U36" s="159"/>
      <c r="V36" s="159">
        <f>SUM(V37:V58)</f>
        <v>0</v>
      </c>
      <c r="W36" s="159"/>
      <c r="X36" s="159"/>
      <c r="Y36" s="159"/>
      <c r="AG36" t="s">
        <v>216</v>
      </c>
    </row>
    <row r="37" spans="1:60" outlineLevel="1" x14ac:dyDescent="0.2">
      <c r="A37" s="180">
        <v>25</v>
      </c>
      <c r="B37" s="181" t="s">
        <v>580</v>
      </c>
      <c r="C37" s="187" t="s">
        <v>581</v>
      </c>
      <c r="D37" s="182" t="s">
        <v>307</v>
      </c>
      <c r="E37" s="183">
        <v>1</v>
      </c>
      <c r="F37" s="184"/>
      <c r="G37" s="185">
        <f t="shared" ref="G37:G58" si="14">ROUND(E37*F37,2)</f>
        <v>0</v>
      </c>
      <c r="H37" s="184"/>
      <c r="I37" s="185">
        <f t="shared" ref="I37:I58" si="15">ROUND(E37*H37,2)</f>
        <v>0</v>
      </c>
      <c r="J37" s="184"/>
      <c r="K37" s="185">
        <f t="shared" ref="K37:K58" si="16">ROUND(E37*J37,2)</f>
        <v>0</v>
      </c>
      <c r="L37" s="185">
        <v>21</v>
      </c>
      <c r="M37" s="185">
        <f t="shared" ref="M37:M58" si="17">G37*(1+L37/100)</f>
        <v>0</v>
      </c>
      <c r="N37" s="183">
        <v>0</v>
      </c>
      <c r="O37" s="183">
        <f t="shared" ref="O37:O58" si="18">ROUND(E37*N37,2)</f>
        <v>0</v>
      </c>
      <c r="P37" s="183">
        <v>0</v>
      </c>
      <c r="Q37" s="183">
        <f t="shared" ref="Q37:Q58" si="19">ROUND(E37*P37,2)</f>
        <v>0</v>
      </c>
      <c r="R37" s="185"/>
      <c r="S37" s="185" t="s">
        <v>229</v>
      </c>
      <c r="T37" s="186" t="s">
        <v>221</v>
      </c>
      <c r="U37" s="158">
        <v>0</v>
      </c>
      <c r="V37" s="158">
        <f t="shared" ref="V37:V58" si="20">ROUND(E37*U37,2)</f>
        <v>0</v>
      </c>
      <c r="W37" s="158"/>
      <c r="X37" s="158" t="s">
        <v>271</v>
      </c>
      <c r="Y37" s="158" t="s">
        <v>223</v>
      </c>
      <c r="Z37" s="148"/>
      <c r="AA37" s="148"/>
      <c r="AB37" s="148"/>
      <c r="AC37" s="148"/>
      <c r="AD37" s="148"/>
      <c r="AE37" s="148"/>
      <c r="AF37" s="148"/>
      <c r="AG37" s="148" t="s">
        <v>507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0">
        <v>26</v>
      </c>
      <c r="B38" s="181" t="s">
        <v>582</v>
      </c>
      <c r="C38" s="187" t="s">
        <v>583</v>
      </c>
      <c r="D38" s="182" t="s">
        <v>307</v>
      </c>
      <c r="E38" s="183">
        <v>1</v>
      </c>
      <c r="F38" s="184"/>
      <c r="G38" s="185">
        <f t="shared" si="14"/>
        <v>0</v>
      </c>
      <c r="H38" s="184"/>
      <c r="I38" s="185">
        <f t="shared" si="15"/>
        <v>0</v>
      </c>
      <c r="J38" s="184"/>
      <c r="K38" s="185">
        <f t="shared" si="16"/>
        <v>0</v>
      </c>
      <c r="L38" s="185">
        <v>21</v>
      </c>
      <c r="M38" s="185">
        <f t="shared" si="17"/>
        <v>0</v>
      </c>
      <c r="N38" s="183">
        <v>0</v>
      </c>
      <c r="O38" s="183">
        <f t="shared" si="18"/>
        <v>0</v>
      </c>
      <c r="P38" s="183">
        <v>0</v>
      </c>
      <c r="Q38" s="183">
        <f t="shared" si="19"/>
        <v>0</v>
      </c>
      <c r="R38" s="185"/>
      <c r="S38" s="185" t="s">
        <v>229</v>
      </c>
      <c r="T38" s="186" t="s">
        <v>221</v>
      </c>
      <c r="U38" s="158">
        <v>0</v>
      </c>
      <c r="V38" s="158">
        <f t="shared" si="20"/>
        <v>0</v>
      </c>
      <c r="W38" s="158"/>
      <c r="X38" s="158" t="s">
        <v>271</v>
      </c>
      <c r="Y38" s="158" t="s">
        <v>223</v>
      </c>
      <c r="Z38" s="148"/>
      <c r="AA38" s="148"/>
      <c r="AB38" s="148"/>
      <c r="AC38" s="148"/>
      <c r="AD38" s="148"/>
      <c r="AE38" s="148"/>
      <c r="AF38" s="148"/>
      <c r="AG38" s="148" t="s">
        <v>507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1" x14ac:dyDescent="0.2">
      <c r="A39" s="180">
        <v>27</v>
      </c>
      <c r="B39" s="181" t="s">
        <v>584</v>
      </c>
      <c r="C39" s="187" t="s">
        <v>585</v>
      </c>
      <c r="D39" s="182" t="s">
        <v>304</v>
      </c>
      <c r="E39" s="183">
        <v>38</v>
      </c>
      <c r="F39" s="184"/>
      <c r="G39" s="185">
        <f t="shared" si="14"/>
        <v>0</v>
      </c>
      <c r="H39" s="184"/>
      <c r="I39" s="185">
        <f t="shared" si="15"/>
        <v>0</v>
      </c>
      <c r="J39" s="184"/>
      <c r="K39" s="185">
        <f t="shared" si="16"/>
        <v>0</v>
      </c>
      <c r="L39" s="185">
        <v>21</v>
      </c>
      <c r="M39" s="185">
        <f t="shared" si="17"/>
        <v>0</v>
      </c>
      <c r="N39" s="183">
        <v>0</v>
      </c>
      <c r="O39" s="183">
        <f t="shared" si="18"/>
        <v>0</v>
      </c>
      <c r="P39" s="183">
        <v>0</v>
      </c>
      <c r="Q39" s="183">
        <f t="shared" si="19"/>
        <v>0</v>
      </c>
      <c r="R39" s="185"/>
      <c r="S39" s="185" t="s">
        <v>229</v>
      </c>
      <c r="T39" s="186" t="s">
        <v>221</v>
      </c>
      <c r="U39" s="158">
        <v>0</v>
      </c>
      <c r="V39" s="158">
        <f t="shared" si="20"/>
        <v>0</v>
      </c>
      <c r="W39" s="158"/>
      <c r="X39" s="158" t="s">
        <v>271</v>
      </c>
      <c r="Y39" s="158" t="s">
        <v>223</v>
      </c>
      <c r="Z39" s="148"/>
      <c r="AA39" s="148"/>
      <c r="AB39" s="148"/>
      <c r="AC39" s="148"/>
      <c r="AD39" s="148"/>
      <c r="AE39" s="148"/>
      <c r="AF39" s="148"/>
      <c r="AG39" s="148" t="s">
        <v>507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ht="22.5" outlineLevel="1" x14ac:dyDescent="0.2">
      <c r="A40" s="180">
        <v>28</v>
      </c>
      <c r="B40" s="181" t="s">
        <v>588</v>
      </c>
      <c r="C40" s="187" t="s">
        <v>589</v>
      </c>
      <c r="D40" s="182" t="s">
        <v>307</v>
      </c>
      <c r="E40" s="183">
        <v>1</v>
      </c>
      <c r="F40" s="184"/>
      <c r="G40" s="185">
        <f t="shared" si="14"/>
        <v>0</v>
      </c>
      <c r="H40" s="184"/>
      <c r="I40" s="185">
        <f t="shared" si="15"/>
        <v>0</v>
      </c>
      <c r="J40" s="184"/>
      <c r="K40" s="185">
        <f t="shared" si="16"/>
        <v>0</v>
      </c>
      <c r="L40" s="185">
        <v>21</v>
      </c>
      <c r="M40" s="185">
        <f t="shared" si="17"/>
        <v>0</v>
      </c>
      <c r="N40" s="183">
        <v>0</v>
      </c>
      <c r="O40" s="183">
        <f t="shared" si="18"/>
        <v>0</v>
      </c>
      <c r="P40" s="183">
        <v>0</v>
      </c>
      <c r="Q40" s="183">
        <f t="shared" si="19"/>
        <v>0</v>
      </c>
      <c r="R40" s="185"/>
      <c r="S40" s="185" t="s">
        <v>229</v>
      </c>
      <c r="T40" s="186" t="s">
        <v>221</v>
      </c>
      <c r="U40" s="158">
        <v>0</v>
      </c>
      <c r="V40" s="158">
        <f t="shared" si="20"/>
        <v>0</v>
      </c>
      <c r="W40" s="158"/>
      <c r="X40" s="158" t="s">
        <v>271</v>
      </c>
      <c r="Y40" s="158" t="s">
        <v>223</v>
      </c>
      <c r="Z40" s="148"/>
      <c r="AA40" s="148"/>
      <c r="AB40" s="148"/>
      <c r="AC40" s="148"/>
      <c r="AD40" s="148"/>
      <c r="AE40" s="148"/>
      <c r="AF40" s="148"/>
      <c r="AG40" s="148" t="s">
        <v>507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0">
        <v>29</v>
      </c>
      <c r="B41" s="181" t="s">
        <v>590</v>
      </c>
      <c r="C41" s="187" t="s">
        <v>591</v>
      </c>
      <c r="D41" s="182" t="s">
        <v>304</v>
      </c>
      <c r="E41" s="183">
        <v>38</v>
      </c>
      <c r="F41" s="184"/>
      <c r="G41" s="185">
        <f t="shared" si="14"/>
        <v>0</v>
      </c>
      <c r="H41" s="184"/>
      <c r="I41" s="185">
        <f t="shared" si="15"/>
        <v>0</v>
      </c>
      <c r="J41" s="184"/>
      <c r="K41" s="185">
        <f t="shared" si="16"/>
        <v>0</v>
      </c>
      <c r="L41" s="185">
        <v>21</v>
      </c>
      <c r="M41" s="185">
        <f t="shared" si="17"/>
        <v>0</v>
      </c>
      <c r="N41" s="183">
        <v>0</v>
      </c>
      <c r="O41" s="183">
        <f t="shared" si="18"/>
        <v>0</v>
      </c>
      <c r="P41" s="183">
        <v>0</v>
      </c>
      <c r="Q41" s="183">
        <f t="shared" si="19"/>
        <v>0</v>
      </c>
      <c r="R41" s="185"/>
      <c r="S41" s="185" t="s">
        <v>229</v>
      </c>
      <c r="T41" s="186" t="s">
        <v>221</v>
      </c>
      <c r="U41" s="158">
        <v>0</v>
      </c>
      <c r="V41" s="158">
        <f t="shared" si="20"/>
        <v>0</v>
      </c>
      <c r="W41" s="158"/>
      <c r="X41" s="158" t="s">
        <v>271</v>
      </c>
      <c r="Y41" s="158" t="s">
        <v>223</v>
      </c>
      <c r="Z41" s="148"/>
      <c r="AA41" s="148"/>
      <c r="AB41" s="148"/>
      <c r="AC41" s="148"/>
      <c r="AD41" s="148"/>
      <c r="AE41" s="148"/>
      <c r="AF41" s="148"/>
      <c r="AG41" s="148" t="s">
        <v>507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0">
        <v>30</v>
      </c>
      <c r="B42" s="181" t="s">
        <v>592</v>
      </c>
      <c r="C42" s="187" t="s">
        <v>593</v>
      </c>
      <c r="D42" s="182" t="s">
        <v>279</v>
      </c>
      <c r="E42" s="183">
        <v>1</v>
      </c>
      <c r="F42" s="184"/>
      <c r="G42" s="185">
        <f t="shared" si="14"/>
        <v>0</v>
      </c>
      <c r="H42" s="184"/>
      <c r="I42" s="185">
        <f t="shared" si="15"/>
        <v>0</v>
      </c>
      <c r="J42" s="184"/>
      <c r="K42" s="185">
        <f t="shared" si="16"/>
        <v>0</v>
      </c>
      <c r="L42" s="185">
        <v>21</v>
      </c>
      <c r="M42" s="185">
        <f t="shared" si="17"/>
        <v>0</v>
      </c>
      <c r="N42" s="183">
        <v>0</v>
      </c>
      <c r="O42" s="183">
        <f t="shared" si="18"/>
        <v>0</v>
      </c>
      <c r="P42" s="183">
        <v>0</v>
      </c>
      <c r="Q42" s="183">
        <f t="shared" si="19"/>
        <v>0</v>
      </c>
      <c r="R42" s="185"/>
      <c r="S42" s="185" t="s">
        <v>229</v>
      </c>
      <c r="T42" s="186" t="s">
        <v>221</v>
      </c>
      <c r="U42" s="158">
        <v>0</v>
      </c>
      <c r="V42" s="158">
        <f t="shared" si="20"/>
        <v>0</v>
      </c>
      <c r="W42" s="158"/>
      <c r="X42" s="158" t="s">
        <v>271</v>
      </c>
      <c r="Y42" s="158" t="s">
        <v>223</v>
      </c>
      <c r="Z42" s="148"/>
      <c r="AA42" s="148"/>
      <c r="AB42" s="148"/>
      <c r="AC42" s="148"/>
      <c r="AD42" s="148"/>
      <c r="AE42" s="148"/>
      <c r="AF42" s="148"/>
      <c r="AG42" s="148" t="s">
        <v>507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0">
        <v>31</v>
      </c>
      <c r="B43" s="181" t="s">
        <v>594</v>
      </c>
      <c r="C43" s="187" t="s">
        <v>595</v>
      </c>
      <c r="D43" s="182" t="s">
        <v>279</v>
      </c>
      <c r="E43" s="183">
        <v>1</v>
      </c>
      <c r="F43" s="184"/>
      <c r="G43" s="185">
        <f t="shared" si="14"/>
        <v>0</v>
      </c>
      <c r="H43" s="184"/>
      <c r="I43" s="185">
        <f t="shared" si="15"/>
        <v>0</v>
      </c>
      <c r="J43" s="184"/>
      <c r="K43" s="185">
        <f t="shared" si="16"/>
        <v>0</v>
      </c>
      <c r="L43" s="185">
        <v>21</v>
      </c>
      <c r="M43" s="185">
        <f t="shared" si="17"/>
        <v>0</v>
      </c>
      <c r="N43" s="183">
        <v>0</v>
      </c>
      <c r="O43" s="183">
        <f t="shared" si="18"/>
        <v>0</v>
      </c>
      <c r="P43" s="183">
        <v>0</v>
      </c>
      <c r="Q43" s="183">
        <f t="shared" si="19"/>
        <v>0</v>
      </c>
      <c r="R43" s="185"/>
      <c r="S43" s="185" t="s">
        <v>229</v>
      </c>
      <c r="T43" s="186" t="s">
        <v>221</v>
      </c>
      <c r="U43" s="158">
        <v>0</v>
      </c>
      <c r="V43" s="158">
        <f t="shared" si="20"/>
        <v>0</v>
      </c>
      <c r="W43" s="158"/>
      <c r="X43" s="158" t="s">
        <v>271</v>
      </c>
      <c r="Y43" s="158" t="s">
        <v>223</v>
      </c>
      <c r="Z43" s="148"/>
      <c r="AA43" s="148"/>
      <c r="AB43" s="148"/>
      <c r="AC43" s="148"/>
      <c r="AD43" s="148"/>
      <c r="AE43" s="148"/>
      <c r="AF43" s="148"/>
      <c r="AG43" s="148" t="s">
        <v>507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0">
        <v>32</v>
      </c>
      <c r="B44" s="181" t="s">
        <v>596</v>
      </c>
      <c r="C44" s="187" t="s">
        <v>597</v>
      </c>
      <c r="D44" s="182" t="s">
        <v>304</v>
      </c>
      <c r="E44" s="183">
        <v>38</v>
      </c>
      <c r="F44" s="184"/>
      <c r="G44" s="185">
        <f t="shared" si="14"/>
        <v>0</v>
      </c>
      <c r="H44" s="184"/>
      <c r="I44" s="185">
        <f t="shared" si="15"/>
        <v>0</v>
      </c>
      <c r="J44" s="184"/>
      <c r="K44" s="185">
        <f t="shared" si="16"/>
        <v>0</v>
      </c>
      <c r="L44" s="185">
        <v>21</v>
      </c>
      <c r="M44" s="185">
        <f t="shared" si="17"/>
        <v>0</v>
      </c>
      <c r="N44" s="183">
        <v>0</v>
      </c>
      <c r="O44" s="183">
        <f t="shared" si="18"/>
        <v>0</v>
      </c>
      <c r="P44" s="183">
        <v>0</v>
      </c>
      <c r="Q44" s="183">
        <f t="shared" si="19"/>
        <v>0</v>
      </c>
      <c r="R44" s="185"/>
      <c r="S44" s="185" t="s">
        <v>229</v>
      </c>
      <c r="T44" s="186" t="s">
        <v>221</v>
      </c>
      <c r="U44" s="158">
        <v>0</v>
      </c>
      <c r="V44" s="158">
        <f t="shared" si="20"/>
        <v>0</v>
      </c>
      <c r="W44" s="158"/>
      <c r="X44" s="158" t="s">
        <v>271</v>
      </c>
      <c r="Y44" s="158" t="s">
        <v>223</v>
      </c>
      <c r="Z44" s="148"/>
      <c r="AA44" s="148"/>
      <c r="AB44" s="148"/>
      <c r="AC44" s="148"/>
      <c r="AD44" s="148"/>
      <c r="AE44" s="148"/>
      <c r="AF44" s="148"/>
      <c r="AG44" s="148" t="s">
        <v>507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0">
        <v>33</v>
      </c>
      <c r="B45" s="181" t="s">
        <v>598</v>
      </c>
      <c r="C45" s="187" t="s">
        <v>599</v>
      </c>
      <c r="D45" s="182" t="s">
        <v>304</v>
      </c>
      <c r="E45" s="183">
        <v>3</v>
      </c>
      <c r="F45" s="184"/>
      <c r="G45" s="185">
        <f t="shared" si="14"/>
        <v>0</v>
      </c>
      <c r="H45" s="184"/>
      <c r="I45" s="185">
        <f t="shared" si="15"/>
        <v>0</v>
      </c>
      <c r="J45" s="184"/>
      <c r="K45" s="185">
        <f t="shared" si="16"/>
        <v>0</v>
      </c>
      <c r="L45" s="185">
        <v>21</v>
      </c>
      <c r="M45" s="185">
        <f t="shared" si="17"/>
        <v>0</v>
      </c>
      <c r="N45" s="183">
        <v>0</v>
      </c>
      <c r="O45" s="183">
        <f t="shared" si="18"/>
        <v>0</v>
      </c>
      <c r="P45" s="183">
        <v>0</v>
      </c>
      <c r="Q45" s="183">
        <f t="shared" si="19"/>
        <v>0</v>
      </c>
      <c r="R45" s="185"/>
      <c r="S45" s="185" t="s">
        <v>229</v>
      </c>
      <c r="T45" s="186" t="s">
        <v>221</v>
      </c>
      <c r="U45" s="158">
        <v>0</v>
      </c>
      <c r="V45" s="158">
        <f t="shared" si="20"/>
        <v>0</v>
      </c>
      <c r="W45" s="158"/>
      <c r="X45" s="158" t="s">
        <v>271</v>
      </c>
      <c r="Y45" s="158" t="s">
        <v>223</v>
      </c>
      <c r="Z45" s="148"/>
      <c r="AA45" s="148"/>
      <c r="AB45" s="148"/>
      <c r="AC45" s="148"/>
      <c r="AD45" s="148"/>
      <c r="AE45" s="148"/>
      <c r="AF45" s="148"/>
      <c r="AG45" s="148" t="s">
        <v>507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0">
        <v>34</v>
      </c>
      <c r="B46" s="181" t="s">
        <v>600</v>
      </c>
      <c r="C46" s="187" t="s">
        <v>601</v>
      </c>
      <c r="D46" s="182" t="s">
        <v>304</v>
      </c>
      <c r="E46" s="183">
        <v>3</v>
      </c>
      <c r="F46" s="184"/>
      <c r="G46" s="185">
        <f t="shared" si="14"/>
        <v>0</v>
      </c>
      <c r="H46" s="184"/>
      <c r="I46" s="185">
        <f t="shared" si="15"/>
        <v>0</v>
      </c>
      <c r="J46" s="184"/>
      <c r="K46" s="185">
        <f t="shared" si="16"/>
        <v>0</v>
      </c>
      <c r="L46" s="185">
        <v>21</v>
      </c>
      <c r="M46" s="185">
        <f t="shared" si="17"/>
        <v>0</v>
      </c>
      <c r="N46" s="183">
        <v>0</v>
      </c>
      <c r="O46" s="183">
        <f t="shared" si="18"/>
        <v>0</v>
      </c>
      <c r="P46" s="183">
        <v>0</v>
      </c>
      <c r="Q46" s="183">
        <f t="shared" si="19"/>
        <v>0</v>
      </c>
      <c r="R46" s="185"/>
      <c r="S46" s="185" t="s">
        <v>229</v>
      </c>
      <c r="T46" s="186" t="s">
        <v>221</v>
      </c>
      <c r="U46" s="158">
        <v>0</v>
      </c>
      <c r="V46" s="158">
        <f t="shared" si="20"/>
        <v>0</v>
      </c>
      <c r="W46" s="158"/>
      <c r="X46" s="158" t="s">
        <v>335</v>
      </c>
      <c r="Y46" s="158" t="s">
        <v>223</v>
      </c>
      <c r="Z46" s="148"/>
      <c r="AA46" s="148"/>
      <c r="AB46" s="148"/>
      <c r="AC46" s="148"/>
      <c r="AD46" s="148"/>
      <c r="AE46" s="148"/>
      <c r="AF46" s="148"/>
      <c r="AG46" s="148" t="s">
        <v>337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0">
        <v>35</v>
      </c>
      <c r="B47" s="181" t="s">
        <v>602</v>
      </c>
      <c r="C47" s="187" t="s">
        <v>603</v>
      </c>
      <c r="D47" s="182" t="s">
        <v>279</v>
      </c>
      <c r="E47" s="183">
        <v>3</v>
      </c>
      <c r="F47" s="184"/>
      <c r="G47" s="185">
        <f t="shared" si="14"/>
        <v>0</v>
      </c>
      <c r="H47" s="184"/>
      <c r="I47" s="185">
        <f t="shared" si="15"/>
        <v>0</v>
      </c>
      <c r="J47" s="184"/>
      <c r="K47" s="185">
        <f t="shared" si="16"/>
        <v>0</v>
      </c>
      <c r="L47" s="185">
        <v>21</v>
      </c>
      <c r="M47" s="185">
        <f t="shared" si="17"/>
        <v>0</v>
      </c>
      <c r="N47" s="183">
        <v>0</v>
      </c>
      <c r="O47" s="183">
        <f t="shared" si="18"/>
        <v>0</v>
      </c>
      <c r="P47" s="183">
        <v>0</v>
      </c>
      <c r="Q47" s="183">
        <f t="shared" si="19"/>
        <v>0</v>
      </c>
      <c r="R47" s="185"/>
      <c r="S47" s="185" t="s">
        <v>229</v>
      </c>
      <c r="T47" s="186" t="s">
        <v>221</v>
      </c>
      <c r="U47" s="158">
        <v>0</v>
      </c>
      <c r="V47" s="158">
        <f t="shared" si="20"/>
        <v>0</v>
      </c>
      <c r="W47" s="158"/>
      <c r="X47" s="158" t="s">
        <v>335</v>
      </c>
      <c r="Y47" s="158" t="s">
        <v>223</v>
      </c>
      <c r="Z47" s="148"/>
      <c r="AA47" s="148"/>
      <c r="AB47" s="148"/>
      <c r="AC47" s="148"/>
      <c r="AD47" s="148"/>
      <c r="AE47" s="148"/>
      <c r="AF47" s="148"/>
      <c r="AG47" s="148" t="s">
        <v>337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0">
        <v>36</v>
      </c>
      <c r="B48" s="181" t="s">
        <v>608</v>
      </c>
      <c r="C48" s="187" t="s">
        <v>609</v>
      </c>
      <c r="D48" s="182" t="s">
        <v>304</v>
      </c>
      <c r="E48" s="183">
        <v>40</v>
      </c>
      <c r="F48" s="184"/>
      <c r="G48" s="185">
        <f t="shared" si="14"/>
        <v>0</v>
      </c>
      <c r="H48" s="184"/>
      <c r="I48" s="185">
        <f t="shared" si="15"/>
        <v>0</v>
      </c>
      <c r="J48" s="184"/>
      <c r="K48" s="185">
        <f t="shared" si="16"/>
        <v>0</v>
      </c>
      <c r="L48" s="185">
        <v>21</v>
      </c>
      <c r="M48" s="185">
        <f t="shared" si="17"/>
        <v>0</v>
      </c>
      <c r="N48" s="183">
        <v>0</v>
      </c>
      <c r="O48" s="183">
        <f t="shared" si="18"/>
        <v>0</v>
      </c>
      <c r="P48" s="183">
        <v>0</v>
      </c>
      <c r="Q48" s="183">
        <f t="shared" si="19"/>
        <v>0</v>
      </c>
      <c r="R48" s="185"/>
      <c r="S48" s="185" t="s">
        <v>229</v>
      </c>
      <c r="T48" s="186" t="s">
        <v>221</v>
      </c>
      <c r="U48" s="158">
        <v>0</v>
      </c>
      <c r="V48" s="158">
        <f t="shared" si="20"/>
        <v>0</v>
      </c>
      <c r="W48" s="158"/>
      <c r="X48" s="158" t="s">
        <v>271</v>
      </c>
      <c r="Y48" s="158" t="s">
        <v>223</v>
      </c>
      <c r="Z48" s="148"/>
      <c r="AA48" s="148"/>
      <c r="AB48" s="148"/>
      <c r="AC48" s="148"/>
      <c r="AD48" s="148"/>
      <c r="AE48" s="148"/>
      <c r="AF48" s="148"/>
      <c r="AG48" s="148" t="s">
        <v>507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0">
        <v>37</v>
      </c>
      <c r="B49" s="181" t="s">
        <v>610</v>
      </c>
      <c r="C49" s="187" t="s">
        <v>611</v>
      </c>
      <c r="D49" s="182" t="s">
        <v>304</v>
      </c>
      <c r="E49" s="183">
        <v>40</v>
      </c>
      <c r="F49" s="184"/>
      <c r="G49" s="185">
        <f t="shared" si="14"/>
        <v>0</v>
      </c>
      <c r="H49" s="184"/>
      <c r="I49" s="185">
        <f t="shared" si="15"/>
        <v>0</v>
      </c>
      <c r="J49" s="184"/>
      <c r="K49" s="185">
        <f t="shared" si="16"/>
        <v>0</v>
      </c>
      <c r="L49" s="185">
        <v>21</v>
      </c>
      <c r="M49" s="185">
        <f t="shared" si="17"/>
        <v>0</v>
      </c>
      <c r="N49" s="183">
        <v>0</v>
      </c>
      <c r="O49" s="183">
        <f t="shared" si="18"/>
        <v>0</v>
      </c>
      <c r="P49" s="183">
        <v>0</v>
      </c>
      <c r="Q49" s="183">
        <f t="shared" si="19"/>
        <v>0</v>
      </c>
      <c r="R49" s="185"/>
      <c r="S49" s="185" t="s">
        <v>229</v>
      </c>
      <c r="T49" s="186" t="s">
        <v>221</v>
      </c>
      <c r="U49" s="158">
        <v>0</v>
      </c>
      <c r="V49" s="158">
        <f t="shared" si="20"/>
        <v>0</v>
      </c>
      <c r="W49" s="158"/>
      <c r="X49" s="158" t="s">
        <v>335</v>
      </c>
      <c r="Y49" s="158" t="s">
        <v>223</v>
      </c>
      <c r="Z49" s="148"/>
      <c r="AA49" s="148"/>
      <c r="AB49" s="148"/>
      <c r="AC49" s="148"/>
      <c r="AD49" s="148"/>
      <c r="AE49" s="148"/>
      <c r="AF49" s="148"/>
      <c r="AG49" s="148" t="s">
        <v>337</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0">
        <v>38</v>
      </c>
      <c r="B50" s="181" t="s">
        <v>612</v>
      </c>
      <c r="C50" s="187" t="s">
        <v>613</v>
      </c>
      <c r="D50" s="182" t="s">
        <v>304</v>
      </c>
      <c r="E50" s="183">
        <v>38</v>
      </c>
      <c r="F50" s="184"/>
      <c r="G50" s="185">
        <f t="shared" si="14"/>
        <v>0</v>
      </c>
      <c r="H50" s="184"/>
      <c r="I50" s="185">
        <f t="shared" si="15"/>
        <v>0</v>
      </c>
      <c r="J50" s="184"/>
      <c r="K50" s="185">
        <f t="shared" si="16"/>
        <v>0</v>
      </c>
      <c r="L50" s="185">
        <v>21</v>
      </c>
      <c r="M50" s="185">
        <f t="shared" si="17"/>
        <v>0</v>
      </c>
      <c r="N50" s="183">
        <v>0</v>
      </c>
      <c r="O50" s="183">
        <f t="shared" si="18"/>
        <v>0</v>
      </c>
      <c r="P50" s="183">
        <v>0</v>
      </c>
      <c r="Q50" s="183">
        <f t="shared" si="19"/>
        <v>0</v>
      </c>
      <c r="R50" s="185"/>
      <c r="S50" s="185" t="s">
        <v>229</v>
      </c>
      <c r="T50" s="186" t="s">
        <v>221</v>
      </c>
      <c r="U50" s="158">
        <v>0</v>
      </c>
      <c r="V50" s="158">
        <f t="shared" si="20"/>
        <v>0</v>
      </c>
      <c r="W50" s="158"/>
      <c r="X50" s="158" t="s">
        <v>271</v>
      </c>
      <c r="Y50" s="158" t="s">
        <v>223</v>
      </c>
      <c r="Z50" s="148"/>
      <c r="AA50" s="148"/>
      <c r="AB50" s="148"/>
      <c r="AC50" s="148"/>
      <c r="AD50" s="148"/>
      <c r="AE50" s="148"/>
      <c r="AF50" s="148"/>
      <c r="AG50" s="148" t="s">
        <v>507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0">
        <v>39</v>
      </c>
      <c r="B51" s="181" t="s">
        <v>616</v>
      </c>
      <c r="C51" s="187" t="s">
        <v>617</v>
      </c>
      <c r="D51" s="182" t="s">
        <v>364</v>
      </c>
      <c r="E51" s="183">
        <v>12.54</v>
      </c>
      <c r="F51" s="184"/>
      <c r="G51" s="185">
        <f t="shared" si="14"/>
        <v>0</v>
      </c>
      <c r="H51" s="184"/>
      <c r="I51" s="185">
        <f t="shared" si="15"/>
        <v>0</v>
      </c>
      <c r="J51" s="184"/>
      <c r="K51" s="185">
        <f t="shared" si="16"/>
        <v>0</v>
      </c>
      <c r="L51" s="185">
        <v>21</v>
      </c>
      <c r="M51" s="185">
        <f t="shared" si="17"/>
        <v>0</v>
      </c>
      <c r="N51" s="183">
        <v>0</v>
      </c>
      <c r="O51" s="183">
        <f t="shared" si="18"/>
        <v>0</v>
      </c>
      <c r="P51" s="183">
        <v>0</v>
      </c>
      <c r="Q51" s="183">
        <f t="shared" si="19"/>
        <v>0</v>
      </c>
      <c r="R51" s="185"/>
      <c r="S51" s="185" t="s">
        <v>229</v>
      </c>
      <c r="T51" s="186" t="s">
        <v>221</v>
      </c>
      <c r="U51" s="158">
        <v>0</v>
      </c>
      <c r="V51" s="158">
        <f t="shared" si="20"/>
        <v>0</v>
      </c>
      <c r="W51" s="158"/>
      <c r="X51" s="158" t="s">
        <v>335</v>
      </c>
      <c r="Y51" s="158" t="s">
        <v>223</v>
      </c>
      <c r="Z51" s="148"/>
      <c r="AA51" s="148"/>
      <c r="AB51" s="148"/>
      <c r="AC51" s="148"/>
      <c r="AD51" s="148"/>
      <c r="AE51" s="148"/>
      <c r="AF51" s="148"/>
      <c r="AG51" s="148" t="s">
        <v>337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0">
        <v>40</v>
      </c>
      <c r="B52" s="181" t="s">
        <v>618</v>
      </c>
      <c r="C52" s="187" t="s">
        <v>619</v>
      </c>
      <c r="D52" s="182" t="s">
        <v>307</v>
      </c>
      <c r="E52" s="183">
        <v>1</v>
      </c>
      <c r="F52" s="184"/>
      <c r="G52" s="185">
        <f t="shared" si="14"/>
        <v>0</v>
      </c>
      <c r="H52" s="184"/>
      <c r="I52" s="185">
        <f t="shared" si="15"/>
        <v>0</v>
      </c>
      <c r="J52" s="184"/>
      <c r="K52" s="185">
        <f t="shared" si="16"/>
        <v>0</v>
      </c>
      <c r="L52" s="185">
        <v>21</v>
      </c>
      <c r="M52" s="185">
        <f t="shared" si="17"/>
        <v>0</v>
      </c>
      <c r="N52" s="183">
        <v>0</v>
      </c>
      <c r="O52" s="183">
        <f t="shared" si="18"/>
        <v>0</v>
      </c>
      <c r="P52" s="183">
        <v>0</v>
      </c>
      <c r="Q52" s="183">
        <f t="shared" si="19"/>
        <v>0</v>
      </c>
      <c r="R52" s="185"/>
      <c r="S52" s="185" t="s">
        <v>229</v>
      </c>
      <c r="T52" s="186" t="s">
        <v>221</v>
      </c>
      <c r="U52" s="158">
        <v>0</v>
      </c>
      <c r="V52" s="158">
        <f t="shared" si="20"/>
        <v>0</v>
      </c>
      <c r="W52" s="158"/>
      <c r="X52" s="158" t="s">
        <v>271</v>
      </c>
      <c r="Y52" s="158" t="s">
        <v>223</v>
      </c>
      <c r="Z52" s="148"/>
      <c r="AA52" s="148"/>
      <c r="AB52" s="148"/>
      <c r="AC52" s="148"/>
      <c r="AD52" s="148"/>
      <c r="AE52" s="148"/>
      <c r="AF52" s="148"/>
      <c r="AG52" s="148" t="s">
        <v>507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0">
        <v>41</v>
      </c>
      <c r="B53" s="181" t="s">
        <v>620</v>
      </c>
      <c r="C53" s="187" t="s">
        <v>621</v>
      </c>
      <c r="D53" s="182" t="s">
        <v>269</v>
      </c>
      <c r="E53" s="183">
        <v>38</v>
      </c>
      <c r="F53" s="184"/>
      <c r="G53" s="185">
        <f t="shared" si="14"/>
        <v>0</v>
      </c>
      <c r="H53" s="184"/>
      <c r="I53" s="185">
        <f t="shared" si="15"/>
        <v>0</v>
      </c>
      <c r="J53" s="184"/>
      <c r="K53" s="185">
        <f t="shared" si="16"/>
        <v>0</v>
      </c>
      <c r="L53" s="185">
        <v>21</v>
      </c>
      <c r="M53" s="185">
        <f t="shared" si="17"/>
        <v>0</v>
      </c>
      <c r="N53" s="183">
        <v>0</v>
      </c>
      <c r="O53" s="183">
        <f t="shared" si="18"/>
        <v>0</v>
      </c>
      <c r="P53" s="183">
        <v>0</v>
      </c>
      <c r="Q53" s="183">
        <f t="shared" si="19"/>
        <v>0</v>
      </c>
      <c r="R53" s="185"/>
      <c r="S53" s="185" t="s">
        <v>229</v>
      </c>
      <c r="T53" s="186" t="s">
        <v>221</v>
      </c>
      <c r="U53" s="158">
        <v>0</v>
      </c>
      <c r="V53" s="158">
        <f t="shared" si="20"/>
        <v>0</v>
      </c>
      <c r="W53" s="158"/>
      <c r="X53" s="158" t="s">
        <v>271</v>
      </c>
      <c r="Y53" s="158" t="s">
        <v>223</v>
      </c>
      <c r="Z53" s="148"/>
      <c r="AA53" s="148"/>
      <c r="AB53" s="148"/>
      <c r="AC53" s="148"/>
      <c r="AD53" s="148"/>
      <c r="AE53" s="148"/>
      <c r="AF53" s="148"/>
      <c r="AG53" s="148" t="s">
        <v>507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0">
        <v>42</v>
      </c>
      <c r="B54" s="181" t="s">
        <v>624</v>
      </c>
      <c r="C54" s="187" t="s">
        <v>625</v>
      </c>
      <c r="D54" s="182" t="s">
        <v>279</v>
      </c>
      <c r="E54" s="183">
        <v>1</v>
      </c>
      <c r="F54" s="184"/>
      <c r="G54" s="185">
        <f t="shared" si="14"/>
        <v>0</v>
      </c>
      <c r="H54" s="184"/>
      <c r="I54" s="185">
        <f t="shared" si="15"/>
        <v>0</v>
      </c>
      <c r="J54" s="184"/>
      <c r="K54" s="185">
        <f t="shared" si="16"/>
        <v>0</v>
      </c>
      <c r="L54" s="185">
        <v>21</v>
      </c>
      <c r="M54" s="185">
        <f t="shared" si="17"/>
        <v>0</v>
      </c>
      <c r="N54" s="183">
        <v>0</v>
      </c>
      <c r="O54" s="183">
        <f t="shared" si="18"/>
        <v>0</v>
      </c>
      <c r="P54" s="183">
        <v>0</v>
      </c>
      <c r="Q54" s="183">
        <f t="shared" si="19"/>
        <v>0</v>
      </c>
      <c r="R54" s="185"/>
      <c r="S54" s="185" t="s">
        <v>229</v>
      </c>
      <c r="T54" s="186" t="s">
        <v>221</v>
      </c>
      <c r="U54" s="158">
        <v>0</v>
      </c>
      <c r="V54" s="158">
        <f t="shared" si="20"/>
        <v>0</v>
      </c>
      <c r="W54" s="158"/>
      <c r="X54" s="158" t="s">
        <v>271</v>
      </c>
      <c r="Y54" s="158" t="s">
        <v>223</v>
      </c>
      <c r="Z54" s="148"/>
      <c r="AA54" s="148"/>
      <c r="AB54" s="148"/>
      <c r="AC54" s="148"/>
      <c r="AD54" s="148"/>
      <c r="AE54" s="148"/>
      <c r="AF54" s="148"/>
      <c r="AG54" s="148" t="s">
        <v>507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0">
        <v>43</v>
      </c>
      <c r="B55" s="181" t="s">
        <v>626</v>
      </c>
      <c r="C55" s="187" t="s">
        <v>627</v>
      </c>
      <c r="D55" s="182" t="s">
        <v>279</v>
      </c>
      <c r="E55" s="183">
        <v>1</v>
      </c>
      <c r="F55" s="184"/>
      <c r="G55" s="185">
        <f t="shared" si="14"/>
        <v>0</v>
      </c>
      <c r="H55" s="184"/>
      <c r="I55" s="185">
        <f t="shared" si="15"/>
        <v>0</v>
      </c>
      <c r="J55" s="184"/>
      <c r="K55" s="185">
        <f t="shared" si="16"/>
        <v>0</v>
      </c>
      <c r="L55" s="185">
        <v>21</v>
      </c>
      <c r="M55" s="185">
        <f t="shared" si="17"/>
        <v>0</v>
      </c>
      <c r="N55" s="183">
        <v>0</v>
      </c>
      <c r="O55" s="183">
        <f t="shared" si="18"/>
        <v>0</v>
      </c>
      <c r="P55" s="183">
        <v>0</v>
      </c>
      <c r="Q55" s="183">
        <f t="shared" si="19"/>
        <v>0</v>
      </c>
      <c r="R55" s="185"/>
      <c r="S55" s="185" t="s">
        <v>229</v>
      </c>
      <c r="T55" s="186" t="s">
        <v>221</v>
      </c>
      <c r="U55" s="158">
        <v>0</v>
      </c>
      <c r="V55" s="158">
        <f t="shared" si="20"/>
        <v>0</v>
      </c>
      <c r="W55" s="158"/>
      <c r="X55" s="158" t="s">
        <v>271</v>
      </c>
      <c r="Y55" s="158" t="s">
        <v>223</v>
      </c>
      <c r="Z55" s="148"/>
      <c r="AA55" s="148"/>
      <c r="AB55" s="148"/>
      <c r="AC55" s="148"/>
      <c r="AD55" s="148"/>
      <c r="AE55" s="148"/>
      <c r="AF55" s="148"/>
      <c r="AG55" s="148" t="s">
        <v>507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0">
        <v>44</v>
      </c>
      <c r="B56" s="181" t="s">
        <v>628</v>
      </c>
      <c r="C56" s="187" t="s">
        <v>629</v>
      </c>
      <c r="D56" s="182" t="s">
        <v>279</v>
      </c>
      <c r="E56" s="183">
        <v>3</v>
      </c>
      <c r="F56" s="184"/>
      <c r="G56" s="185">
        <f t="shared" si="14"/>
        <v>0</v>
      </c>
      <c r="H56" s="184"/>
      <c r="I56" s="185">
        <f t="shared" si="15"/>
        <v>0</v>
      </c>
      <c r="J56" s="184"/>
      <c r="K56" s="185">
        <f t="shared" si="16"/>
        <v>0</v>
      </c>
      <c r="L56" s="185">
        <v>21</v>
      </c>
      <c r="M56" s="185">
        <f t="shared" si="17"/>
        <v>0</v>
      </c>
      <c r="N56" s="183">
        <v>0</v>
      </c>
      <c r="O56" s="183">
        <f t="shared" si="18"/>
        <v>0</v>
      </c>
      <c r="P56" s="183">
        <v>0</v>
      </c>
      <c r="Q56" s="183">
        <f t="shared" si="19"/>
        <v>0</v>
      </c>
      <c r="R56" s="185"/>
      <c r="S56" s="185" t="s">
        <v>229</v>
      </c>
      <c r="T56" s="186" t="s">
        <v>221</v>
      </c>
      <c r="U56" s="158">
        <v>0</v>
      </c>
      <c r="V56" s="158">
        <f t="shared" si="20"/>
        <v>0</v>
      </c>
      <c r="W56" s="158"/>
      <c r="X56" s="158" t="s">
        <v>271</v>
      </c>
      <c r="Y56" s="158" t="s">
        <v>223</v>
      </c>
      <c r="Z56" s="148"/>
      <c r="AA56" s="148"/>
      <c r="AB56" s="148"/>
      <c r="AC56" s="148"/>
      <c r="AD56" s="148"/>
      <c r="AE56" s="148"/>
      <c r="AF56" s="148"/>
      <c r="AG56" s="148" t="s">
        <v>507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0">
        <v>45</v>
      </c>
      <c r="B57" s="181" t="s">
        <v>630</v>
      </c>
      <c r="C57" s="187" t="s">
        <v>631</v>
      </c>
      <c r="D57" s="182" t="s">
        <v>279</v>
      </c>
      <c r="E57" s="183">
        <v>4</v>
      </c>
      <c r="F57" s="184"/>
      <c r="G57" s="185">
        <f t="shared" si="14"/>
        <v>0</v>
      </c>
      <c r="H57" s="184"/>
      <c r="I57" s="185">
        <f t="shared" si="15"/>
        <v>0</v>
      </c>
      <c r="J57" s="184"/>
      <c r="K57" s="185">
        <f t="shared" si="16"/>
        <v>0</v>
      </c>
      <c r="L57" s="185">
        <v>21</v>
      </c>
      <c r="M57" s="185">
        <f t="shared" si="17"/>
        <v>0</v>
      </c>
      <c r="N57" s="183">
        <v>0</v>
      </c>
      <c r="O57" s="183">
        <f t="shared" si="18"/>
        <v>0</v>
      </c>
      <c r="P57" s="183">
        <v>0</v>
      </c>
      <c r="Q57" s="183">
        <f t="shared" si="19"/>
        <v>0</v>
      </c>
      <c r="R57" s="185"/>
      <c r="S57" s="185" t="s">
        <v>229</v>
      </c>
      <c r="T57" s="186" t="s">
        <v>221</v>
      </c>
      <c r="U57" s="158">
        <v>0</v>
      </c>
      <c r="V57" s="158">
        <f t="shared" si="20"/>
        <v>0</v>
      </c>
      <c r="W57" s="158"/>
      <c r="X57" s="158" t="s">
        <v>271</v>
      </c>
      <c r="Y57" s="158" t="s">
        <v>223</v>
      </c>
      <c r="Z57" s="148"/>
      <c r="AA57" s="148"/>
      <c r="AB57" s="148"/>
      <c r="AC57" s="148"/>
      <c r="AD57" s="148"/>
      <c r="AE57" s="148"/>
      <c r="AF57" s="148"/>
      <c r="AG57" s="148" t="s">
        <v>507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0">
        <v>46</v>
      </c>
      <c r="B58" s="181" t="s">
        <v>632</v>
      </c>
      <c r="C58" s="187" t="s">
        <v>633</v>
      </c>
      <c r="D58" s="182" t="s">
        <v>279</v>
      </c>
      <c r="E58" s="183">
        <v>4</v>
      </c>
      <c r="F58" s="184"/>
      <c r="G58" s="185">
        <f t="shared" si="14"/>
        <v>0</v>
      </c>
      <c r="H58" s="184"/>
      <c r="I58" s="185">
        <f t="shared" si="15"/>
        <v>0</v>
      </c>
      <c r="J58" s="184"/>
      <c r="K58" s="185">
        <f t="shared" si="16"/>
        <v>0</v>
      </c>
      <c r="L58" s="185">
        <v>21</v>
      </c>
      <c r="M58" s="185">
        <f t="shared" si="17"/>
        <v>0</v>
      </c>
      <c r="N58" s="183">
        <v>0</v>
      </c>
      <c r="O58" s="183">
        <f t="shared" si="18"/>
        <v>0</v>
      </c>
      <c r="P58" s="183">
        <v>0</v>
      </c>
      <c r="Q58" s="183">
        <f t="shared" si="19"/>
        <v>0</v>
      </c>
      <c r="R58" s="185"/>
      <c r="S58" s="185" t="s">
        <v>229</v>
      </c>
      <c r="T58" s="186" t="s">
        <v>221</v>
      </c>
      <c r="U58" s="158">
        <v>0</v>
      </c>
      <c r="V58" s="158">
        <f t="shared" si="20"/>
        <v>0</v>
      </c>
      <c r="W58" s="158"/>
      <c r="X58" s="158" t="s">
        <v>335</v>
      </c>
      <c r="Y58" s="158" t="s">
        <v>223</v>
      </c>
      <c r="Z58" s="148"/>
      <c r="AA58" s="148"/>
      <c r="AB58" s="148"/>
      <c r="AC58" s="148"/>
      <c r="AD58" s="148"/>
      <c r="AE58" s="148"/>
      <c r="AF58" s="148"/>
      <c r="AG58" s="148" t="s">
        <v>337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x14ac:dyDescent="0.2">
      <c r="A59" s="160" t="s">
        <v>215</v>
      </c>
      <c r="B59" s="161" t="s">
        <v>158</v>
      </c>
      <c r="C59" s="175" t="s">
        <v>159</v>
      </c>
      <c r="D59" s="162"/>
      <c r="E59" s="163"/>
      <c r="F59" s="164"/>
      <c r="G59" s="164">
        <f>SUMIF(AG60:AG64,"&lt;&gt;NOR",G60:G64)</f>
        <v>0</v>
      </c>
      <c r="H59" s="164"/>
      <c r="I59" s="164">
        <f>SUM(I60:I64)</f>
        <v>0</v>
      </c>
      <c r="J59" s="164"/>
      <c r="K59" s="164">
        <f>SUM(K60:K64)</f>
        <v>0</v>
      </c>
      <c r="L59" s="164"/>
      <c r="M59" s="164">
        <f>SUM(M60:M64)</f>
        <v>0</v>
      </c>
      <c r="N59" s="163"/>
      <c r="O59" s="163">
        <f>SUM(O60:O64)</f>
        <v>0</v>
      </c>
      <c r="P59" s="163"/>
      <c r="Q59" s="163">
        <f>SUM(Q60:Q64)</f>
        <v>0</v>
      </c>
      <c r="R59" s="164"/>
      <c r="S59" s="164"/>
      <c r="T59" s="165"/>
      <c r="U59" s="159"/>
      <c r="V59" s="159">
        <f>SUM(V60:V64)</f>
        <v>0</v>
      </c>
      <c r="W59" s="159"/>
      <c r="X59" s="159"/>
      <c r="Y59" s="159"/>
      <c r="AG59" t="s">
        <v>216</v>
      </c>
    </row>
    <row r="60" spans="1:60" outlineLevel="1" x14ac:dyDescent="0.2">
      <c r="A60" s="180">
        <v>47</v>
      </c>
      <c r="B60" s="181" t="s">
        <v>634</v>
      </c>
      <c r="C60" s="187" t="s">
        <v>635</v>
      </c>
      <c r="D60" s="182" t="s">
        <v>279</v>
      </c>
      <c r="E60" s="183">
        <v>1</v>
      </c>
      <c r="F60" s="184"/>
      <c r="G60" s="185">
        <f>ROUND(E60*F60,2)</f>
        <v>0</v>
      </c>
      <c r="H60" s="184"/>
      <c r="I60" s="185">
        <f>ROUND(E60*H60,2)</f>
        <v>0</v>
      </c>
      <c r="J60" s="184"/>
      <c r="K60" s="185">
        <f>ROUND(E60*J60,2)</f>
        <v>0</v>
      </c>
      <c r="L60" s="185">
        <v>21</v>
      </c>
      <c r="M60" s="185">
        <f>G60*(1+L60/100)</f>
        <v>0</v>
      </c>
      <c r="N60" s="183">
        <v>0</v>
      </c>
      <c r="O60" s="183">
        <f>ROUND(E60*N60,2)</f>
        <v>0</v>
      </c>
      <c r="P60" s="183">
        <v>0</v>
      </c>
      <c r="Q60" s="183">
        <f>ROUND(E60*P60,2)</f>
        <v>0</v>
      </c>
      <c r="R60" s="185"/>
      <c r="S60" s="185" t="s">
        <v>229</v>
      </c>
      <c r="T60" s="186" t="s">
        <v>221</v>
      </c>
      <c r="U60" s="158">
        <v>0</v>
      </c>
      <c r="V60" s="158">
        <f>ROUND(E60*U60,2)</f>
        <v>0</v>
      </c>
      <c r="W60" s="158"/>
      <c r="X60" s="158" t="s">
        <v>271</v>
      </c>
      <c r="Y60" s="158" t="s">
        <v>223</v>
      </c>
      <c r="Z60" s="148"/>
      <c r="AA60" s="148"/>
      <c r="AB60" s="148"/>
      <c r="AC60" s="148"/>
      <c r="AD60" s="148"/>
      <c r="AE60" s="148"/>
      <c r="AF60" s="148"/>
      <c r="AG60" s="148" t="s">
        <v>507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0">
        <v>48</v>
      </c>
      <c r="B61" s="181" t="s">
        <v>639</v>
      </c>
      <c r="C61" s="187" t="s">
        <v>640</v>
      </c>
      <c r="D61" s="182" t="s">
        <v>641</v>
      </c>
      <c r="E61" s="183">
        <v>1</v>
      </c>
      <c r="F61" s="184"/>
      <c r="G61" s="185">
        <f>ROUND(E61*F61,2)</f>
        <v>0</v>
      </c>
      <c r="H61" s="184"/>
      <c r="I61" s="185">
        <f>ROUND(E61*H61,2)</f>
        <v>0</v>
      </c>
      <c r="J61" s="184"/>
      <c r="K61" s="185">
        <f>ROUND(E61*J61,2)</f>
        <v>0</v>
      </c>
      <c r="L61" s="185">
        <v>21</v>
      </c>
      <c r="M61" s="185">
        <f>G61*(1+L61/100)</f>
        <v>0</v>
      </c>
      <c r="N61" s="183">
        <v>0</v>
      </c>
      <c r="O61" s="183">
        <f>ROUND(E61*N61,2)</f>
        <v>0</v>
      </c>
      <c r="P61" s="183">
        <v>0</v>
      </c>
      <c r="Q61" s="183">
        <f>ROUND(E61*P61,2)</f>
        <v>0</v>
      </c>
      <c r="R61" s="185"/>
      <c r="S61" s="185" t="s">
        <v>229</v>
      </c>
      <c r="T61" s="186" t="s">
        <v>221</v>
      </c>
      <c r="U61" s="158">
        <v>0</v>
      </c>
      <c r="V61" s="158">
        <f>ROUND(E61*U61,2)</f>
        <v>0</v>
      </c>
      <c r="W61" s="158"/>
      <c r="X61" s="158" t="s">
        <v>271</v>
      </c>
      <c r="Y61" s="158" t="s">
        <v>223</v>
      </c>
      <c r="Z61" s="148"/>
      <c r="AA61" s="148"/>
      <c r="AB61" s="148"/>
      <c r="AC61" s="148"/>
      <c r="AD61" s="148"/>
      <c r="AE61" s="148"/>
      <c r="AF61" s="148"/>
      <c r="AG61" s="148" t="s">
        <v>507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0">
        <v>49</v>
      </c>
      <c r="B62" s="181" t="s">
        <v>642</v>
      </c>
      <c r="C62" s="187" t="s">
        <v>643</v>
      </c>
      <c r="D62" s="182" t="s">
        <v>644</v>
      </c>
      <c r="E62" s="183">
        <v>1</v>
      </c>
      <c r="F62" s="184"/>
      <c r="G62" s="185">
        <f>ROUND(E62*F62,2)</f>
        <v>0</v>
      </c>
      <c r="H62" s="184"/>
      <c r="I62" s="185">
        <f>ROUND(E62*H62,2)</f>
        <v>0</v>
      </c>
      <c r="J62" s="184"/>
      <c r="K62" s="185">
        <f>ROUND(E62*J62,2)</f>
        <v>0</v>
      </c>
      <c r="L62" s="185">
        <v>21</v>
      </c>
      <c r="M62" s="185">
        <f>G62*(1+L62/100)</f>
        <v>0</v>
      </c>
      <c r="N62" s="183">
        <v>0</v>
      </c>
      <c r="O62" s="183">
        <f>ROUND(E62*N62,2)</f>
        <v>0</v>
      </c>
      <c r="P62" s="183">
        <v>0</v>
      </c>
      <c r="Q62" s="183">
        <f>ROUND(E62*P62,2)</f>
        <v>0</v>
      </c>
      <c r="R62" s="185"/>
      <c r="S62" s="185" t="s">
        <v>229</v>
      </c>
      <c r="T62" s="186" t="s">
        <v>221</v>
      </c>
      <c r="U62" s="158">
        <v>0</v>
      </c>
      <c r="V62" s="158">
        <f>ROUND(E62*U62,2)</f>
        <v>0</v>
      </c>
      <c r="W62" s="158"/>
      <c r="X62" s="158" t="s">
        <v>271</v>
      </c>
      <c r="Y62" s="158" t="s">
        <v>223</v>
      </c>
      <c r="Z62" s="148"/>
      <c r="AA62" s="148"/>
      <c r="AB62" s="148"/>
      <c r="AC62" s="148"/>
      <c r="AD62" s="148"/>
      <c r="AE62" s="148"/>
      <c r="AF62" s="148"/>
      <c r="AG62" s="148" t="s">
        <v>507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0">
        <v>50</v>
      </c>
      <c r="B63" s="181" t="s">
        <v>645</v>
      </c>
      <c r="C63" s="187" t="s">
        <v>646</v>
      </c>
      <c r="D63" s="182" t="s">
        <v>644</v>
      </c>
      <c r="E63" s="183">
        <v>1</v>
      </c>
      <c r="F63" s="184"/>
      <c r="G63" s="185">
        <f>ROUND(E63*F63,2)</f>
        <v>0</v>
      </c>
      <c r="H63" s="184"/>
      <c r="I63" s="185">
        <f>ROUND(E63*H63,2)</f>
        <v>0</v>
      </c>
      <c r="J63" s="184"/>
      <c r="K63" s="185">
        <f>ROUND(E63*J63,2)</f>
        <v>0</v>
      </c>
      <c r="L63" s="185">
        <v>21</v>
      </c>
      <c r="M63" s="185">
        <f>G63*(1+L63/100)</f>
        <v>0</v>
      </c>
      <c r="N63" s="183">
        <v>0</v>
      </c>
      <c r="O63" s="183">
        <f>ROUND(E63*N63,2)</f>
        <v>0</v>
      </c>
      <c r="P63" s="183">
        <v>0</v>
      </c>
      <c r="Q63" s="183">
        <f>ROUND(E63*P63,2)</f>
        <v>0</v>
      </c>
      <c r="R63" s="185"/>
      <c r="S63" s="185" t="s">
        <v>229</v>
      </c>
      <c r="T63" s="186" t="s">
        <v>221</v>
      </c>
      <c r="U63" s="158">
        <v>0</v>
      </c>
      <c r="V63" s="158">
        <f>ROUND(E63*U63,2)</f>
        <v>0</v>
      </c>
      <c r="W63" s="158"/>
      <c r="X63" s="158" t="s">
        <v>271</v>
      </c>
      <c r="Y63" s="158" t="s">
        <v>223</v>
      </c>
      <c r="Z63" s="148"/>
      <c r="AA63" s="148"/>
      <c r="AB63" s="148"/>
      <c r="AC63" s="148"/>
      <c r="AD63" s="148"/>
      <c r="AE63" s="148"/>
      <c r="AF63" s="148"/>
      <c r="AG63" s="148" t="s">
        <v>507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0">
        <v>51</v>
      </c>
      <c r="B64" s="181" t="s">
        <v>649</v>
      </c>
      <c r="C64" s="187" t="s">
        <v>650</v>
      </c>
      <c r="D64" s="182" t="s">
        <v>279</v>
      </c>
      <c r="E64" s="183">
        <v>1</v>
      </c>
      <c r="F64" s="184"/>
      <c r="G64" s="185">
        <f>ROUND(E64*F64,2)</f>
        <v>0</v>
      </c>
      <c r="H64" s="184"/>
      <c r="I64" s="185">
        <f>ROUND(E64*H64,2)</f>
        <v>0</v>
      </c>
      <c r="J64" s="184"/>
      <c r="K64" s="185">
        <f>ROUND(E64*J64,2)</f>
        <v>0</v>
      </c>
      <c r="L64" s="185">
        <v>21</v>
      </c>
      <c r="M64" s="185">
        <f>G64*(1+L64/100)</f>
        <v>0</v>
      </c>
      <c r="N64" s="183">
        <v>0</v>
      </c>
      <c r="O64" s="183">
        <f>ROUND(E64*N64,2)</f>
        <v>0</v>
      </c>
      <c r="P64" s="183">
        <v>0</v>
      </c>
      <c r="Q64" s="183">
        <f>ROUND(E64*P64,2)</f>
        <v>0</v>
      </c>
      <c r="R64" s="185"/>
      <c r="S64" s="185" t="s">
        <v>229</v>
      </c>
      <c r="T64" s="186" t="s">
        <v>221</v>
      </c>
      <c r="U64" s="158">
        <v>0</v>
      </c>
      <c r="V64" s="158">
        <f>ROUND(E64*U64,2)</f>
        <v>0</v>
      </c>
      <c r="W64" s="158"/>
      <c r="X64" s="158" t="s">
        <v>271</v>
      </c>
      <c r="Y64" s="158" t="s">
        <v>223</v>
      </c>
      <c r="Z64" s="148"/>
      <c r="AA64" s="148"/>
      <c r="AB64" s="148"/>
      <c r="AC64" s="148"/>
      <c r="AD64" s="148"/>
      <c r="AE64" s="148"/>
      <c r="AF64" s="148"/>
      <c r="AG64" s="148" t="s">
        <v>507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x14ac:dyDescent="0.2">
      <c r="A65" s="160" t="s">
        <v>215</v>
      </c>
      <c r="B65" s="161" t="s">
        <v>168</v>
      </c>
      <c r="C65" s="175" t="s">
        <v>169</v>
      </c>
      <c r="D65" s="162"/>
      <c r="E65" s="163"/>
      <c r="F65" s="164"/>
      <c r="G65" s="164">
        <f>SUMIF(AG66:AG68,"&lt;&gt;NOR",G66:G68)</f>
        <v>0</v>
      </c>
      <c r="H65" s="164"/>
      <c r="I65" s="164">
        <f>SUM(I66:I68)</f>
        <v>0</v>
      </c>
      <c r="J65" s="164"/>
      <c r="K65" s="164">
        <f>SUM(K66:K68)</f>
        <v>0</v>
      </c>
      <c r="L65" s="164"/>
      <c r="M65" s="164">
        <f>SUM(M66:M68)</f>
        <v>0</v>
      </c>
      <c r="N65" s="163"/>
      <c r="O65" s="163">
        <f>SUM(O66:O68)</f>
        <v>0</v>
      </c>
      <c r="P65" s="163"/>
      <c r="Q65" s="163">
        <f>SUM(Q66:Q68)</f>
        <v>0</v>
      </c>
      <c r="R65" s="164"/>
      <c r="S65" s="164"/>
      <c r="T65" s="165"/>
      <c r="U65" s="159"/>
      <c r="V65" s="159">
        <f>SUM(V66:V68)</f>
        <v>0</v>
      </c>
      <c r="W65" s="159"/>
      <c r="X65" s="159"/>
      <c r="Y65" s="159"/>
      <c r="AG65" t="s">
        <v>216</v>
      </c>
    </row>
    <row r="66" spans="1:60" outlineLevel="1" x14ac:dyDescent="0.2">
      <c r="A66" s="180">
        <v>52</v>
      </c>
      <c r="B66" s="181" t="s">
        <v>651</v>
      </c>
      <c r="C66" s="187" t="s">
        <v>652</v>
      </c>
      <c r="D66" s="182" t="s">
        <v>653</v>
      </c>
      <c r="E66" s="183">
        <v>8</v>
      </c>
      <c r="F66" s="184"/>
      <c r="G66" s="185">
        <f>ROUND(E66*F66,2)</f>
        <v>0</v>
      </c>
      <c r="H66" s="184"/>
      <c r="I66" s="185">
        <f>ROUND(E66*H66,2)</f>
        <v>0</v>
      </c>
      <c r="J66" s="184"/>
      <c r="K66" s="185">
        <f>ROUND(E66*J66,2)</f>
        <v>0</v>
      </c>
      <c r="L66" s="185">
        <v>21</v>
      </c>
      <c r="M66" s="185">
        <f>G66*(1+L66/100)</f>
        <v>0</v>
      </c>
      <c r="N66" s="183">
        <v>0</v>
      </c>
      <c r="O66" s="183">
        <f>ROUND(E66*N66,2)</f>
        <v>0</v>
      </c>
      <c r="P66" s="183">
        <v>0</v>
      </c>
      <c r="Q66" s="183">
        <f>ROUND(E66*P66,2)</f>
        <v>0</v>
      </c>
      <c r="R66" s="185"/>
      <c r="S66" s="185" t="s">
        <v>229</v>
      </c>
      <c r="T66" s="186" t="s">
        <v>221</v>
      </c>
      <c r="U66" s="158">
        <v>0</v>
      </c>
      <c r="V66" s="158">
        <f>ROUND(E66*U66,2)</f>
        <v>0</v>
      </c>
      <c r="W66" s="158"/>
      <c r="X66" s="158" t="s">
        <v>271</v>
      </c>
      <c r="Y66" s="158" t="s">
        <v>223</v>
      </c>
      <c r="Z66" s="148"/>
      <c r="AA66" s="148"/>
      <c r="AB66" s="148"/>
      <c r="AC66" s="148"/>
      <c r="AD66" s="148"/>
      <c r="AE66" s="148"/>
      <c r="AF66" s="148"/>
      <c r="AG66" s="148" t="s">
        <v>507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0">
        <v>53</v>
      </c>
      <c r="B67" s="181" t="s">
        <v>654</v>
      </c>
      <c r="C67" s="187" t="s">
        <v>655</v>
      </c>
      <c r="D67" s="182" t="s">
        <v>653</v>
      </c>
      <c r="E67" s="183">
        <v>20</v>
      </c>
      <c r="F67" s="184"/>
      <c r="G67" s="185">
        <f>ROUND(E67*F67,2)</f>
        <v>0</v>
      </c>
      <c r="H67" s="184"/>
      <c r="I67" s="185">
        <f>ROUND(E67*H67,2)</f>
        <v>0</v>
      </c>
      <c r="J67" s="184"/>
      <c r="K67" s="185">
        <f>ROUND(E67*J67,2)</f>
        <v>0</v>
      </c>
      <c r="L67" s="185">
        <v>21</v>
      </c>
      <c r="M67" s="185">
        <f>G67*(1+L67/100)</f>
        <v>0</v>
      </c>
      <c r="N67" s="183">
        <v>0</v>
      </c>
      <c r="O67" s="183">
        <f>ROUND(E67*N67,2)</f>
        <v>0</v>
      </c>
      <c r="P67" s="183">
        <v>0</v>
      </c>
      <c r="Q67" s="183">
        <f>ROUND(E67*P67,2)</f>
        <v>0</v>
      </c>
      <c r="R67" s="185"/>
      <c r="S67" s="185" t="s">
        <v>229</v>
      </c>
      <c r="T67" s="186" t="s">
        <v>221</v>
      </c>
      <c r="U67" s="158">
        <v>0</v>
      </c>
      <c r="V67" s="158">
        <f>ROUND(E67*U67,2)</f>
        <v>0</v>
      </c>
      <c r="W67" s="158"/>
      <c r="X67" s="158" t="s">
        <v>271</v>
      </c>
      <c r="Y67" s="158" t="s">
        <v>223</v>
      </c>
      <c r="Z67" s="148"/>
      <c r="AA67" s="148"/>
      <c r="AB67" s="148"/>
      <c r="AC67" s="148"/>
      <c r="AD67" s="148"/>
      <c r="AE67" s="148"/>
      <c r="AF67" s="148"/>
      <c r="AG67" s="148" t="s">
        <v>507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0">
        <v>54</v>
      </c>
      <c r="B68" s="181" t="s">
        <v>656</v>
      </c>
      <c r="C68" s="187" t="s">
        <v>657</v>
      </c>
      <c r="D68" s="182" t="s">
        <v>653</v>
      </c>
      <c r="E68" s="183">
        <v>8</v>
      </c>
      <c r="F68" s="184"/>
      <c r="G68" s="185">
        <f>ROUND(E68*F68,2)</f>
        <v>0</v>
      </c>
      <c r="H68" s="184"/>
      <c r="I68" s="185">
        <f>ROUND(E68*H68,2)</f>
        <v>0</v>
      </c>
      <c r="J68" s="184"/>
      <c r="K68" s="185">
        <f>ROUND(E68*J68,2)</f>
        <v>0</v>
      </c>
      <c r="L68" s="185">
        <v>21</v>
      </c>
      <c r="M68" s="185">
        <f>G68*(1+L68/100)</f>
        <v>0</v>
      </c>
      <c r="N68" s="183">
        <v>0</v>
      </c>
      <c r="O68" s="183">
        <f>ROUND(E68*N68,2)</f>
        <v>0</v>
      </c>
      <c r="P68" s="183">
        <v>0</v>
      </c>
      <c r="Q68" s="183">
        <f>ROUND(E68*P68,2)</f>
        <v>0</v>
      </c>
      <c r="R68" s="185"/>
      <c r="S68" s="185" t="s">
        <v>229</v>
      </c>
      <c r="T68" s="186" t="s">
        <v>221</v>
      </c>
      <c r="U68" s="158">
        <v>0</v>
      </c>
      <c r="V68" s="158">
        <f>ROUND(E68*U68,2)</f>
        <v>0</v>
      </c>
      <c r="W68" s="158"/>
      <c r="X68" s="158" t="s">
        <v>271</v>
      </c>
      <c r="Y68" s="158" t="s">
        <v>223</v>
      </c>
      <c r="Z68" s="148"/>
      <c r="AA68" s="148"/>
      <c r="AB68" s="148"/>
      <c r="AC68" s="148"/>
      <c r="AD68" s="148"/>
      <c r="AE68" s="148"/>
      <c r="AF68" s="148"/>
      <c r="AG68" s="148" t="s">
        <v>507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x14ac:dyDescent="0.2">
      <c r="A69" s="160" t="s">
        <v>215</v>
      </c>
      <c r="B69" s="161" t="s">
        <v>170</v>
      </c>
      <c r="C69" s="175" t="s">
        <v>171</v>
      </c>
      <c r="D69" s="162"/>
      <c r="E69" s="163"/>
      <c r="F69" s="164"/>
      <c r="G69" s="164">
        <f>SUMIF(AG70:AG70,"&lt;&gt;NOR",G70:G70)</f>
        <v>0</v>
      </c>
      <c r="H69" s="164"/>
      <c r="I69" s="164">
        <f>SUM(I70:I70)</f>
        <v>0</v>
      </c>
      <c r="J69" s="164"/>
      <c r="K69" s="164">
        <f>SUM(K70:K70)</f>
        <v>0</v>
      </c>
      <c r="L69" s="164"/>
      <c r="M69" s="164">
        <f>SUM(M70:M70)</f>
        <v>0</v>
      </c>
      <c r="N69" s="163"/>
      <c r="O69" s="163">
        <f>SUM(O70:O70)</f>
        <v>0</v>
      </c>
      <c r="P69" s="163"/>
      <c r="Q69" s="163">
        <f>SUM(Q70:Q70)</f>
        <v>0</v>
      </c>
      <c r="R69" s="164"/>
      <c r="S69" s="164"/>
      <c r="T69" s="165"/>
      <c r="U69" s="159"/>
      <c r="V69" s="159">
        <f>SUM(V70:V70)</f>
        <v>0</v>
      </c>
      <c r="W69" s="159"/>
      <c r="X69" s="159"/>
      <c r="Y69" s="159"/>
      <c r="AG69" t="s">
        <v>216</v>
      </c>
    </row>
    <row r="70" spans="1:60" outlineLevel="1" x14ac:dyDescent="0.2">
      <c r="A70" s="180">
        <v>55</v>
      </c>
      <c r="B70" s="181" t="s">
        <v>660</v>
      </c>
      <c r="C70" s="187" t="s">
        <v>661</v>
      </c>
      <c r="D70" s="182" t="s">
        <v>569</v>
      </c>
      <c r="E70" s="183">
        <v>1</v>
      </c>
      <c r="F70" s="184"/>
      <c r="G70" s="185">
        <f>ROUND(E70*F70,2)</f>
        <v>0</v>
      </c>
      <c r="H70" s="184"/>
      <c r="I70" s="185">
        <f>ROUND(E70*H70,2)</f>
        <v>0</v>
      </c>
      <c r="J70" s="184"/>
      <c r="K70" s="185">
        <f>ROUND(E70*J70,2)</f>
        <v>0</v>
      </c>
      <c r="L70" s="185">
        <v>21</v>
      </c>
      <c r="M70" s="185">
        <f>G70*(1+L70/100)</f>
        <v>0</v>
      </c>
      <c r="N70" s="183">
        <v>0</v>
      </c>
      <c r="O70" s="183">
        <f>ROUND(E70*N70,2)</f>
        <v>0</v>
      </c>
      <c r="P70" s="183">
        <v>0</v>
      </c>
      <c r="Q70" s="183">
        <f>ROUND(E70*P70,2)</f>
        <v>0</v>
      </c>
      <c r="R70" s="185"/>
      <c r="S70" s="185" t="s">
        <v>229</v>
      </c>
      <c r="T70" s="186" t="s">
        <v>221</v>
      </c>
      <c r="U70" s="158">
        <v>0</v>
      </c>
      <c r="V70" s="158">
        <f>ROUND(E70*U70,2)</f>
        <v>0</v>
      </c>
      <c r="W70" s="158"/>
      <c r="X70" s="158" t="s">
        <v>335</v>
      </c>
      <c r="Y70" s="158" t="s">
        <v>223</v>
      </c>
      <c r="Z70" s="148"/>
      <c r="AA70" s="148"/>
      <c r="AB70" s="148"/>
      <c r="AC70" s="148"/>
      <c r="AD70" s="148"/>
      <c r="AE70" s="148"/>
      <c r="AF70" s="148"/>
      <c r="AG70" s="148" t="s">
        <v>337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x14ac:dyDescent="0.2">
      <c r="A71" s="160" t="s">
        <v>215</v>
      </c>
      <c r="B71" s="161" t="s">
        <v>168</v>
      </c>
      <c r="C71" s="175" t="s">
        <v>169</v>
      </c>
      <c r="D71" s="162"/>
      <c r="E71" s="163"/>
      <c r="F71" s="164"/>
      <c r="G71" s="164">
        <f>SUMIF(AG72:AG72,"&lt;&gt;NOR",G72:G72)</f>
        <v>0</v>
      </c>
      <c r="H71" s="164"/>
      <c r="I71" s="164">
        <f>SUM(I72:I72)</f>
        <v>0</v>
      </c>
      <c r="J71" s="164"/>
      <c r="K71" s="164">
        <f>SUM(K72:K72)</f>
        <v>0</v>
      </c>
      <c r="L71" s="164"/>
      <c r="M71" s="164">
        <f>SUM(M72:M72)</f>
        <v>0</v>
      </c>
      <c r="N71" s="163"/>
      <c r="O71" s="163">
        <f>SUM(O72:O72)</f>
        <v>0</v>
      </c>
      <c r="P71" s="163"/>
      <c r="Q71" s="163">
        <f>SUM(Q72:Q72)</f>
        <v>0</v>
      </c>
      <c r="R71" s="164"/>
      <c r="S71" s="164"/>
      <c r="T71" s="165"/>
      <c r="U71" s="159"/>
      <c r="V71" s="159">
        <f>SUM(V72:V72)</f>
        <v>0</v>
      </c>
      <c r="W71" s="159"/>
      <c r="X71" s="159"/>
      <c r="Y71" s="159"/>
      <c r="AG71" t="s">
        <v>216</v>
      </c>
    </row>
    <row r="72" spans="1:60" outlineLevel="1" x14ac:dyDescent="0.2">
      <c r="A72" s="180">
        <v>56</v>
      </c>
      <c r="B72" s="181" t="s">
        <v>662</v>
      </c>
      <c r="C72" s="187" t="s">
        <v>663</v>
      </c>
      <c r="D72" s="182" t="s">
        <v>653</v>
      </c>
      <c r="E72" s="183">
        <v>20</v>
      </c>
      <c r="F72" s="184"/>
      <c r="G72" s="185">
        <f>ROUND(E72*F72,2)</f>
        <v>0</v>
      </c>
      <c r="H72" s="184"/>
      <c r="I72" s="185">
        <f>ROUND(E72*H72,2)</f>
        <v>0</v>
      </c>
      <c r="J72" s="184"/>
      <c r="K72" s="185">
        <f>ROUND(E72*J72,2)</f>
        <v>0</v>
      </c>
      <c r="L72" s="185">
        <v>21</v>
      </c>
      <c r="M72" s="185">
        <f>G72*(1+L72/100)</f>
        <v>0</v>
      </c>
      <c r="N72" s="183">
        <v>0</v>
      </c>
      <c r="O72" s="183">
        <f>ROUND(E72*N72,2)</f>
        <v>0</v>
      </c>
      <c r="P72" s="183">
        <v>0</v>
      </c>
      <c r="Q72" s="183">
        <f>ROUND(E72*P72,2)</f>
        <v>0</v>
      </c>
      <c r="R72" s="185"/>
      <c r="S72" s="185" t="s">
        <v>229</v>
      </c>
      <c r="T72" s="186" t="s">
        <v>221</v>
      </c>
      <c r="U72" s="158">
        <v>0</v>
      </c>
      <c r="V72" s="158">
        <f>ROUND(E72*U72,2)</f>
        <v>0</v>
      </c>
      <c r="W72" s="158"/>
      <c r="X72" s="158" t="s">
        <v>222</v>
      </c>
      <c r="Y72" s="158" t="s">
        <v>223</v>
      </c>
      <c r="Z72" s="148"/>
      <c r="AA72" s="148"/>
      <c r="AB72" s="148"/>
      <c r="AC72" s="148"/>
      <c r="AD72" s="148"/>
      <c r="AE72" s="148"/>
      <c r="AF72" s="148"/>
      <c r="AG72" s="148" t="s">
        <v>224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x14ac:dyDescent="0.2">
      <c r="A73" s="160" t="s">
        <v>215</v>
      </c>
      <c r="B73" s="161" t="s">
        <v>183</v>
      </c>
      <c r="C73" s="175" t="s">
        <v>184</v>
      </c>
      <c r="D73" s="162"/>
      <c r="E73" s="163"/>
      <c r="F73" s="164"/>
      <c r="G73" s="164">
        <f>SUMIF(AG74:AG74,"&lt;&gt;NOR",G74:G74)</f>
        <v>0</v>
      </c>
      <c r="H73" s="164"/>
      <c r="I73" s="164">
        <f>SUM(I74:I74)</f>
        <v>0</v>
      </c>
      <c r="J73" s="164"/>
      <c r="K73" s="164">
        <f>SUM(K74:K74)</f>
        <v>0</v>
      </c>
      <c r="L73" s="164"/>
      <c r="M73" s="164">
        <f>SUM(M74:M74)</f>
        <v>0</v>
      </c>
      <c r="N73" s="163"/>
      <c r="O73" s="163">
        <f>SUM(O74:O74)</f>
        <v>0</v>
      </c>
      <c r="P73" s="163"/>
      <c r="Q73" s="163">
        <f>SUM(Q74:Q74)</f>
        <v>0</v>
      </c>
      <c r="R73" s="164"/>
      <c r="S73" s="164"/>
      <c r="T73" s="165"/>
      <c r="U73" s="159"/>
      <c r="V73" s="159">
        <f>SUM(V74:V74)</f>
        <v>0</v>
      </c>
      <c r="W73" s="159"/>
      <c r="X73" s="159"/>
      <c r="Y73" s="159"/>
      <c r="AG73" t="s">
        <v>216</v>
      </c>
    </row>
    <row r="74" spans="1:60" outlineLevel="1" x14ac:dyDescent="0.2">
      <c r="A74" s="167">
        <v>57</v>
      </c>
      <c r="B74" s="168" t="s">
        <v>666</v>
      </c>
      <c r="C74" s="176" t="s">
        <v>667</v>
      </c>
      <c r="D74" s="169" t="s">
        <v>279</v>
      </c>
      <c r="E74" s="170">
        <v>1</v>
      </c>
      <c r="F74" s="171"/>
      <c r="G74" s="172">
        <f>ROUND(E74*F74,2)</f>
        <v>0</v>
      </c>
      <c r="H74" s="171"/>
      <c r="I74" s="172">
        <f>ROUND(E74*H74,2)</f>
        <v>0</v>
      </c>
      <c r="J74" s="171"/>
      <c r="K74" s="172">
        <f>ROUND(E74*J74,2)</f>
        <v>0</v>
      </c>
      <c r="L74" s="172">
        <v>21</v>
      </c>
      <c r="M74" s="172">
        <f>G74*(1+L74/100)</f>
        <v>0</v>
      </c>
      <c r="N74" s="170">
        <v>0</v>
      </c>
      <c r="O74" s="170">
        <f>ROUND(E74*N74,2)</f>
        <v>0</v>
      </c>
      <c r="P74" s="170">
        <v>0</v>
      </c>
      <c r="Q74" s="170">
        <f>ROUND(E74*P74,2)</f>
        <v>0</v>
      </c>
      <c r="R74" s="172"/>
      <c r="S74" s="172" t="s">
        <v>229</v>
      </c>
      <c r="T74" s="173" t="s">
        <v>221</v>
      </c>
      <c r="U74" s="158">
        <v>0</v>
      </c>
      <c r="V74" s="158">
        <f>ROUND(E74*U74,2)</f>
        <v>0</v>
      </c>
      <c r="W74" s="158"/>
      <c r="X74" s="158" t="s">
        <v>222</v>
      </c>
      <c r="Y74" s="158" t="s">
        <v>223</v>
      </c>
      <c r="Z74" s="148"/>
      <c r="AA74" s="148"/>
      <c r="AB74" s="148"/>
      <c r="AC74" s="148"/>
      <c r="AD74" s="148"/>
      <c r="AE74" s="148"/>
      <c r="AF74" s="148"/>
      <c r="AG74" s="148" t="s">
        <v>224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
      <c r="A75" s="3"/>
      <c r="B75" s="4"/>
      <c r="C75" s="177"/>
      <c r="D75" s="6"/>
      <c r="E75" s="3"/>
      <c r="F75" s="3"/>
      <c r="G75" s="3"/>
      <c r="H75" s="3"/>
      <c r="I75" s="3"/>
      <c r="J75" s="3"/>
      <c r="K75" s="3"/>
      <c r="L75" s="3"/>
      <c r="M75" s="3"/>
      <c r="N75" s="3"/>
      <c r="O75" s="3"/>
      <c r="P75" s="3"/>
      <c r="Q75" s="3"/>
      <c r="R75" s="3"/>
      <c r="S75" s="3"/>
      <c r="T75" s="3"/>
      <c r="U75" s="3"/>
      <c r="V75" s="3"/>
      <c r="W75" s="3"/>
      <c r="X75" s="3"/>
      <c r="Y75" s="3"/>
      <c r="AE75">
        <v>12</v>
      </c>
      <c r="AF75">
        <v>21</v>
      </c>
      <c r="AG75" t="s">
        <v>201</v>
      </c>
    </row>
    <row r="76" spans="1:60" x14ac:dyDescent="0.2">
      <c r="A76" s="151"/>
      <c r="B76" s="152" t="s">
        <v>29</v>
      </c>
      <c r="C76" s="178"/>
      <c r="D76" s="153"/>
      <c r="E76" s="154"/>
      <c r="F76" s="154"/>
      <c r="G76" s="166">
        <f>G8+G15+G28+G32+G36+G59+G65+G69+G71+G73</f>
        <v>0</v>
      </c>
      <c r="H76" s="3"/>
      <c r="I76" s="3"/>
      <c r="J76" s="3"/>
      <c r="K76" s="3"/>
      <c r="L76" s="3"/>
      <c r="M76" s="3"/>
      <c r="N76" s="3"/>
      <c r="O76" s="3"/>
      <c r="P76" s="3"/>
      <c r="Q76" s="3"/>
      <c r="R76" s="3"/>
      <c r="S76" s="3"/>
      <c r="T76" s="3"/>
      <c r="U76" s="3"/>
      <c r="V76" s="3"/>
      <c r="W76" s="3"/>
      <c r="X76" s="3"/>
      <c r="Y76" s="3"/>
      <c r="AE76">
        <f>SUMIF(L7:L74,AE75,G7:G74)</f>
        <v>0</v>
      </c>
      <c r="AF76">
        <f>SUMIF(L7:L74,AF75,G7:G74)</f>
        <v>0</v>
      </c>
      <c r="AG76" t="s">
        <v>231</v>
      </c>
    </row>
    <row r="77" spans="1:60" x14ac:dyDescent="0.2">
      <c r="C77" s="179"/>
      <c r="D77" s="10"/>
      <c r="AG77" t="s">
        <v>233</v>
      </c>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7L8GtbkbSyh9Ns3rAgy3JB/2T534D2H9HUGcOIv0tux3Lbu5m3h6yRsfvsXCZTQJpspneZTWBmBfegMLAvLvQ==" saltValue="5durN/RALj8rrgHwVWs7F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43" t="s">
        <v>6</v>
      </c>
      <c r="B1" s="243"/>
      <c r="C1" s="244"/>
      <c r="D1" s="243"/>
      <c r="E1" s="243"/>
      <c r="F1" s="243"/>
      <c r="G1" s="243"/>
    </row>
    <row r="2" spans="1:7" ht="24.95" customHeight="1" x14ac:dyDescent="0.2">
      <c r="A2" s="49" t="s">
        <v>7</v>
      </c>
      <c r="B2" s="48"/>
      <c r="C2" s="245"/>
      <c r="D2" s="245"/>
      <c r="E2" s="245"/>
      <c r="F2" s="245"/>
      <c r="G2" s="246"/>
    </row>
    <row r="3" spans="1:7" ht="24.95" customHeight="1" x14ac:dyDescent="0.2">
      <c r="A3" s="49" t="s">
        <v>8</v>
      </c>
      <c r="B3" s="48"/>
      <c r="C3" s="245"/>
      <c r="D3" s="245"/>
      <c r="E3" s="245"/>
      <c r="F3" s="245"/>
      <c r="G3" s="246"/>
    </row>
    <row r="4" spans="1:7" ht="24.95" customHeight="1" x14ac:dyDescent="0.2">
      <c r="A4" s="49" t="s">
        <v>9</v>
      </c>
      <c r="B4" s="48"/>
      <c r="C4" s="245"/>
      <c r="D4" s="245"/>
      <c r="E4" s="245"/>
      <c r="F4" s="245"/>
      <c r="G4" s="246"/>
    </row>
    <row r="5" spans="1:7" x14ac:dyDescent="0.2">
      <c r="B5" s="4"/>
      <c r="C5" s="5"/>
      <c r="D5" s="6"/>
    </row>
  </sheetData>
  <sheetProtection algorithmName="SHA-512" hashValue="biGALW4G+zVHZwso6HQKMKF6IAmkCJzzhCWsm1ZB36s1rRRyo8OE8vgSlL72XSLu6igZHYJLz1JIJtJri+uvgw==" saltValue="PRq+V+sDcFg7p7IGgAvo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247" t="s">
        <v>39</v>
      </c>
      <c r="B2" s="247"/>
      <c r="C2" s="247"/>
      <c r="D2" s="247"/>
      <c r="E2" s="247"/>
      <c r="F2" s="247"/>
      <c r="G2" s="247"/>
    </row>
  </sheetData>
  <sheetProtection algorithmName="SHA-512" hashValue="UXr7g2N12z4YmlYMunAKYGCTbiLIcpkGu9uZ1SeZvNBfVBlt9Iq3A9Cm8uN5hws1qb44ffVlz7yWlMPSR1jusA==" saltValue="LsgKoshpGpJDWxQqWb5y7w==" spinCount="100000" sheet="1" formatRows="0"/>
  <mergeCells count="1">
    <mergeCell ref="A2:G2"/>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F9FA-D042-4B99-87DF-8514D3C775E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186</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189</v>
      </c>
      <c r="C3" s="251" t="s">
        <v>58</v>
      </c>
      <c r="D3" s="252"/>
      <c r="E3" s="252"/>
      <c r="F3" s="252"/>
      <c r="G3" s="253"/>
      <c r="AC3" s="121" t="s">
        <v>190</v>
      </c>
      <c r="AG3" t="s">
        <v>191</v>
      </c>
    </row>
    <row r="4" spans="1:60" ht="24.95" customHeight="1" x14ac:dyDescent="0.2">
      <c r="A4" s="141" t="s">
        <v>9</v>
      </c>
      <c r="B4" s="142" t="s">
        <v>59</v>
      </c>
      <c r="C4" s="254" t="s">
        <v>60</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180</v>
      </c>
      <c r="C8" s="175" t="s">
        <v>27</v>
      </c>
      <c r="D8" s="162"/>
      <c r="E8" s="163"/>
      <c r="F8" s="164"/>
      <c r="G8" s="164">
        <f>SUMIF(AG9:AG11,"&lt;&gt;NOR",G9:G11)</f>
        <v>0</v>
      </c>
      <c r="H8" s="164"/>
      <c r="I8" s="164">
        <f>SUM(I9:I11)</f>
        <v>0</v>
      </c>
      <c r="J8" s="164"/>
      <c r="K8" s="164">
        <f>SUM(K9:K11)</f>
        <v>0</v>
      </c>
      <c r="L8" s="164"/>
      <c r="M8" s="164">
        <f>SUM(M9:M11)</f>
        <v>0</v>
      </c>
      <c r="N8" s="163"/>
      <c r="O8" s="163">
        <f>SUM(O9:O11)</f>
        <v>0</v>
      </c>
      <c r="P8" s="163"/>
      <c r="Q8" s="163">
        <f>SUM(Q9:Q11)</f>
        <v>0</v>
      </c>
      <c r="R8" s="164"/>
      <c r="S8" s="164"/>
      <c r="T8" s="165"/>
      <c r="U8" s="159"/>
      <c r="V8" s="159">
        <f>SUM(V9:V11)</f>
        <v>0</v>
      </c>
      <c r="W8" s="159"/>
      <c r="X8" s="159"/>
      <c r="Y8" s="159"/>
      <c r="AG8" t="s">
        <v>216</v>
      </c>
    </row>
    <row r="9" spans="1:60" outlineLevel="1" x14ac:dyDescent="0.2">
      <c r="A9" s="167">
        <v>1</v>
      </c>
      <c r="B9" s="168" t="s">
        <v>217</v>
      </c>
      <c r="C9" s="176" t="s">
        <v>218</v>
      </c>
      <c r="D9" s="169" t="s">
        <v>219</v>
      </c>
      <c r="E9" s="170">
        <v>1</v>
      </c>
      <c r="F9" s="171"/>
      <c r="G9" s="172">
        <f>ROUND(E9*F9,2)</f>
        <v>0</v>
      </c>
      <c r="H9" s="171"/>
      <c r="I9" s="172">
        <f>ROUND(E9*H9,2)</f>
        <v>0</v>
      </c>
      <c r="J9" s="171"/>
      <c r="K9" s="172">
        <f>ROUND(E9*J9,2)</f>
        <v>0</v>
      </c>
      <c r="L9" s="172">
        <v>21</v>
      </c>
      <c r="M9" s="172">
        <f>G9*(1+L9/100)</f>
        <v>0</v>
      </c>
      <c r="N9" s="170">
        <v>0</v>
      </c>
      <c r="O9" s="170">
        <f>ROUND(E9*N9,2)</f>
        <v>0</v>
      </c>
      <c r="P9" s="170">
        <v>0</v>
      </c>
      <c r="Q9" s="170">
        <f>ROUND(E9*P9,2)</f>
        <v>0</v>
      </c>
      <c r="R9" s="172"/>
      <c r="S9" s="172" t="s">
        <v>220</v>
      </c>
      <c r="T9" s="173" t="s">
        <v>221</v>
      </c>
      <c r="U9" s="158">
        <v>0</v>
      </c>
      <c r="V9" s="158">
        <f>ROUND(E9*U9,2)</f>
        <v>0</v>
      </c>
      <c r="W9" s="158"/>
      <c r="X9" s="158" t="s">
        <v>222</v>
      </c>
      <c r="Y9" s="158" t="s">
        <v>223</v>
      </c>
      <c r="Z9" s="148"/>
      <c r="AA9" s="148"/>
      <c r="AB9" s="148"/>
      <c r="AC9" s="148"/>
      <c r="AD9" s="148"/>
      <c r="AE9" s="148"/>
      <c r="AF9" s="148"/>
      <c r="AG9" s="148" t="s">
        <v>224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48" t="s">
        <v>232</v>
      </c>
      <c r="D10" s="249"/>
      <c r="E10" s="249"/>
      <c r="F10" s="249"/>
      <c r="G10" s="249"/>
      <c r="H10" s="158"/>
      <c r="I10" s="158"/>
      <c r="J10" s="158"/>
      <c r="K10" s="158"/>
      <c r="L10" s="158"/>
      <c r="M10" s="158"/>
      <c r="N10" s="157"/>
      <c r="O10" s="157"/>
      <c r="P10" s="157"/>
      <c r="Q10" s="157"/>
      <c r="R10" s="158"/>
      <c r="S10" s="158"/>
      <c r="T10" s="158"/>
      <c r="U10" s="158"/>
      <c r="V10" s="158"/>
      <c r="W10" s="158"/>
      <c r="X10" s="158"/>
      <c r="Y10" s="158"/>
      <c r="Z10" s="148"/>
      <c r="AA10" s="148"/>
      <c r="AB10" s="148"/>
      <c r="AC10" s="148"/>
      <c r="AD10" s="148"/>
      <c r="AE10" s="148"/>
      <c r="AF10" s="148"/>
      <c r="AG10" s="148" t="s">
        <v>225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ht="22.5" outlineLevel="3" x14ac:dyDescent="0.2">
      <c r="A11" s="155"/>
      <c r="B11" s="156"/>
      <c r="C11" s="257" t="s">
        <v>226</v>
      </c>
      <c r="D11" s="258"/>
      <c r="E11" s="258"/>
      <c r="F11" s="258"/>
      <c r="G11" s="258"/>
      <c r="H11" s="158"/>
      <c r="I11" s="158"/>
      <c r="J11" s="158"/>
      <c r="K11" s="158"/>
      <c r="L11" s="158"/>
      <c r="M11" s="158"/>
      <c r="N11" s="157"/>
      <c r="O11" s="157"/>
      <c r="P11" s="157"/>
      <c r="Q11" s="157"/>
      <c r="R11" s="158"/>
      <c r="S11" s="158"/>
      <c r="T11" s="158"/>
      <c r="U11" s="158"/>
      <c r="V11" s="158"/>
      <c r="W11" s="158"/>
      <c r="X11" s="158"/>
      <c r="Y11" s="158"/>
      <c r="Z11" s="148"/>
      <c r="AA11" s="148"/>
      <c r="AB11" s="148"/>
      <c r="AC11" s="148"/>
      <c r="AD11" s="148"/>
      <c r="AE11" s="148"/>
      <c r="AF11" s="148"/>
      <c r="AG11" s="148" t="s">
        <v>225</v>
      </c>
      <c r="AH11" s="148"/>
      <c r="AI11" s="148"/>
      <c r="AJ11" s="148"/>
      <c r="AK11" s="148"/>
      <c r="AL11" s="148"/>
      <c r="AM11" s="148"/>
      <c r="AN11" s="148"/>
      <c r="AO11" s="148"/>
      <c r="AP11" s="148"/>
      <c r="AQ11" s="148"/>
      <c r="AR11" s="148"/>
      <c r="AS11" s="148"/>
      <c r="AT11" s="148"/>
      <c r="AU11" s="148"/>
      <c r="AV11" s="148"/>
      <c r="AW11" s="148"/>
      <c r="AX11" s="148"/>
      <c r="AY11" s="148"/>
      <c r="AZ11" s="148"/>
      <c r="BA11" s="174" t="str">
        <f>C11</f>
        <v>Vyhotovení protokolu o vytyčení stavby se seznamem souřadnic vytyčených bodů a jejich polohopisnými (S-JTSK) a výškopisnými (Bpv) hodnotami.</v>
      </c>
      <c r="BB11" s="148"/>
      <c r="BC11" s="148"/>
      <c r="BD11" s="148"/>
      <c r="BE11" s="148"/>
      <c r="BF11" s="148"/>
      <c r="BG11" s="148"/>
      <c r="BH11" s="148"/>
    </row>
    <row r="12" spans="1:60" x14ac:dyDescent="0.2">
      <c r="A12" s="160" t="s">
        <v>215</v>
      </c>
      <c r="B12" s="161" t="s">
        <v>185</v>
      </c>
      <c r="C12" s="175" t="s">
        <v>28</v>
      </c>
      <c r="D12" s="162"/>
      <c r="E12" s="163"/>
      <c r="F12" s="164"/>
      <c r="G12" s="164">
        <f>SUMIF(AG13:AG14,"&lt;&gt;NOR",G13:G14)</f>
        <v>0</v>
      </c>
      <c r="H12" s="164"/>
      <c r="I12" s="164">
        <f>SUM(I13:I14)</f>
        <v>0</v>
      </c>
      <c r="J12" s="164"/>
      <c r="K12" s="164">
        <f>SUM(K13:K14)</f>
        <v>0</v>
      </c>
      <c r="L12" s="164"/>
      <c r="M12" s="164">
        <f>SUM(M13:M14)</f>
        <v>0</v>
      </c>
      <c r="N12" s="163"/>
      <c r="O12" s="163">
        <f>SUM(O13:O14)</f>
        <v>0</v>
      </c>
      <c r="P12" s="163"/>
      <c r="Q12" s="163">
        <f>SUM(Q13:Q14)</f>
        <v>0</v>
      </c>
      <c r="R12" s="164"/>
      <c r="S12" s="164"/>
      <c r="T12" s="165"/>
      <c r="U12" s="159"/>
      <c r="V12" s="159">
        <f>SUM(V13:V14)</f>
        <v>0</v>
      </c>
      <c r="W12" s="159"/>
      <c r="X12" s="159"/>
      <c r="Y12" s="159"/>
      <c r="AG12" t="s">
        <v>216</v>
      </c>
    </row>
    <row r="13" spans="1:60" outlineLevel="1" x14ac:dyDescent="0.2">
      <c r="A13" s="167">
        <v>2</v>
      </c>
      <c r="B13" s="168" t="s">
        <v>227</v>
      </c>
      <c r="C13" s="176" t="s">
        <v>228</v>
      </c>
      <c r="D13" s="169" t="s">
        <v>219</v>
      </c>
      <c r="E13" s="170">
        <v>1</v>
      </c>
      <c r="F13" s="171"/>
      <c r="G13" s="172">
        <f>ROUND(E13*F13,2)</f>
        <v>0</v>
      </c>
      <c r="H13" s="171"/>
      <c r="I13" s="172">
        <f>ROUND(E13*H13,2)</f>
        <v>0</v>
      </c>
      <c r="J13" s="171"/>
      <c r="K13" s="172">
        <f>ROUND(E13*J13,2)</f>
        <v>0</v>
      </c>
      <c r="L13" s="172">
        <v>21</v>
      </c>
      <c r="M13" s="172">
        <f>G13*(1+L13/100)</f>
        <v>0</v>
      </c>
      <c r="N13" s="170">
        <v>0</v>
      </c>
      <c r="O13" s="170">
        <f>ROUND(E13*N13,2)</f>
        <v>0</v>
      </c>
      <c r="P13" s="170">
        <v>0</v>
      </c>
      <c r="Q13" s="170">
        <f>ROUND(E13*P13,2)</f>
        <v>0</v>
      </c>
      <c r="R13" s="172"/>
      <c r="S13" s="172" t="s">
        <v>229</v>
      </c>
      <c r="T13" s="173" t="s">
        <v>221</v>
      </c>
      <c r="U13" s="158">
        <v>0</v>
      </c>
      <c r="V13" s="158">
        <f>ROUND(E13*U13,2)</f>
        <v>0</v>
      </c>
      <c r="W13" s="158"/>
      <c r="X13" s="158" t="s">
        <v>222</v>
      </c>
      <c r="Y13" s="158" t="s">
        <v>223</v>
      </c>
      <c r="Z13" s="148"/>
      <c r="AA13" s="148"/>
      <c r="AB13" s="148"/>
      <c r="AC13" s="148"/>
      <c r="AD13" s="148"/>
      <c r="AE13" s="148"/>
      <c r="AF13" s="148"/>
      <c r="AG13" s="148" t="s">
        <v>224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48" t="s">
        <v>230</v>
      </c>
      <c r="D14" s="249"/>
      <c r="E14" s="249"/>
      <c r="F14" s="249"/>
      <c r="G14" s="249"/>
      <c r="H14" s="158"/>
      <c r="I14" s="158"/>
      <c r="J14" s="158"/>
      <c r="K14" s="158"/>
      <c r="L14" s="158"/>
      <c r="M14" s="158"/>
      <c r="N14" s="157"/>
      <c r="O14" s="157"/>
      <c r="P14" s="157"/>
      <c r="Q14" s="157"/>
      <c r="R14" s="158"/>
      <c r="S14" s="158"/>
      <c r="T14" s="158"/>
      <c r="U14" s="158"/>
      <c r="V14" s="158"/>
      <c r="W14" s="158"/>
      <c r="X14" s="158"/>
      <c r="Y14" s="158"/>
      <c r="Z14" s="148"/>
      <c r="AA14" s="148"/>
      <c r="AB14" s="148"/>
      <c r="AC14" s="148"/>
      <c r="AD14" s="148"/>
      <c r="AE14" s="148"/>
      <c r="AF14" s="148"/>
      <c r="AG14" s="148" t="s">
        <v>225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77"/>
      <c r="D15" s="6"/>
      <c r="E15" s="3"/>
      <c r="F15" s="3"/>
      <c r="G15" s="3"/>
      <c r="H15" s="3"/>
      <c r="I15" s="3"/>
      <c r="J15" s="3"/>
      <c r="K15" s="3"/>
      <c r="L15" s="3"/>
      <c r="M15" s="3"/>
      <c r="N15" s="3"/>
      <c r="O15" s="3"/>
      <c r="P15" s="3"/>
      <c r="Q15" s="3"/>
      <c r="R15" s="3"/>
      <c r="S15" s="3"/>
      <c r="T15" s="3"/>
      <c r="U15" s="3"/>
      <c r="V15" s="3"/>
      <c r="W15" s="3"/>
      <c r="X15" s="3"/>
      <c r="Y15" s="3"/>
      <c r="AE15">
        <v>12</v>
      </c>
      <c r="AF15">
        <v>21</v>
      </c>
      <c r="AG15" t="s">
        <v>201</v>
      </c>
    </row>
    <row r="16" spans="1:60" x14ac:dyDescent="0.2">
      <c r="A16" s="151"/>
      <c r="B16" s="152" t="s">
        <v>29</v>
      </c>
      <c r="C16" s="178"/>
      <c r="D16" s="153"/>
      <c r="E16" s="154"/>
      <c r="F16" s="154"/>
      <c r="G16" s="166">
        <f>G8+G12</f>
        <v>0</v>
      </c>
      <c r="H16" s="3"/>
      <c r="I16" s="3"/>
      <c r="J16" s="3"/>
      <c r="K16" s="3"/>
      <c r="L16" s="3"/>
      <c r="M16" s="3"/>
      <c r="N16" s="3"/>
      <c r="O16" s="3"/>
      <c r="P16" s="3"/>
      <c r="Q16" s="3"/>
      <c r="R16" s="3"/>
      <c r="S16" s="3"/>
      <c r="T16" s="3"/>
      <c r="U16" s="3"/>
      <c r="V16" s="3"/>
      <c r="W16" s="3"/>
      <c r="X16" s="3"/>
      <c r="Y16" s="3"/>
      <c r="AE16">
        <f>SUMIF(L7:L14,AE15,G7:G14)</f>
        <v>0</v>
      </c>
      <c r="AF16">
        <f>SUMIF(L7:L14,AF15,G7:G14)</f>
        <v>0</v>
      </c>
      <c r="AG16" t="s">
        <v>231</v>
      </c>
    </row>
    <row r="17" spans="3:33" x14ac:dyDescent="0.2">
      <c r="C17" s="179"/>
      <c r="D17" s="10"/>
      <c r="AG17" t="s">
        <v>233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rn34jf5AC1aAhQHp3mCCQdIsf5DkZFem1QE2DYTKl7GxCxtFk3KG4qRUN/ObnANu2nl6E+nBlLuqhLhDcb9uXg==" saltValue="f216VugOpqesoE2H6nmDUg==" spinCount="100000" sheet="1" formatRows="0"/>
  <mergeCells count="7">
    <mergeCell ref="C14:G1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2AE55-0A22-4B05-9F72-9444A7087D43}">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186</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189</v>
      </c>
      <c r="C3" s="251" t="s">
        <v>58</v>
      </c>
      <c r="D3" s="252"/>
      <c r="E3" s="252"/>
      <c r="F3" s="252"/>
      <c r="G3" s="253"/>
      <c r="AC3" s="121" t="s">
        <v>190</v>
      </c>
      <c r="AG3" t="s">
        <v>191</v>
      </c>
    </row>
    <row r="4" spans="1:60" ht="24.95" customHeight="1" x14ac:dyDescent="0.2">
      <c r="A4" s="141" t="s">
        <v>9</v>
      </c>
      <c r="B4" s="142" t="s">
        <v>61</v>
      </c>
      <c r="C4" s="254" t="s">
        <v>62</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185</v>
      </c>
      <c r="C8" s="175" t="s">
        <v>28</v>
      </c>
      <c r="D8" s="162"/>
      <c r="E8" s="163"/>
      <c r="F8" s="164"/>
      <c r="G8" s="164">
        <f>SUMIF(AG9:AG18,"&lt;&gt;NOR",G9:G18)</f>
        <v>0</v>
      </c>
      <c r="H8" s="164"/>
      <c r="I8" s="164">
        <f>SUM(I9:I18)</f>
        <v>0</v>
      </c>
      <c r="J8" s="164"/>
      <c r="K8" s="164">
        <f>SUM(K9:K18)</f>
        <v>0</v>
      </c>
      <c r="L8" s="164"/>
      <c r="M8" s="164">
        <f>SUM(M9:M18)</f>
        <v>0</v>
      </c>
      <c r="N8" s="163"/>
      <c r="O8" s="163">
        <f>SUM(O9:O18)</f>
        <v>0</v>
      </c>
      <c r="P8" s="163"/>
      <c r="Q8" s="163">
        <f>SUM(Q9:Q18)</f>
        <v>0</v>
      </c>
      <c r="R8" s="164"/>
      <c r="S8" s="164"/>
      <c r="T8" s="165"/>
      <c r="U8" s="159"/>
      <c r="V8" s="159">
        <f>SUM(V9:V18)</f>
        <v>0</v>
      </c>
      <c r="W8" s="159"/>
      <c r="X8" s="159"/>
      <c r="Y8" s="159"/>
      <c r="AG8" t="s">
        <v>216</v>
      </c>
    </row>
    <row r="9" spans="1:60" outlineLevel="1" x14ac:dyDescent="0.2">
      <c r="A9" s="167">
        <v>1</v>
      </c>
      <c r="B9" s="168" t="s">
        <v>234</v>
      </c>
      <c r="C9" s="176" t="s">
        <v>235</v>
      </c>
      <c r="D9" s="169" t="s">
        <v>219</v>
      </c>
      <c r="E9" s="170">
        <v>1</v>
      </c>
      <c r="F9" s="171"/>
      <c r="G9" s="172">
        <f>ROUND(E9*F9,2)</f>
        <v>0</v>
      </c>
      <c r="H9" s="171"/>
      <c r="I9" s="172">
        <f>ROUND(E9*H9,2)</f>
        <v>0</v>
      </c>
      <c r="J9" s="171"/>
      <c r="K9" s="172">
        <f>ROUND(E9*J9,2)</f>
        <v>0</v>
      </c>
      <c r="L9" s="172">
        <v>21</v>
      </c>
      <c r="M9" s="172">
        <f>G9*(1+L9/100)</f>
        <v>0</v>
      </c>
      <c r="N9" s="170">
        <v>0</v>
      </c>
      <c r="O9" s="170">
        <f>ROUND(E9*N9,2)</f>
        <v>0</v>
      </c>
      <c r="P9" s="170">
        <v>0</v>
      </c>
      <c r="Q9" s="170">
        <f>ROUND(E9*P9,2)</f>
        <v>0</v>
      </c>
      <c r="R9" s="172"/>
      <c r="S9" s="172" t="s">
        <v>220</v>
      </c>
      <c r="T9" s="173" t="s">
        <v>221</v>
      </c>
      <c r="U9" s="158">
        <v>0</v>
      </c>
      <c r="V9" s="158">
        <f>ROUND(E9*U9,2)</f>
        <v>0</v>
      </c>
      <c r="W9" s="158"/>
      <c r="X9" s="158" t="s">
        <v>222</v>
      </c>
      <c r="Y9" s="158" t="s">
        <v>223</v>
      </c>
      <c r="Z9" s="148"/>
      <c r="AA9" s="148"/>
      <c r="AB9" s="148"/>
      <c r="AC9" s="148"/>
      <c r="AD9" s="148"/>
      <c r="AE9" s="148"/>
      <c r="AF9" s="148"/>
      <c r="AG9" s="148" t="s">
        <v>224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48" t="s">
        <v>236</v>
      </c>
      <c r="D10" s="249"/>
      <c r="E10" s="249"/>
      <c r="F10" s="249"/>
      <c r="G10" s="249"/>
      <c r="H10" s="158"/>
      <c r="I10" s="158"/>
      <c r="J10" s="158"/>
      <c r="K10" s="158"/>
      <c r="L10" s="158"/>
      <c r="M10" s="158"/>
      <c r="N10" s="157"/>
      <c r="O10" s="157"/>
      <c r="P10" s="157"/>
      <c r="Q10" s="157"/>
      <c r="R10" s="158"/>
      <c r="S10" s="158"/>
      <c r="T10" s="158"/>
      <c r="U10" s="158"/>
      <c r="V10" s="158"/>
      <c r="W10" s="158"/>
      <c r="X10" s="158"/>
      <c r="Y10" s="158"/>
      <c r="Z10" s="148"/>
      <c r="AA10" s="148"/>
      <c r="AB10" s="148"/>
      <c r="AC10" s="148"/>
      <c r="AD10" s="148"/>
      <c r="AE10" s="148"/>
      <c r="AF10" s="148"/>
      <c r="AG10" s="148" t="s">
        <v>225</v>
      </c>
      <c r="AH10" s="148"/>
      <c r="AI10" s="148"/>
      <c r="AJ10" s="148"/>
      <c r="AK10" s="148"/>
      <c r="AL10" s="148"/>
      <c r="AM10" s="148"/>
      <c r="AN10" s="148"/>
      <c r="AO10" s="148"/>
      <c r="AP10" s="148"/>
      <c r="AQ10" s="148"/>
      <c r="AR10" s="148"/>
      <c r="AS10" s="148"/>
      <c r="AT10" s="148"/>
      <c r="AU10" s="148"/>
      <c r="AV10" s="148"/>
      <c r="AW10" s="148"/>
      <c r="AX10" s="148"/>
      <c r="AY10" s="148"/>
      <c r="AZ10" s="148"/>
      <c r="BA10" s="174" t="str">
        <f>C10</f>
        <v>Náklady na vyhotovení dokumentace skutečného provedení stavby a její předání objednateli v požadované formě a požadovaném počtu.</v>
      </c>
      <c r="BB10" s="148"/>
      <c r="BC10" s="148"/>
      <c r="BD10" s="148"/>
      <c r="BE10" s="148"/>
      <c r="BF10" s="148"/>
      <c r="BG10" s="148"/>
      <c r="BH10" s="148"/>
    </row>
    <row r="11" spans="1:60" outlineLevel="1" x14ac:dyDescent="0.2">
      <c r="A11" s="167">
        <v>2</v>
      </c>
      <c r="B11" s="168" t="s">
        <v>237</v>
      </c>
      <c r="C11" s="176" t="s">
        <v>238</v>
      </c>
      <c r="D11" s="169" t="s">
        <v>219</v>
      </c>
      <c r="E11" s="170">
        <v>1</v>
      </c>
      <c r="F11" s="171"/>
      <c r="G11" s="172">
        <f>ROUND(E11*F11,2)</f>
        <v>0</v>
      </c>
      <c r="H11" s="171"/>
      <c r="I11" s="172">
        <f>ROUND(E11*H11,2)</f>
        <v>0</v>
      </c>
      <c r="J11" s="171"/>
      <c r="K11" s="172">
        <f>ROUND(E11*J11,2)</f>
        <v>0</v>
      </c>
      <c r="L11" s="172">
        <v>21</v>
      </c>
      <c r="M11" s="172">
        <f>G11*(1+L11/100)</f>
        <v>0</v>
      </c>
      <c r="N11" s="170">
        <v>0</v>
      </c>
      <c r="O11" s="170">
        <f>ROUND(E11*N11,2)</f>
        <v>0</v>
      </c>
      <c r="P11" s="170">
        <v>0</v>
      </c>
      <c r="Q11" s="170">
        <f>ROUND(E11*P11,2)</f>
        <v>0</v>
      </c>
      <c r="R11" s="172"/>
      <c r="S11" s="172" t="s">
        <v>220</v>
      </c>
      <c r="T11" s="173" t="s">
        <v>221</v>
      </c>
      <c r="U11" s="158">
        <v>0</v>
      </c>
      <c r="V11" s="158">
        <f>ROUND(E11*U11,2)</f>
        <v>0</v>
      </c>
      <c r="W11" s="158"/>
      <c r="X11" s="158" t="s">
        <v>222</v>
      </c>
      <c r="Y11" s="158" t="s">
        <v>223</v>
      </c>
      <c r="Z11" s="148"/>
      <c r="AA11" s="148"/>
      <c r="AB11" s="148"/>
      <c r="AC11" s="148"/>
      <c r="AD11" s="148"/>
      <c r="AE11" s="148"/>
      <c r="AF11" s="148"/>
      <c r="AG11" s="148" t="s">
        <v>224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
      <c r="A12" s="155"/>
      <c r="B12" s="156"/>
      <c r="C12" s="248" t="s">
        <v>239</v>
      </c>
      <c r="D12" s="249"/>
      <c r="E12" s="249"/>
      <c r="F12" s="249"/>
      <c r="G12" s="249"/>
      <c r="H12" s="158"/>
      <c r="I12" s="158"/>
      <c r="J12" s="158"/>
      <c r="K12" s="158"/>
      <c r="L12" s="158"/>
      <c r="M12" s="158"/>
      <c r="N12" s="157"/>
      <c r="O12" s="157"/>
      <c r="P12" s="157"/>
      <c r="Q12" s="157"/>
      <c r="R12" s="158"/>
      <c r="S12" s="158"/>
      <c r="T12" s="158"/>
      <c r="U12" s="158"/>
      <c r="V12" s="158"/>
      <c r="W12" s="158"/>
      <c r="X12" s="158"/>
      <c r="Y12" s="158"/>
      <c r="Z12" s="148"/>
      <c r="AA12" s="148"/>
      <c r="AB12" s="148"/>
      <c r="AC12" s="148"/>
      <c r="AD12" s="148"/>
      <c r="AE12" s="148"/>
      <c r="AF12" s="148"/>
      <c r="AG12" s="148" t="s">
        <v>225</v>
      </c>
      <c r="AH12" s="148"/>
      <c r="AI12" s="148"/>
      <c r="AJ12" s="148"/>
      <c r="AK12" s="148"/>
      <c r="AL12" s="148"/>
      <c r="AM12" s="148"/>
      <c r="AN12" s="148"/>
      <c r="AO12" s="148"/>
      <c r="AP12" s="148"/>
      <c r="AQ12" s="148"/>
      <c r="AR12" s="148"/>
      <c r="AS12" s="148"/>
      <c r="AT12" s="148"/>
      <c r="AU12" s="148"/>
      <c r="AV12" s="148"/>
      <c r="AW12" s="148"/>
      <c r="AX12" s="148"/>
      <c r="AY12" s="148"/>
      <c r="AZ12" s="148"/>
      <c r="BA12" s="174" t="str">
        <f>C12</f>
        <v>Náklady na provedení skutečného zaměření stavby v rozsahu nezbytném pro zápis změny do katastru nemovitostí.</v>
      </c>
      <c r="BB12" s="148"/>
      <c r="BC12" s="148"/>
      <c r="BD12" s="148"/>
      <c r="BE12" s="148"/>
      <c r="BF12" s="148"/>
      <c r="BG12" s="148"/>
      <c r="BH12" s="148"/>
    </row>
    <row r="13" spans="1:60" outlineLevel="1" x14ac:dyDescent="0.2">
      <c r="A13" s="180">
        <v>3</v>
      </c>
      <c r="B13" s="181" t="s">
        <v>240</v>
      </c>
      <c r="C13" s="187" t="s">
        <v>241</v>
      </c>
      <c r="D13" s="182" t="s">
        <v>219</v>
      </c>
      <c r="E13" s="183">
        <v>1</v>
      </c>
      <c r="F13" s="184"/>
      <c r="G13" s="185">
        <f t="shared" ref="G13:G18" si="0">ROUND(E13*F13,2)</f>
        <v>0</v>
      </c>
      <c r="H13" s="184"/>
      <c r="I13" s="185">
        <f t="shared" ref="I13:I18" si="1">ROUND(E13*H13,2)</f>
        <v>0</v>
      </c>
      <c r="J13" s="184"/>
      <c r="K13" s="185">
        <f t="shared" ref="K13:K18" si="2">ROUND(E13*J13,2)</f>
        <v>0</v>
      </c>
      <c r="L13" s="185">
        <v>21</v>
      </c>
      <c r="M13" s="185">
        <f t="shared" ref="M13:M18" si="3">G13*(1+L13/100)</f>
        <v>0</v>
      </c>
      <c r="N13" s="183">
        <v>0</v>
      </c>
      <c r="O13" s="183">
        <f t="shared" ref="O13:O18" si="4">ROUND(E13*N13,2)</f>
        <v>0</v>
      </c>
      <c r="P13" s="183">
        <v>0</v>
      </c>
      <c r="Q13" s="183">
        <f t="shared" ref="Q13:Q18" si="5">ROUND(E13*P13,2)</f>
        <v>0</v>
      </c>
      <c r="R13" s="185"/>
      <c r="S13" s="185" t="s">
        <v>229</v>
      </c>
      <c r="T13" s="186" t="s">
        <v>221</v>
      </c>
      <c r="U13" s="158">
        <v>0</v>
      </c>
      <c r="V13" s="158">
        <f t="shared" ref="V13:V18" si="6">ROUND(E13*U13,2)</f>
        <v>0</v>
      </c>
      <c r="W13" s="158"/>
      <c r="X13" s="158" t="s">
        <v>222</v>
      </c>
      <c r="Y13" s="158" t="s">
        <v>223</v>
      </c>
      <c r="Z13" s="148"/>
      <c r="AA13" s="148"/>
      <c r="AB13" s="148"/>
      <c r="AC13" s="148"/>
      <c r="AD13" s="148"/>
      <c r="AE13" s="148"/>
      <c r="AF13" s="148"/>
      <c r="AG13" s="148" t="s">
        <v>224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0">
        <v>4</v>
      </c>
      <c r="B14" s="181" t="s">
        <v>242</v>
      </c>
      <c r="C14" s="187" t="s">
        <v>243</v>
      </c>
      <c r="D14" s="182" t="s">
        <v>219</v>
      </c>
      <c r="E14" s="183">
        <v>1</v>
      </c>
      <c r="F14" s="184"/>
      <c r="G14" s="185">
        <f t="shared" si="0"/>
        <v>0</v>
      </c>
      <c r="H14" s="184"/>
      <c r="I14" s="185">
        <f t="shared" si="1"/>
        <v>0</v>
      </c>
      <c r="J14" s="184"/>
      <c r="K14" s="185">
        <f t="shared" si="2"/>
        <v>0</v>
      </c>
      <c r="L14" s="185">
        <v>21</v>
      </c>
      <c r="M14" s="185">
        <f t="shared" si="3"/>
        <v>0</v>
      </c>
      <c r="N14" s="183">
        <v>0</v>
      </c>
      <c r="O14" s="183">
        <f t="shared" si="4"/>
        <v>0</v>
      </c>
      <c r="P14" s="183">
        <v>0</v>
      </c>
      <c r="Q14" s="183">
        <f t="shared" si="5"/>
        <v>0</v>
      </c>
      <c r="R14" s="185"/>
      <c r="S14" s="185" t="s">
        <v>229</v>
      </c>
      <c r="T14" s="186" t="s">
        <v>221</v>
      </c>
      <c r="U14" s="158">
        <v>0</v>
      </c>
      <c r="V14" s="158">
        <f t="shared" si="6"/>
        <v>0</v>
      </c>
      <c r="W14" s="158"/>
      <c r="X14" s="158" t="s">
        <v>222</v>
      </c>
      <c r="Y14" s="158" t="s">
        <v>223</v>
      </c>
      <c r="Z14" s="148"/>
      <c r="AA14" s="148"/>
      <c r="AB14" s="148"/>
      <c r="AC14" s="148"/>
      <c r="AD14" s="148"/>
      <c r="AE14" s="148"/>
      <c r="AF14" s="148"/>
      <c r="AG14" s="148" t="s">
        <v>224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0">
        <v>5</v>
      </c>
      <c r="B15" s="181" t="s">
        <v>244</v>
      </c>
      <c r="C15" s="187" t="s">
        <v>245</v>
      </c>
      <c r="D15" s="182" t="s">
        <v>219</v>
      </c>
      <c r="E15" s="183">
        <v>1</v>
      </c>
      <c r="F15" s="184"/>
      <c r="G15" s="185">
        <f t="shared" si="0"/>
        <v>0</v>
      </c>
      <c r="H15" s="184"/>
      <c r="I15" s="185">
        <f t="shared" si="1"/>
        <v>0</v>
      </c>
      <c r="J15" s="184"/>
      <c r="K15" s="185">
        <f t="shared" si="2"/>
        <v>0</v>
      </c>
      <c r="L15" s="185">
        <v>21</v>
      </c>
      <c r="M15" s="185">
        <f t="shared" si="3"/>
        <v>0</v>
      </c>
      <c r="N15" s="183">
        <v>0</v>
      </c>
      <c r="O15" s="183">
        <f t="shared" si="4"/>
        <v>0</v>
      </c>
      <c r="P15" s="183">
        <v>0</v>
      </c>
      <c r="Q15" s="183">
        <f t="shared" si="5"/>
        <v>0</v>
      </c>
      <c r="R15" s="185"/>
      <c r="S15" s="185" t="s">
        <v>229</v>
      </c>
      <c r="T15" s="186" t="s">
        <v>221</v>
      </c>
      <c r="U15" s="158">
        <v>0</v>
      </c>
      <c r="V15" s="158">
        <f t="shared" si="6"/>
        <v>0</v>
      </c>
      <c r="W15" s="158"/>
      <c r="X15" s="158" t="s">
        <v>222</v>
      </c>
      <c r="Y15" s="158" t="s">
        <v>223</v>
      </c>
      <c r="Z15" s="148"/>
      <c r="AA15" s="148"/>
      <c r="AB15" s="148"/>
      <c r="AC15" s="148"/>
      <c r="AD15" s="148"/>
      <c r="AE15" s="148"/>
      <c r="AF15" s="148"/>
      <c r="AG15" s="148" t="s">
        <v>224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0">
        <v>6</v>
      </c>
      <c r="B16" s="181" t="s">
        <v>246</v>
      </c>
      <c r="C16" s="187" t="s">
        <v>247</v>
      </c>
      <c r="D16" s="182" t="s">
        <v>219</v>
      </c>
      <c r="E16" s="183">
        <v>1</v>
      </c>
      <c r="F16" s="184"/>
      <c r="G16" s="185">
        <f t="shared" si="0"/>
        <v>0</v>
      </c>
      <c r="H16" s="184"/>
      <c r="I16" s="185">
        <f t="shared" si="1"/>
        <v>0</v>
      </c>
      <c r="J16" s="184"/>
      <c r="K16" s="185">
        <f t="shared" si="2"/>
        <v>0</v>
      </c>
      <c r="L16" s="185">
        <v>21</v>
      </c>
      <c r="M16" s="185">
        <f t="shared" si="3"/>
        <v>0</v>
      </c>
      <c r="N16" s="183">
        <v>0</v>
      </c>
      <c r="O16" s="183">
        <f t="shared" si="4"/>
        <v>0</v>
      </c>
      <c r="P16" s="183">
        <v>0</v>
      </c>
      <c r="Q16" s="183">
        <f t="shared" si="5"/>
        <v>0</v>
      </c>
      <c r="R16" s="185"/>
      <c r="S16" s="185" t="s">
        <v>229</v>
      </c>
      <c r="T16" s="186" t="s">
        <v>221</v>
      </c>
      <c r="U16" s="158">
        <v>0</v>
      </c>
      <c r="V16" s="158">
        <f t="shared" si="6"/>
        <v>0</v>
      </c>
      <c r="W16" s="158"/>
      <c r="X16" s="158" t="s">
        <v>222</v>
      </c>
      <c r="Y16" s="158" t="s">
        <v>223</v>
      </c>
      <c r="Z16" s="148"/>
      <c r="AA16" s="148"/>
      <c r="AB16" s="148"/>
      <c r="AC16" s="148"/>
      <c r="AD16" s="148"/>
      <c r="AE16" s="148"/>
      <c r="AF16" s="148"/>
      <c r="AG16" s="148" t="s">
        <v>224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0">
        <v>7</v>
      </c>
      <c r="B17" s="181" t="s">
        <v>248</v>
      </c>
      <c r="C17" s="187" t="s">
        <v>249</v>
      </c>
      <c r="D17" s="182" t="s">
        <v>219</v>
      </c>
      <c r="E17" s="183">
        <v>1</v>
      </c>
      <c r="F17" s="184"/>
      <c r="G17" s="185">
        <f t="shared" si="0"/>
        <v>0</v>
      </c>
      <c r="H17" s="184"/>
      <c r="I17" s="185">
        <f t="shared" si="1"/>
        <v>0</v>
      </c>
      <c r="J17" s="184"/>
      <c r="K17" s="185">
        <f t="shared" si="2"/>
        <v>0</v>
      </c>
      <c r="L17" s="185">
        <v>21</v>
      </c>
      <c r="M17" s="185">
        <f t="shared" si="3"/>
        <v>0</v>
      </c>
      <c r="N17" s="183">
        <v>0</v>
      </c>
      <c r="O17" s="183">
        <f t="shared" si="4"/>
        <v>0</v>
      </c>
      <c r="P17" s="183">
        <v>0</v>
      </c>
      <c r="Q17" s="183">
        <f t="shared" si="5"/>
        <v>0</v>
      </c>
      <c r="R17" s="185"/>
      <c r="S17" s="185" t="s">
        <v>229</v>
      </c>
      <c r="T17" s="186" t="s">
        <v>221</v>
      </c>
      <c r="U17" s="158">
        <v>0</v>
      </c>
      <c r="V17" s="158">
        <f t="shared" si="6"/>
        <v>0</v>
      </c>
      <c r="W17" s="158"/>
      <c r="X17" s="158" t="s">
        <v>222</v>
      </c>
      <c r="Y17" s="158" t="s">
        <v>223</v>
      </c>
      <c r="Z17" s="148"/>
      <c r="AA17" s="148"/>
      <c r="AB17" s="148"/>
      <c r="AC17" s="148"/>
      <c r="AD17" s="148"/>
      <c r="AE17" s="148"/>
      <c r="AF17" s="148"/>
      <c r="AG17" s="148" t="s">
        <v>224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67">
        <v>8</v>
      </c>
      <c r="B18" s="168" t="s">
        <v>250</v>
      </c>
      <c r="C18" s="176" t="s">
        <v>251</v>
      </c>
      <c r="D18" s="169" t="s">
        <v>219</v>
      </c>
      <c r="E18" s="170">
        <v>1</v>
      </c>
      <c r="F18" s="171"/>
      <c r="G18" s="172">
        <f t="shared" si="0"/>
        <v>0</v>
      </c>
      <c r="H18" s="171"/>
      <c r="I18" s="172">
        <f t="shared" si="1"/>
        <v>0</v>
      </c>
      <c r="J18" s="171"/>
      <c r="K18" s="172">
        <f t="shared" si="2"/>
        <v>0</v>
      </c>
      <c r="L18" s="172">
        <v>21</v>
      </c>
      <c r="M18" s="172">
        <f t="shared" si="3"/>
        <v>0</v>
      </c>
      <c r="N18" s="170">
        <v>0</v>
      </c>
      <c r="O18" s="170">
        <f t="shared" si="4"/>
        <v>0</v>
      </c>
      <c r="P18" s="170">
        <v>0</v>
      </c>
      <c r="Q18" s="170">
        <f t="shared" si="5"/>
        <v>0</v>
      </c>
      <c r="R18" s="172"/>
      <c r="S18" s="172" t="s">
        <v>229</v>
      </c>
      <c r="T18" s="173" t="s">
        <v>221</v>
      </c>
      <c r="U18" s="158">
        <v>0</v>
      </c>
      <c r="V18" s="158">
        <f t="shared" si="6"/>
        <v>0</v>
      </c>
      <c r="W18" s="158"/>
      <c r="X18" s="158" t="s">
        <v>222</v>
      </c>
      <c r="Y18" s="158" t="s">
        <v>223</v>
      </c>
      <c r="Z18" s="148"/>
      <c r="AA18" s="148"/>
      <c r="AB18" s="148"/>
      <c r="AC18" s="148"/>
      <c r="AD18" s="148"/>
      <c r="AE18" s="148"/>
      <c r="AF18" s="148"/>
      <c r="AG18" s="148" t="s">
        <v>224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x14ac:dyDescent="0.2">
      <c r="A19" s="3"/>
      <c r="B19" s="4"/>
      <c r="C19" s="177"/>
      <c r="D19" s="6"/>
      <c r="E19" s="3"/>
      <c r="F19" s="3"/>
      <c r="G19" s="3"/>
      <c r="H19" s="3"/>
      <c r="I19" s="3"/>
      <c r="J19" s="3"/>
      <c r="K19" s="3"/>
      <c r="L19" s="3"/>
      <c r="M19" s="3"/>
      <c r="N19" s="3"/>
      <c r="O19" s="3"/>
      <c r="P19" s="3"/>
      <c r="Q19" s="3"/>
      <c r="R19" s="3"/>
      <c r="S19" s="3"/>
      <c r="T19" s="3"/>
      <c r="U19" s="3"/>
      <c r="V19" s="3"/>
      <c r="W19" s="3"/>
      <c r="X19" s="3"/>
      <c r="Y19" s="3"/>
      <c r="AE19">
        <v>12</v>
      </c>
      <c r="AF19">
        <v>21</v>
      </c>
      <c r="AG19" t="s">
        <v>201</v>
      </c>
    </row>
    <row r="20" spans="1:60" x14ac:dyDescent="0.2">
      <c r="A20" s="151"/>
      <c r="B20" s="152" t="s">
        <v>29</v>
      </c>
      <c r="C20" s="178"/>
      <c r="D20" s="153"/>
      <c r="E20" s="154"/>
      <c r="F20" s="154"/>
      <c r="G20" s="166">
        <f>G8</f>
        <v>0</v>
      </c>
      <c r="H20" s="3"/>
      <c r="I20" s="3"/>
      <c r="J20" s="3"/>
      <c r="K20" s="3"/>
      <c r="L20" s="3"/>
      <c r="M20" s="3"/>
      <c r="N20" s="3"/>
      <c r="O20" s="3"/>
      <c r="P20" s="3"/>
      <c r="Q20" s="3"/>
      <c r="R20" s="3"/>
      <c r="S20" s="3"/>
      <c r="T20" s="3"/>
      <c r="U20" s="3"/>
      <c r="V20" s="3"/>
      <c r="W20" s="3"/>
      <c r="X20" s="3"/>
      <c r="Y20" s="3"/>
      <c r="AE20">
        <f>SUMIF(L7:L18,AE19,G7:G18)</f>
        <v>0</v>
      </c>
      <c r="AF20">
        <f>SUMIF(L7:L18,AF19,G7:G18)</f>
        <v>0</v>
      </c>
      <c r="AG20" t="s">
        <v>231</v>
      </c>
    </row>
    <row r="21" spans="1:60" x14ac:dyDescent="0.2">
      <c r="C21" s="179"/>
      <c r="D21" s="10"/>
      <c r="AG21" t="s">
        <v>233</v>
      </c>
    </row>
    <row r="22" spans="1:60" x14ac:dyDescent="0.2">
      <c r="D22" s="10"/>
    </row>
    <row r="23" spans="1:60" x14ac:dyDescent="0.2">
      <c r="D23" s="10"/>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a9rRw+CiuGf11eQTIYoBhOExafdmXFeaVNb1AmgWhNrje21MhMRjUbG8z/EpCEo2+3Zb8Q/0SLvz18HMwXrqtQ==" saltValue="J4ox2uLEgYQbnzQVidaTgQ==" spinCount="100000" sheet="1" formatRows="0"/>
  <mergeCells count="6">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6351-6FF8-4145-8490-73AC0FF593D2}">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186</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189</v>
      </c>
      <c r="C3" s="251" t="s">
        <v>58</v>
      </c>
      <c r="D3" s="252"/>
      <c r="E3" s="252"/>
      <c r="F3" s="252"/>
      <c r="G3" s="253"/>
      <c r="AC3" s="121" t="s">
        <v>190</v>
      </c>
      <c r="AG3" t="s">
        <v>191</v>
      </c>
    </row>
    <row r="4" spans="1:60" ht="24.95" customHeight="1" x14ac:dyDescent="0.2">
      <c r="A4" s="141" t="s">
        <v>9</v>
      </c>
      <c r="B4" s="142" t="s">
        <v>63</v>
      </c>
      <c r="C4" s="254" t="s">
        <v>64</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180</v>
      </c>
      <c r="C8" s="175" t="s">
        <v>27</v>
      </c>
      <c r="D8" s="162"/>
      <c r="E8" s="163"/>
      <c r="F8" s="164"/>
      <c r="G8" s="164">
        <f>SUMIF(AG9:AG10,"&lt;&gt;NOR",G9:G10)</f>
        <v>0</v>
      </c>
      <c r="H8" s="164"/>
      <c r="I8" s="164">
        <f>SUM(I9:I10)</f>
        <v>0</v>
      </c>
      <c r="J8" s="164"/>
      <c r="K8" s="164">
        <f>SUM(K9:K10)</f>
        <v>0</v>
      </c>
      <c r="L8" s="164"/>
      <c r="M8" s="164">
        <f>SUM(M9:M10)</f>
        <v>0</v>
      </c>
      <c r="N8" s="163"/>
      <c r="O8" s="163">
        <f>SUM(O9:O10)</f>
        <v>0</v>
      </c>
      <c r="P8" s="163"/>
      <c r="Q8" s="163">
        <f>SUM(Q9:Q10)</f>
        <v>0</v>
      </c>
      <c r="R8" s="164"/>
      <c r="S8" s="164"/>
      <c r="T8" s="165"/>
      <c r="U8" s="159"/>
      <c r="V8" s="159">
        <f>SUM(V9:V10)</f>
        <v>0</v>
      </c>
      <c r="W8" s="159"/>
      <c r="X8" s="159"/>
      <c r="Y8" s="159"/>
      <c r="AG8" t="s">
        <v>216</v>
      </c>
    </row>
    <row r="9" spans="1:60" outlineLevel="1" x14ac:dyDescent="0.2">
      <c r="A9" s="167">
        <v>1</v>
      </c>
      <c r="B9" s="168" t="s">
        <v>252</v>
      </c>
      <c r="C9" s="176" t="s">
        <v>253</v>
      </c>
      <c r="D9" s="169" t="s">
        <v>219</v>
      </c>
      <c r="E9" s="170">
        <v>1</v>
      </c>
      <c r="F9" s="171"/>
      <c r="G9" s="172">
        <f>ROUND(E9*F9,2)</f>
        <v>0</v>
      </c>
      <c r="H9" s="171"/>
      <c r="I9" s="172">
        <f>ROUND(E9*H9,2)</f>
        <v>0</v>
      </c>
      <c r="J9" s="171"/>
      <c r="K9" s="172">
        <f>ROUND(E9*J9,2)</f>
        <v>0</v>
      </c>
      <c r="L9" s="172">
        <v>21</v>
      </c>
      <c r="M9" s="172">
        <f>G9*(1+L9/100)</f>
        <v>0</v>
      </c>
      <c r="N9" s="170">
        <v>0</v>
      </c>
      <c r="O9" s="170">
        <f>ROUND(E9*N9,2)</f>
        <v>0</v>
      </c>
      <c r="P9" s="170">
        <v>0</v>
      </c>
      <c r="Q9" s="170">
        <f>ROUND(E9*P9,2)</f>
        <v>0</v>
      </c>
      <c r="R9" s="172"/>
      <c r="S9" s="172" t="s">
        <v>220</v>
      </c>
      <c r="T9" s="173" t="s">
        <v>221</v>
      </c>
      <c r="U9" s="158">
        <v>0</v>
      </c>
      <c r="V9" s="158">
        <f>ROUND(E9*U9,2)</f>
        <v>0</v>
      </c>
      <c r="W9" s="158"/>
      <c r="X9" s="158" t="s">
        <v>222</v>
      </c>
      <c r="Y9" s="158" t="s">
        <v>223</v>
      </c>
      <c r="Z9" s="148"/>
      <c r="AA9" s="148"/>
      <c r="AB9" s="148"/>
      <c r="AC9" s="148"/>
      <c r="AD9" s="148"/>
      <c r="AE9" s="148"/>
      <c r="AF9" s="148"/>
      <c r="AG9" s="148" t="s">
        <v>224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48" t="s">
        <v>254</v>
      </c>
      <c r="D10" s="249"/>
      <c r="E10" s="249"/>
      <c r="F10" s="249"/>
      <c r="G10" s="249"/>
      <c r="H10" s="158"/>
      <c r="I10" s="158"/>
      <c r="J10" s="158"/>
      <c r="K10" s="158"/>
      <c r="L10" s="158"/>
      <c r="M10" s="158"/>
      <c r="N10" s="157"/>
      <c r="O10" s="157"/>
      <c r="P10" s="157"/>
      <c r="Q10" s="157"/>
      <c r="R10" s="158"/>
      <c r="S10" s="158"/>
      <c r="T10" s="158"/>
      <c r="U10" s="158"/>
      <c r="V10" s="158"/>
      <c r="W10" s="158"/>
      <c r="X10" s="158"/>
      <c r="Y10" s="158"/>
      <c r="Z10" s="148"/>
      <c r="AA10" s="148"/>
      <c r="AB10" s="148"/>
      <c r="AC10" s="148"/>
      <c r="AD10" s="148"/>
      <c r="AE10" s="148"/>
      <c r="AF10" s="148"/>
      <c r="AG10" s="148" t="s">
        <v>225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x14ac:dyDescent="0.2">
      <c r="A11" s="160" t="s">
        <v>215</v>
      </c>
      <c r="B11" s="161" t="s">
        <v>185</v>
      </c>
      <c r="C11" s="175" t="s">
        <v>28</v>
      </c>
      <c r="D11" s="162"/>
      <c r="E11" s="163"/>
      <c r="F11" s="164"/>
      <c r="G11" s="164">
        <f>SUMIF(AG12:AG16,"&lt;&gt;NOR",G12:G16)</f>
        <v>0</v>
      </c>
      <c r="H11" s="164"/>
      <c r="I11" s="164">
        <f>SUM(I12:I16)</f>
        <v>0</v>
      </c>
      <c r="J11" s="164"/>
      <c r="K11" s="164">
        <f>SUM(K12:K16)</f>
        <v>0</v>
      </c>
      <c r="L11" s="164"/>
      <c r="M11" s="164">
        <f>SUM(M12:M16)</f>
        <v>0</v>
      </c>
      <c r="N11" s="163"/>
      <c r="O11" s="163">
        <f>SUM(O12:O16)</f>
        <v>0</v>
      </c>
      <c r="P11" s="163"/>
      <c r="Q11" s="163">
        <f>SUM(Q12:Q16)</f>
        <v>0</v>
      </c>
      <c r="R11" s="164"/>
      <c r="S11" s="164"/>
      <c r="T11" s="165"/>
      <c r="U11" s="159"/>
      <c r="V11" s="159">
        <f>SUM(V12:V16)</f>
        <v>0</v>
      </c>
      <c r="W11" s="159"/>
      <c r="X11" s="159"/>
      <c r="Y11" s="159"/>
      <c r="AG11" t="s">
        <v>216</v>
      </c>
    </row>
    <row r="12" spans="1:60" outlineLevel="1" x14ac:dyDescent="0.2">
      <c r="A12" s="180">
        <v>2</v>
      </c>
      <c r="B12" s="181" t="s">
        <v>255</v>
      </c>
      <c r="C12" s="187" t="s">
        <v>256</v>
      </c>
      <c r="D12" s="182" t="s">
        <v>219</v>
      </c>
      <c r="E12" s="183">
        <v>1</v>
      </c>
      <c r="F12" s="184"/>
      <c r="G12" s="185">
        <f>ROUND(E12*F12,2)</f>
        <v>0</v>
      </c>
      <c r="H12" s="184"/>
      <c r="I12" s="185">
        <f>ROUND(E12*H12,2)</f>
        <v>0</v>
      </c>
      <c r="J12" s="184"/>
      <c r="K12" s="185">
        <f>ROUND(E12*J12,2)</f>
        <v>0</v>
      </c>
      <c r="L12" s="185">
        <v>21</v>
      </c>
      <c r="M12" s="185">
        <f>G12*(1+L12/100)</f>
        <v>0</v>
      </c>
      <c r="N12" s="183">
        <v>0</v>
      </c>
      <c r="O12" s="183">
        <f>ROUND(E12*N12,2)</f>
        <v>0</v>
      </c>
      <c r="P12" s="183">
        <v>0</v>
      </c>
      <c r="Q12" s="183">
        <f>ROUND(E12*P12,2)</f>
        <v>0</v>
      </c>
      <c r="R12" s="185"/>
      <c r="S12" s="185" t="s">
        <v>229</v>
      </c>
      <c r="T12" s="186" t="s">
        <v>221</v>
      </c>
      <c r="U12" s="158">
        <v>0</v>
      </c>
      <c r="V12" s="158">
        <f>ROUND(E12*U12,2)</f>
        <v>0</v>
      </c>
      <c r="W12" s="158"/>
      <c r="X12" s="158" t="s">
        <v>222</v>
      </c>
      <c r="Y12" s="158" t="s">
        <v>223</v>
      </c>
      <c r="Z12" s="148"/>
      <c r="AA12" s="148"/>
      <c r="AB12" s="148"/>
      <c r="AC12" s="148"/>
      <c r="AD12" s="148"/>
      <c r="AE12" s="148"/>
      <c r="AF12" s="148"/>
      <c r="AG12" s="148" t="s">
        <v>224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0">
        <v>3</v>
      </c>
      <c r="B13" s="181" t="s">
        <v>257</v>
      </c>
      <c r="C13" s="187" t="s">
        <v>258</v>
      </c>
      <c r="D13" s="182" t="s">
        <v>219</v>
      </c>
      <c r="E13" s="183">
        <v>1</v>
      </c>
      <c r="F13" s="184"/>
      <c r="G13" s="185">
        <f>ROUND(E13*F13,2)</f>
        <v>0</v>
      </c>
      <c r="H13" s="184"/>
      <c r="I13" s="185">
        <f>ROUND(E13*H13,2)</f>
        <v>0</v>
      </c>
      <c r="J13" s="184"/>
      <c r="K13" s="185">
        <f>ROUND(E13*J13,2)</f>
        <v>0</v>
      </c>
      <c r="L13" s="185">
        <v>21</v>
      </c>
      <c r="M13" s="185">
        <f>G13*(1+L13/100)</f>
        <v>0</v>
      </c>
      <c r="N13" s="183">
        <v>0</v>
      </c>
      <c r="O13" s="183">
        <f>ROUND(E13*N13,2)</f>
        <v>0</v>
      </c>
      <c r="P13" s="183">
        <v>0</v>
      </c>
      <c r="Q13" s="183">
        <f>ROUND(E13*P13,2)</f>
        <v>0</v>
      </c>
      <c r="R13" s="185"/>
      <c r="S13" s="185" t="s">
        <v>229</v>
      </c>
      <c r="T13" s="186" t="s">
        <v>221</v>
      </c>
      <c r="U13" s="158">
        <v>0</v>
      </c>
      <c r="V13" s="158">
        <f>ROUND(E13*U13,2)</f>
        <v>0</v>
      </c>
      <c r="W13" s="158"/>
      <c r="X13" s="158" t="s">
        <v>222</v>
      </c>
      <c r="Y13" s="158" t="s">
        <v>223</v>
      </c>
      <c r="Z13" s="148"/>
      <c r="AA13" s="148"/>
      <c r="AB13" s="148"/>
      <c r="AC13" s="148"/>
      <c r="AD13" s="148"/>
      <c r="AE13" s="148"/>
      <c r="AF13" s="148"/>
      <c r="AG13" s="148" t="s">
        <v>224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0">
        <v>4</v>
      </c>
      <c r="B14" s="181" t="s">
        <v>259</v>
      </c>
      <c r="C14" s="187" t="s">
        <v>260</v>
      </c>
      <c r="D14" s="182" t="s">
        <v>219</v>
      </c>
      <c r="E14" s="183">
        <v>1</v>
      </c>
      <c r="F14" s="184"/>
      <c r="G14" s="185">
        <f>ROUND(E14*F14,2)</f>
        <v>0</v>
      </c>
      <c r="H14" s="184"/>
      <c r="I14" s="185">
        <f>ROUND(E14*H14,2)</f>
        <v>0</v>
      </c>
      <c r="J14" s="184"/>
      <c r="K14" s="185">
        <f>ROUND(E14*J14,2)</f>
        <v>0</v>
      </c>
      <c r="L14" s="185">
        <v>21</v>
      </c>
      <c r="M14" s="185">
        <f>G14*(1+L14/100)</f>
        <v>0</v>
      </c>
      <c r="N14" s="183">
        <v>0</v>
      </c>
      <c r="O14" s="183">
        <f>ROUND(E14*N14,2)</f>
        <v>0</v>
      </c>
      <c r="P14" s="183">
        <v>0</v>
      </c>
      <c r="Q14" s="183">
        <f>ROUND(E14*P14,2)</f>
        <v>0</v>
      </c>
      <c r="R14" s="185"/>
      <c r="S14" s="185" t="s">
        <v>229</v>
      </c>
      <c r="T14" s="186" t="s">
        <v>221</v>
      </c>
      <c r="U14" s="158">
        <v>0</v>
      </c>
      <c r="V14" s="158">
        <f>ROUND(E14*U14,2)</f>
        <v>0</v>
      </c>
      <c r="W14" s="158"/>
      <c r="X14" s="158" t="s">
        <v>222</v>
      </c>
      <c r="Y14" s="158" t="s">
        <v>223</v>
      </c>
      <c r="Z14" s="148"/>
      <c r="AA14" s="148"/>
      <c r="AB14" s="148"/>
      <c r="AC14" s="148"/>
      <c r="AD14" s="148"/>
      <c r="AE14" s="148"/>
      <c r="AF14" s="148"/>
      <c r="AG14" s="148" t="s">
        <v>224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0">
        <v>5</v>
      </c>
      <c r="B15" s="181" t="s">
        <v>261</v>
      </c>
      <c r="C15" s="187" t="s">
        <v>262</v>
      </c>
      <c r="D15" s="182" t="s">
        <v>219</v>
      </c>
      <c r="E15" s="183">
        <v>1</v>
      </c>
      <c r="F15" s="184"/>
      <c r="G15" s="185">
        <f>ROUND(E15*F15,2)</f>
        <v>0</v>
      </c>
      <c r="H15" s="184"/>
      <c r="I15" s="185">
        <f>ROUND(E15*H15,2)</f>
        <v>0</v>
      </c>
      <c r="J15" s="184"/>
      <c r="K15" s="185">
        <f>ROUND(E15*J15,2)</f>
        <v>0</v>
      </c>
      <c r="L15" s="185">
        <v>21</v>
      </c>
      <c r="M15" s="185">
        <f>G15*(1+L15/100)</f>
        <v>0</v>
      </c>
      <c r="N15" s="183">
        <v>0</v>
      </c>
      <c r="O15" s="183">
        <f>ROUND(E15*N15,2)</f>
        <v>0</v>
      </c>
      <c r="P15" s="183">
        <v>0</v>
      </c>
      <c r="Q15" s="183">
        <f>ROUND(E15*P15,2)</f>
        <v>0</v>
      </c>
      <c r="R15" s="185"/>
      <c r="S15" s="185" t="s">
        <v>229</v>
      </c>
      <c r="T15" s="186" t="s">
        <v>221</v>
      </c>
      <c r="U15" s="158">
        <v>0</v>
      </c>
      <c r="V15" s="158">
        <f>ROUND(E15*U15,2)</f>
        <v>0</v>
      </c>
      <c r="W15" s="158"/>
      <c r="X15" s="158" t="s">
        <v>222</v>
      </c>
      <c r="Y15" s="158" t="s">
        <v>223</v>
      </c>
      <c r="Z15" s="148"/>
      <c r="AA15" s="148"/>
      <c r="AB15" s="148"/>
      <c r="AC15" s="148"/>
      <c r="AD15" s="148"/>
      <c r="AE15" s="148"/>
      <c r="AF15" s="148"/>
      <c r="AG15" s="148" t="s">
        <v>224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67">
        <v>6</v>
      </c>
      <c r="B16" s="168" t="s">
        <v>263</v>
      </c>
      <c r="C16" s="176" t="s">
        <v>264</v>
      </c>
      <c r="D16" s="169" t="s">
        <v>219</v>
      </c>
      <c r="E16" s="170">
        <v>1</v>
      </c>
      <c r="F16" s="171"/>
      <c r="G16" s="172">
        <f>ROUND(E16*F16,2)</f>
        <v>0</v>
      </c>
      <c r="H16" s="171"/>
      <c r="I16" s="172">
        <f>ROUND(E16*H16,2)</f>
        <v>0</v>
      </c>
      <c r="J16" s="171"/>
      <c r="K16" s="172">
        <f>ROUND(E16*J16,2)</f>
        <v>0</v>
      </c>
      <c r="L16" s="172">
        <v>21</v>
      </c>
      <c r="M16" s="172">
        <f>G16*(1+L16/100)</f>
        <v>0</v>
      </c>
      <c r="N16" s="170">
        <v>0</v>
      </c>
      <c r="O16" s="170">
        <f>ROUND(E16*N16,2)</f>
        <v>0</v>
      </c>
      <c r="P16" s="170">
        <v>0</v>
      </c>
      <c r="Q16" s="170">
        <f>ROUND(E16*P16,2)</f>
        <v>0</v>
      </c>
      <c r="R16" s="172"/>
      <c r="S16" s="172" t="s">
        <v>229</v>
      </c>
      <c r="T16" s="173" t="s">
        <v>221</v>
      </c>
      <c r="U16" s="158">
        <v>0</v>
      </c>
      <c r="V16" s="158">
        <f>ROUND(E16*U16,2)</f>
        <v>0</v>
      </c>
      <c r="W16" s="158"/>
      <c r="X16" s="158" t="s">
        <v>222</v>
      </c>
      <c r="Y16" s="158" t="s">
        <v>223</v>
      </c>
      <c r="Z16" s="148"/>
      <c r="AA16" s="148"/>
      <c r="AB16" s="148"/>
      <c r="AC16" s="148"/>
      <c r="AD16" s="148"/>
      <c r="AE16" s="148"/>
      <c r="AF16" s="148"/>
      <c r="AG16" s="148" t="s">
        <v>224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33" x14ac:dyDescent="0.2">
      <c r="A17" s="3"/>
      <c r="B17" s="4"/>
      <c r="C17" s="177"/>
      <c r="D17" s="6"/>
      <c r="E17" s="3"/>
      <c r="F17" s="3"/>
      <c r="G17" s="3"/>
      <c r="H17" s="3"/>
      <c r="I17" s="3"/>
      <c r="J17" s="3"/>
      <c r="K17" s="3"/>
      <c r="L17" s="3"/>
      <c r="M17" s="3"/>
      <c r="N17" s="3"/>
      <c r="O17" s="3"/>
      <c r="P17" s="3"/>
      <c r="Q17" s="3"/>
      <c r="R17" s="3"/>
      <c r="S17" s="3"/>
      <c r="T17" s="3"/>
      <c r="U17" s="3"/>
      <c r="V17" s="3"/>
      <c r="W17" s="3"/>
      <c r="X17" s="3"/>
      <c r="Y17" s="3"/>
      <c r="AE17">
        <v>12</v>
      </c>
      <c r="AF17">
        <v>21</v>
      </c>
      <c r="AG17" t="s">
        <v>201</v>
      </c>
    </row>
    <row r="18" spans="1:33" x14ac:dyDescent="0.2">
      <c r="A18" s="151"/>
      <c r="B18" s="152" t="s">
        <v>29</v>
      </c>
      <c r="C18" s="178"/>
      <c r="D18" s="153"/>
      <c r="E18" s="154"/>
      <c r="F18" s="154"/>
      <c r="G18" s="166">
        <f>G8+G11</f>
        <v>0</v>
      </c>
      <c r="H18" s="3"/>
      <c r="I18" s="3"/>
      <c r="J18" s="3"/>
      <c r="K18" s="3"/>
      <c r="L18" s="3"/>
      <c r="M18" s="3"/>
      <c r="N18" s="3"/>
      <c r="O18" s="3"/>
      <c r="P18" s="3"/>
      <c r="Q18" s="3"/>
      <c r="R18" s="3"/>
      <c r="S18" s="3"/>
      <c r="T18" s="3"/>
      <c r="U18" s="3"/>
      <c r="V18" s="3"/>
      <c r="W18" s="3"/>
      <c r="X18" s="3"/>
      <c r="Y18" s="3"/>
      <c r="AE18">
        <f>SUMIF(L7:L16,AE17,G7:G16)</f>
        <v>0</v>
      </c>
      <c r="AF18">
        <f>SUMIF(L7:L16,AF17,G7:G16)</f>
        <v>0</v>
      </c>
      <c r="AG18" t="s">
        <v>231</v>
      </c>
    </row>
    <row r="19" spans="1:33" x14ac:dyDescent="0.2">
      <c r="C19" s="179"/>
      <c r="D19" s="10"/>
      <c r="AG19" t="s">
        <v>233</v>
      </c>
    </row>
    <row r="20" spans="1:33" x14ac:dyDescent="0.2">
      <c r="D20" s="10"/>
    </row>
    <row r="21" spans="1:33" x14ac:dyDescent="0.2">
      <c r="D21" s="10"/>
    </row>
    <row r="22" spans="1:33" x14ac:dyDescent="0.2">
      <c r="D22" s="10"/>
    </row>
    <row r="23" spans="1:33" x14ac:dyDescent="0.2">
      <c r="D23" s="10"/>
    </row>
    <row r="24" spans="1:33" x14ac:dyDescent="0.2">
      <c r="D24" s="10"/>
    </row>
    <row r="25" spans="1:33" x14ac:dyDescent="0.2">
      <c r="D25" s="10"/>
    </row>
    <row r="26" spans="1:33" x14ac:dyDescent="0.2">
      <c r="D26" s="10"/>
    </row>
    <row r="27" spans="1:33" x14ac:dyDescent="0.2">
      <c r="D27" s="10"/>
    </row>
    <row r="28" spans="1:33" x14ac:dyDescent="0.2">
      <c r="D28" s="10"/>
    </row>
    <row r="29" spans="1:33" x14ac:dyDescent="0.2">
      <c r="D29" s="10"/>
    </row>
    <row r="30" spans="1:33" x14ac:dyDescent="0.2">
      <c r="D30" s="10"/>
    </row>
    <row r="31" spans="1:33" x14ac:dyDescent="0.2">
      <c r="D31" s="10"/>
    </row>
    <row r="32" spans="1: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U6DGZRu2eRVC9tcPnjjc4a5Jyw0Yqn9KkgZJzgcj4cfY7Vys7gWi867fW3Rs4Eclc86q1eKvZ/2hTo0xU8AuQ==" saltValue="hXpPkoGrjMNwzeSX5jcMeQ==" spinCount="100000" sheet="1" formatRows="0"/>
  <mergeCells count="5">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610F-A090-4FA4-B0DD-3571B589ACD6}">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265</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66</v>
      </c>
      <c r="C3" s="251" t="s">
        <v>67</v>
      </c>
      <c r="D3" s="252"/>
      <c r="E3" s="252"/>
      <c r="F3" s="252"/>
      <c r="G3" s="253"/>
      <c r="AC3" s="121" t="s">
        <v>266</v>
      </c>
      <c r="AG3" t="s">
        <v>191</v>
      </c>
    </row>
    <row r="4" spans="1:60" ht="24.95" customHeight="1" x14ac:dyDescent="0.2">
      <c r="A4" s="141" t="s">
        <v>9</v>
      </c>
      <c r="B4" s="142" t="s">
        <v>59</v>
      </c>
      <c r="C4" s="254" t="s">
        <v>68</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59</v>
      </c>
      <c r="C8" s="175" t="s">
        <v>142</v>
      </c>
      <c r="D8" s="162"/>
      <c r="E8" s="163"/>
      <c r="F8" s="164"/>
      <c r="G8" s="164">
        <f>SUMIF(AG9:AG41,"&lt;&gt;NOR",G9:G41)</f>
        <v>0</v>
      </c>
      <c r="H8" s="164"/>
      <c r="I8" s="164">
        <f>SUM(I9:I41)</f>
        <v>0</v>
      </c>
      <c r="J8" s="164"/>
      <c r="K8" s="164">
        <f>SUM(K9:K41)</f>
        <v>0</v>
      </c>
      <c r="L8" s="164"/>
      <c r="M8" s="164">
        <f>SUM(M9:M41)</f>
        <v>0</v>
      </c>
      <c r="N8" s="163"/>
      <c r="O8" s="163">
        <f>SUM(O9:O41)</f>
        <v>3406.19</v>
      </c>
      <c r="P8" s="163"/>
      <c r="Q8" s="163">
        <f>SUM(Q9:Q41)</f>
        <v>26.150000000000002</v>
      </c>
      <c r="R8" s="164"/>
      <c r="S8" s="164"/>
      <c r="T8" s="165"/>
      <c r="U8" s="159"/>
      <c r="V8" s="159">
        <f>SUM(V9:V41)</f>
        <v>1024.04</v>
      </c>
      <c r="W8" s="159"/>
      <c r="X8" s="159"/>
      <c r="Y8" s="159"/>
      <c r="AG8" t="s">
        <v>216</v>
      </c>
    </row>
    <row r="9" spans="1:60" outlineLevel="1" x14ac:dyDescent="0.2">
      <c r="A9" s="167">
        <v>1</v>
      </c>
      <c r="B9" s="168" t="s">
        <v>267</v>
      </c>
      <c r="C9" s="176" t="s">
        <v>268</v>
      </c>
      <c r="D9" s="169" t="s">
        <v>269</v>
      </c>
      <c r="E9" s="170">
        <v>25</v>
      </c>
      <c r="F9" s="171"/>
      <c r="G9" s="172">
        <f>ROUND(E9*F9,2)</f>
        <v>0</v>
      </c>
      <c r="H9" s="171"/>
      <c r="I9" s="172">
        <f>ROUND(E9*H9,2)</f>
        <v>0</v>
      </c>
      <c r="J9" s="171"/>
      <c r="K9" s="172">
        <f>ROUND(E9*J9,2)</f>
        <v>0</v>
      </c>
      <c r="L9" s="172">
        <v>21</v>
      </c>
      <c r="M9" s="172">
        <f>G9*(1+L9/100)</f>
        <v>0</v>
      </c>
      <c r="N9" s="170">
        <v>0</v>
      </c>
      <c r="O9" s="170">
        <f>ROUND(E9*N9,2)</f>
        <v>0</v>
      </c>
      <c r="P9" s="170">
        <v>0</v>
      </c>
      <c r="Q9" s="170">
        <f>ROUND(E9*P9,2)</f>
        <v>0</v>
      </c>
      <c r="R9" s="172" t="s">
        <v>270</v>
      </c>
      <c r="S9" s="172" t="s">
        <v>220</v>
      </c>
      <c r="T9" s="173" t="s">
        <v>221</v>
      </c>
      <c r="U9" s="158">
        <v>0.17199999999999999</v>
      </c>
      <c r="V9" s="158">
        <f>ROUND(E9*U9,2)</f>
        <v>4.3</v>
      </c>
      <c r="W9" s="158"/>
      <c r="X9" s="158" t="s">
        <v>271</v>
      </c>
      <c r="Y9" s="158" t="s">
        <v>223</v>
      </c>
      <c r="Z9" s="148"/>
      <c r="AA9" s="148"/>
      <c r="AB9" s="148"/>
      <c r="AC9" s="148"/>
      <c r="AD9" s="148"/>
      <c r="AE9" s="148"/>
      <c r="AF9" s="148"/>
      <c r="AG9" s="148" t="s">
        <v>272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259" t="s">
        <v>273</v>
      </c>
      <c r="D10" s="260"/>
      <c r="E10" s="260"/>
      <c r="F10" s="260"/>
      <c r="G10" s="260"/>
      <c r="H10" s="158"/>
      <c r="I10" s="158"/>
      <c r="J10" s="158"/>
      <c r="K10" s="158"/>
      <c r="L10" s="158"/>
      <c r="M10" s="158"/>
      <c r="N10" s="157"/>
      <c r="O10" s="157"/>
      <c r="P10" s="157"/>
      <c r="Q10" s="157"/>
      <c r="R10" s="158"/>
      <c r="S10" s="158"/>
      <c r="T10" s="158"/>
      <c r="U10" s="158"/>
      <c r="V10" s="158"/>
      <c r="W10" s="158"/>
      <c r="X10" s="158"/>
      <c r="Y10" s="158"/>
      <c r="Z10" s="148"/>
      <c r="AA10" s="148"/>
      <c r="AB10" s="148"/>
      <c r="AC10" s="148"/>
      <c r="AD10" s="148"/>
      <c r="AE10" s="148"/>
      <c r="AF10" s="148"/>
      <c r="AG10" s="148" t="s">
        <v>274</v>
      </c>
      <c r="AH10" s="148"/>
      <c r="AI10" s="148"/>
      <c r="AJ10" s="148"/>
      <c r="AK10" s="148"/>
      <c r="AL10" s="148"/>
      <c r="AM10" s="148"/>
      <c r="AN10" s="148"/>
      <c r="AO10" s="148"/>
      <c r="AP10" s="148"/>
      <c r="AQ10" s="148"/>
      <c r="AR10" s="148"/>
      <c r="AS10" s="148"/>
      <c r="AT10" s="148"/>
      <c r="AU10" s="148"/>
      <c r="AV10" s="148"/>
      <c r="AW10" s="148"/>
      <c r="AX10" s="148"/>
      <c r="AY10" s="148"/>
      <c r="AZ10" s="148"/>
      <c r="BA10" s="174" t="str">
        <f>C10</f>
        <v>s odstraněním kořenů a s případným nutným odklizením křovin a stromů na hromady na vzdálenost do 50 m nebo s naložením na dopravní prostředek, do sklonu terénu 1 : 5,</v>
      </c>
      <c r="BB10" s="148"/>
      <c r="BC10" s="148"/>
      <c r="BD10" s="148"/>
      <c r="BE10" s="148"/>
      <c r="BF10" s="148"/>
      <c r="BG10" s="148"/>
      <c r="BH10" s="148"/>
    </row>
    <row r="11" spans="1:60" outlineLevel="2" x14ac:dyDescent="0.2">
      <c r="A11" s="155"/>
      <c r="B11" s="156"/>
      <c r="C11" s="190" t="s">
        <v>275</v>
      </c>
      <c r="D11" s="188"/>
      <c r="E11" s="189">
        <v>25</v>
      </c>
      <c r="F11" s="158"/>
      <c r="G11" s="158"/>
      <c r="H11" s="158"/>
      <c r="I11" s="158"/>
      <c r="J11" s="158"/>
      <c r="K11" s="158"/>
      <c r="L11" s="158"/>
      <c r="M11" s="158"/>
      <c r="N11" s="157"/>
      <c r="O11" s="157"/>
      <c r="P11" s="157"/>
      <c r="Q11" s="157"/>
      <c r="R11" s="158"/>
      <c r="S11" s="158"/>
      <c r="T11" s="158"/>
      <c r="U11" s="158"/>
      <c r="V11" s="158"/>
      <c r="W11" s="158"/>
      <c r="X11" s="158"/>
      <c r="Y11" s="158"/>
      <c r="Z11" s="148"/>
      <c r="AA11" s="148"/>
      <c r="AB11" s="148"/>
      <c r="AC11" s="148"/>
      <c r="AD11" s="148"/>
      <c r="AE11" s="148"/>
      <c r="AF11" s="148"/>
      <c r="AG11" s="148" t="s">
        <v>276</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0">
        <v>2</v>
      </c>
      <c r="B12" s="181" t="s">
        <v>277</v>
      </c>
      <c r="C12" s="187" t="s">
        <v>278</v>
      </c>
      <c r="D12" s="182" t="s">
        <v>279</v>
      </c>
      <c r="E12" s="183">
        <v>22</v>
      </c>
      <c r="F12" s="184"/>
      <c r="G12" s="185">
        <f t="shared" ref="G12:G41" si="0">ROUND(E12*F12,2)</f>
        <v>0</v>
      </c>
      <c r="H12" s="184"/>
      <c r="I12" s="185">
        <f t="shared" ref="I12:I41" si="1">ROUND(E12*H12,2)</f>
        <v>0</v>
      </c>
      <c r="J12" s="184"/>
      <c r="K12" s="185">
        <f t="shared" ref="K12:K41" si="2">ROUND(E12*J12,2)</f>
        <v>0</v>
      </c>
      <c r="L12" s="185">
        <v>21</v>
      </c>
      <c r="M12" s="185">
        <f t="shared" ref="M12:M41" si="3">G12*(1+L12/100)</f>
        <v>0</v>
      </c>
      <c r="N12" s="183">
        <v>0</v>
      </c>
      <c r="O12" s="183">
        <f t="shared" ref="O12:O41" si="4">ROUND(E12*N12,2)</f>
        <v>0</v>
      </c>
      <c r="P12" s="183">
        <v>0</v>
      </c>
      <c r="Q12" s="183">
        <f t="shared" ref="Q12:Q41" si="5">ROUND(E12*P12,2)</f>
        <v>0</v>
      </c>
      <c r="R12" s="185"/>
      <c r="S12" s="185" t="s">
        <v>229</v>
      </c>
      <c r="T12" s="186" t="s">
        <v>221</v>
      </c>
      <c r="U12" s="158">
        <v>0.49</v>
      </c>
      <c r="V12" s="158">
        <f t="shared" ref="V12:V41" si="6">ROUND(E12*U12,2)</f>
        <v>10.78</v>
      </c>
      <c r="W12" s="158"/>
      <c r="X12" s="158" t="s">
        <v>271</v>
      </c>
      <c r="Y12" s="158" t="s">
        <v>223</v>
      </c>
      <c r="Z12" s="148"/>
      <c r="AA12" s="148"/>
      <c r="AB12" s="148"/>
      <c r="AC12" s="148"/>
      <c r="AD12" s="148"/>
      <c r="AE12" s="148"/>
      <c r="AF12" s="148"/>
      <c r="AG12" s="148" t="s">
        <v>272</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0">
        <v>3</v>
      </c>
      <c r="B13" s="181" t="s">
        <v>280</v>
      </c>
      <c r="C13" s="187" t="s">
        <v>281</v>
      </c>
      <c r="D13" s="182" t="s">
        <v>279</v>
      </c>
      <c r="E13" s="183">
        <v>3</v>
      </c>
      <c r="F13" s="184"/>
      <c r="G13" s="185">
        <f t="shared" si="0"/>
        <v>0</v>
      </c>
      <c r="H13" s="184"/>
      <c r="I13" s="185">
        <f t="shared" si="1"/>
        <v>0</v>
      </c>
      <c r="J13" s="184"/>
      <c r="K13" s="185">
        <f t="shared" si="2"/>
        <v>0</v>
      </c>
      <c r="L13" s="185">
        <v>21</v>
      </c>
      <c r="M13" s="185">
        <f t="shared" si="3"/>
        <v>0</v>
      </c>
      <c r="N13" s="183">
        <v>0</v>
      </c>
      <c r="O13" s="183">
        <f t="shared" si="4"/>
        <v>0</v>
      </c>
      <c r="P13" s="183">
        <v>0</v>
      </c>
      <c r="Q13" s="183">
        <f t="shared" si="5"/>
        <v>0</v>
      </c>
      <c r="R13" s="185"/>
      <c r="S13" s="185" t="s">
        <v>229</v>
      </c>
      <c r="T13" s="186" t="s">
        <v>221</v>
      </c>
      <c r="U13" s="158">
        <v>0.88</v>
      </c>
      <c r="V13" s="158">
        <f t="shared" si="6"/>
        <v>2.64</v>
      </c>
      <c r="W13" s="158"/>
      <c r="X13" s="158" t="s">
        <v>271</v>
      </c>
      <c r="Y13" s="158" t="s">
        <v>223</v>
      </c>
      <c r="Z13" s="148"/>
      <c r="AA13" s="148"/>
      <c r="AB13" s="148"/>
      <c r="AC13" s="148"/>
      <c r="AD13" s="148"/>
      <c r="AE13" s="148"/>
      <c r="AF13" s="148"/>
      <c r="AG13" s="148" t="s">
        <v>272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0">
        <v>4</v>
      </c>
      <c r="B14" s="181" t="s">
        <v>282</v>
      </c>
      <c r="C14" s="187" t="s">
        <v>283</v>
      </c>
      <c r="D14" s="182" t="s">
        <v>279</v>
      </c>
      <c r="E14" s="183">
        <v>1</v>
      </c>
      <c r="F14" s="184"/>
      <c r="G14" s="185">
        <f t="shared" si="0"/>
        <v>0</v>
      </c>
      <c r="H14" s="184"/>
      <c r="I14" s="185">
        <f t="shared" si="1"/>
        <v>0</v>
      </c>
      <c r="J14" s="184"/>
      <c r="K14" s="185">
        <f t="shared" si="2"/>
        <v>0</v>
      </c>
      <c r="L14" s="185">
        <v>21</v>
      </c>
      <c r="M14" s="185">
        <f t="shared" si="3"/>
        <v>0</v>
      </c>
      <c r="N14" s="183">
        <v>0</v>
      </c>
      <c r="O14" s="183">
        <f t="shared" si="4"/>
        <v>0</v>
      </c>
      <c r="P14" s="183">
        <v>0</v>
      </c>
      <c r="Q14" s="183">
        <f t="shared" si="5"/>
        <v>0</v>
      </c>
      <c r="R14" s="185"/>
      <c r="S14" s="185" t="s">
        <v>229</v>
      </c>
      <c r="T14" s="186" t="s">
        <v>221</v>
      </c>
      <c r="U14" s="158">
        <v>2.02</v>
      </c>
      <c r="V14" s="158">
        <f t="shared" si="6"/>
        <v>2.02</v>
      </c>
      <c r="W14" s="158"/>
      <c r="X14" s="158" t="s">
        <v>271</v>
      </c>
      <c r="Y14" s="158" t="s">
        <v>223</v>
      </c>
      <c r="Z14" s="148"/>
      <c r="AA14" s="148"/>
      <c r="AB14" s="148"/>
      <c r="AC14" s="148"/>
      <c r="AD14" s="148"/>
      <c r="AE14" s="148"/>
      <c r="AF14" s="148"/>
      <c r="AG14" s="148" t="s">
        <v>272</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80">
        <v>5</v>
      </c>
      <c r="B15" s="181" t="s">
        <v>284</v>
      </c>
      <c r="C15" s="187" t="s">
        <v>285</v>
      </c>
      <c r="D15" s="182" t="s">
        <v>279</v>
      </c>
      <c r="E15" s="183">
        <v>1</v>
      </c>
      <c r="F15" s="184"/>
      <c r="G15" s="185">
        <f t="shared" si="0"/>
        <v>0</v>
      </c>
      <c r="H15" s="184"/>
      <c r="I15" s="185">
        <f t="shared" si="1"/>
        <v>0</v>
      </c>
      <c r="J15" s="184"/>
      <c r="K15" s="185">
        <f t="shared" si="2"/>
        <v>0</v>
      </c>
      <c r="L15" s="185">
        <v>21</v>
      </c>
      <c r="M15" s="185">
        <f t="shared" si="3"/>
        <v>0</v>
      </c>
      <c r="N15" s="183">
        <v>0</v>
      </c>
      <c r="O15" s="183">
        <f t="shared" si="4"/>
        <v>0</v>
      </c>
      <c r="P15" s="183">
        <v>0</v>
      </c>
      <c r="Q15" s="183">
        <f t="shared" si="5"/>
        <v>0</v>
      </c>
      <c r="R15" s="185"/>
      <c r="S15" s="185" t="s">
        <v>229</v>
      </c>
      <c r="T15" s="186" t="s">
        <v>221</v>
      </c>
      <c r="U15" s="158">
        <v>0.55000000000000004</v>
      </c>
      <c r="V15" s="158">
        <f t="shared" si="6"/>
        <v>0.55000000000000004</v>
      </c>
      <c r="W15" s="158"/>
      <c r="X15" s="158" t="s">
        <v>271</v>
      </c>
      <c r="Y15" s="158" t="s">
        <v>223</v>
      </c>
      <c r="Z15" s="148"/>
      <c r="AA15" s="148"/>
      <c r="AB15" s="148"/>
      <c r="AC15" s="148"/>
      <c r="AD15" s="148"/>
      <c r="AE15" s="148"/>
      <c r="AF15" s="148"/>
      <c r="AG15" s="148" t="s">
        <v>272</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2.5" outlineLevel="1" x14ac:dyDescent="0.2">
      <c r="A16" s="180">
        <v>6</v>
      </c>
      <c r="B16" s="181" t="s">
        <v>286</v>
      </c>
      <c r="C16" s="187" t="s">
        <v>287</v>
      </c>
      <c r="D16" s="182" t="s">
        <v>279</v>
      </c>
      <c r="E16" s="183">
        <v>22</v>
      </c>
      <c r="F16" s="184"/>
      <c r="G16" s="185">
        <f t="shared" si="0"/>
        <v>0</v>
      </c>
      <c r="H16" s="184"/>
      <c r="I16" s="185">
        <f t="shared" si="1"/>
        <v>0</v>
      </c>
      <c r="J16" s="184"/>
      <c r="K16" s="185">
        <f t="shared" si="2"/>
        <v>0</v>
      </c>
      <c r="L16" s="185">
        <v>21</v>
      </c>
      <c r="M16" s="185">
        <f t="shared" si="3"/>
        <v>0</v>
      </c>
      <c r="N16" s="183">
        <v>5.0000000000000002E-5</v>
      </c>
      <c r="O16" s="183">
        <f t="shared" si="4"/>
        <v>0</v>
      </c>
      <c r="P16" s="183">
        <v>0</v>
      </c>
      <c r="Q16" s="183">
        <f t="shared" si="5"/>
        <v>0</v>
      </c>
      <c r="R16" s="185"/>
      <c r="S16" s="185" t="s">
        <v>229</v>
      </c>
      <c r="T16" s="186" t="s">
        <v>221</v>
      </c>
      <c r="U16" s="158">
        <v>0.65900000000000003</v>
      </c>
      <c r="V16" s="158">
        <f t="shared" si="6"/>
        <v>14.5</v>
      </c>
      <c r="W16" s="158"/>
      <c r="X16" s="158" t="s">
        <v>271</v>
      </c>
      <c r="Y16" s="158" t="s">
        <v>223</v>
      </c>
      <c r="Z16" s="148"/>
      <c r="AA16" s="148"/>
      <c r="AB16" s="148"/>
      <c r="AC16" s="148"/>
      <c r="AD16" s="148"/>
      <c r="AE16" s="148"/>
      <c r="AF16" s="148"/>
      <c r="AG16" s="148" t="s">
        <v>272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80">
        <v>7</v>
      </c>
      <c r="B17" s="181" t="s">
        <v>288</v>
      </c>
      <c r="C17" s="187" t="s">
        <v>289</v>
      </c>
      <c r="D17" s="182" t="s">
        <v>279</v>
      </c>
      <c r="E17" s="183">
        <v>4</v>
      </c>
      <c r="F17" s="184"/>
      <c r="G17" s="185">
        <f t="shared" si="0"/>
        <v>0</v>
      </c>
      <c r="H17" s="184"/>
      <c r="I17" s="185">
        <f t="shared" si="1"/>
        <v>0</v>
      </c>
      <c r="J17" s="184"/>
      <c r="K17" s="185">
        <f t="shared" si="2"/>
        <v>0</v>
      </c>
      <c r="L17" s="185">
        <v>21</v>
      </c>
      <c r="M17" s="185">
        <f t="shared" si="3"/>
        <v>0</v>
      </c>
      <c r="N17" s="183">
        <v>5.0000000000000002E-5</v>
      </c>
      <c r="O17" s="183">
        <f t="shared" si="4"/>
        <v>0</v>
      </c>
      <c r="P17" s="183">
        <v>0</v>
      </c>
      <c r="Q17" s="183">
        <f t="shared" si="5"/>
        <v>0</v>
      </c>
      <c r="R17" s="185"/>
      <c r="S17" s="185" t="s">
        <v>229</v>
      </c>
      <c r="T17" s="186" t="s">
        <v>221</v>
      </c>
      <c r="U17" s="158">
        <v>1.655</v>
      </c>
      <c r="V17" s="158">
        <f t="shared" si="6"/>
        <v>6.62</v>
      </c>
      <c r="W17" s="158"/>
      <c r="X17" s="158" t="s">
        <v>271</v>
      </c>
      <c r="Y17" s="158" t="s">
        <v>223</v>
      </c>
      <c r="Z17" s="148"/>
      <c r="AA17" s="148"/>
      <c r="AB17" s="148"/>
      <c r="AC17" s="148"/>
      <c r="AD17" s="148"/>
      <c r="AE17" s="148"/>
      <c r="AF17" s="148"/>
      <c r="AG17" s="148" t="s">
        <v>272</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80">
        <v>8</v>
      </c>
      <c r="B18" s="181" t="s">
        <v>290</v>
      </c>
      <c r="C18" s="187" t="s">
        <v>291</v>
      </c>
      <c r="D18" s="182" t="s">
        <v>279</v>
      </c>
      <c r="E18" s="183">
        <v>1</v>
      </c>
      <c r="F18" s="184"/>
      <c r="G18" s="185">
        <f t="shared" si="0"/>
        <v>0</v>
      </c>
      <c r="H18" s="184"/>
      <c r="I18" s="185">
        <f t="shared" si="1"/>
        <v>0</v>
      </c>
      <c r="J18" s="184"/>
      <c r="K18" s="185">
        <f t="shared" si="2"/>
        <v>0</v>
      </c>
      <c r="L18" s="185">
        <v>21</v>
      </c>
      <c r="M18" s="185">
        <f t="shared" si="3"/>
        <v>0</v>
      </c>
      <c r="N18" s="183">
        <v>1E-4</v>
      </c>
      <c r="O18" s="183">
        <f t="shared" si="4"/>
        <v>0</v>
      </c>
      <c r="P18" s="183">
        <v>0</v>
      </c>
      <c r="Q18" s="183">
        <f t="shared" si="5"/>
        <v>0</v>
      </c>
      <c r="R18" s="185"/>
      <c r="S18" s="185" t="s">
        <v>229</v>
      </c>
      <c r="T18" s="186" t="s">
        <v>221</v>
      </c>
      <c r="U18" s="158">
        <v>4.5529999999999999</v>
      </c>
      <c r="V18" s="158">
        <f t="shared" si="6"/>
        <v>4.55</v>
      </c>
      <c r="W18" s="158"/>
      <c r="X18" s="158" t="s">
        <v>271</v>
      </c>
      <c r="Y18" s="158" t="s">
        <v>223</v>
      </c>
      <c r="Z18" s="148"/>
      <c r="AA18" s="148"/>
      <c r="AB18" s="148"/>
      <c r="AC18" s="148"/>
      <c r="AD18" s="148"/>
      <c r="AE18" s="148"/>
      <c r="AF18" s="148"/>
      <c r="AG18" s="148" t="s">
        <v>272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0">
        <v>9</v>
      </c>
      <c r="B19" s="181" t="s">
        <v>292</v>
      </c>
      <c r="C19" s="187" t="s">
        <v>293</v>
      </c>
      <c r="D19" s="182" t="s">
        <v>269</v>
      </c>
      <c r="E19" s="183">
        <v>40.72</v>
      </c>
      <c r="F19" s="184"/>
      <c r="G19" s="185">
        <f t="shared" si="0"/>
        <v>0</v>
      </c>
      <c r="H19" s="184"/>
      <c r="I19" s="185">
        <f t="shared" si="1"/>
        <v>0</v>
      </c>
      <c r="J19" s="184"/>
      <c r="K19" s="185">
        <f t="shared" si="2"/>
        <v>0</v>
      </c>
      <c r="L19" s="185">
        <v>21</v>
      </c>
      <c r="M19" s="185">
        <f t="shared" si="3"/>
        <v>0</v>
      </c>
      <c r="N19" s="183">
        <v>0</v>
      </c>
      <c r="O19" s="183">
        <f t="shared" si="4"/>
        <v>0</v>
      </c>
      <c r="P19" s="183">
        <v>0.13800000000000001</v>
      </c>
      <c r="Q19" s="183">
        <f t="shared" si="5"/>
        <v>5.62</v>
      </c>
      <c r="R19" s="185"/>
      <c r="S19" s="185" t="s">
        <v>229</v>
      </c>
      <c r="T19" s="186" t="s">
        <v>221</v>
      </c>
      <c r="U19" s="158">
        <v>0.16</v>
      </c>
      <c r="V19" s="158">
        <f t="shared" si="6"/>
        <v>6.52</v>
      </c>
      <c r="W19" s="158"/>
      <c r="X19" s="158" t="s">
        <v>271</v>
      </c>
      <c r="Y19" s="158" t="s">
        <v>223</v>
      </c>
      <c r="Z19" s="148"/>
      <c r="AA19" s="148"/>
      <c r="AB19" s="148"/>
      <c r="AC19" s="148"/>
      <c r="AD19" s="148"/>
      <c r="AE19" s="148"/>
      <c r="AF19" s="148"/>
      <c r="AG19" s="148" t="s">
        <v>272</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0">
        <v>10</v>
      </c>
      <c r="B20" s="181" t="s">
        <v>294</v>
      </c>
      <c r="C20" s="187" t="s">
        <v>295</v>
      </c>
      <c r="D20" s="182" t="s">
        <v>269</v>
      </c>
      <c r="E20" s="183">
        <v>44.69</v>
      </c>
      <c r="F20" s="184"/>
      <c r="G20" s="185">
        <f t="shared" si="0"/>
        <v>0</v>
      </c>
      <c r="H20" s="184"/>
      <c r="I20" s="185">
        <f t="shared" si="1"/>
        <v>0</v>
      </c>
      <c r="J20" s="184"/>
      <c r="K20" s="185">
        <f t="shared" si="2"/>
        <v>0</v>
      </c>
      <c r="L20" s="185">
        <v>21</v>
      </c>
      <c r="M20" s="185">
        <f t="shared" si="3"/>
        <v>0</v>
      </c>
      <c r="N20" s="183">
        <v>0</v>
      </c>
      <c r="O20" s="183">
        <f t="shared" si="4"/>
        <v>0</v>
      </c>
      <c r="P20" s="183">
        <v>0.23499999999999999</v>
      </c>
      <c r="Q20" s="183">
        <f t="shared" si="5"/>
        <v>10.5</v>
      </c>
      <c r="R20" s="185"/>
      <c r="S20" s="185" t="s">
        <v>229</v>
      </c>
      <c r="T20" s="186" t="s">
        <v>221</v>
      </c>
      <c r="U20" s="158">
        <v>0.63</v>
      </c>
      <c r="V20" s="158">
        <f t="shared" si="6"/>
        <v>28.15</v>
      </c>
      <c r="W20" s="158"/>
      <c r="X20" s="158" t="s">
        <v>271</v>
      </c>
      <c r="Y20" s="158" t="s">
        <v>223</v>
      </c>
      <c r="Z20" s="148"/>
      <c r="AA20" s="148"/>
      <c r="AB20" s="148"/>
      <c r="AC20" s="148"/>
      <c r="AD20" s="148"/>
      <c r="AE20" s="148"/>
      <c r="AF20" s="148"/>
      <c r="AG20" s="148" t="s">
        <v>272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0">
        <v>11</v>
      </c>
      <c r="B21" s="181" t="s">
        <v>296</v>
      </c>
      <c r="C21" s="187" t="s">
        <v>297</v>
      </c>
      <c r="D21" s="182" t="s">
        <v>269</v>
      </c>
      <c r="E21" s="183">
        <v>2.7</v>
      </c>
      <c r="F21" s="184"/>
      <c r="G21" s="185">
        <f t="shared" si="0"/>
        <v>0</v>
      </c>
      <c r="H21" s="184"/>
      <c r="I21" s="185">
        <f t="shared" si="1"/>
        <v>0</v>
      </c>
      <c r="J21" s="184"/>
      <c r="K21" s="185">
        <f t="shared" si="2"/>
        <v>0</v>
      </c>
      <c r="L21" s="185">
        <v>21</v>
      </c>
      <c r="M21" s="185">
        <f t="shared" si="3"/>
        <v>0</v>
      </c>
      <c r="N21" s="183">
        <v>0</v>
      </c>
      <c r="O21" s="183">
        <f t="shared" si="4"/>
        <v>0</v>
      </c>
      <c r="P21" s="183">
        <v>1.1931400000000001</v>
      </c>
      <c r="Q21" s="183">
        <f t="shared" si="5"/>
        <v>3.22</v>
      </c>
      <c r="R21" s="185"/>
      <c r="S21" s="185" t="s">
        <v>229</v>
      </c>
      <c r="T21" s="186" t="s">
        <v>221</v>
      </c>
      <c r="U21" s="158">
        <v>2.7165499999999998</v>
      </c>
      <c r="V21" s="158">
        <f t="shared" si="6"/>
        <v>7.33</v>
      </c>
      <c r="W21" s="158"/>
      <c r="X21" s="158" t="s">
        <v>298</v>
      </c>
      <c r="Y21" s="158" t="s">
        <v>223</v>
      </c>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0">
        <v>12</v>
      </c>
      <c r="B22" s="181" t="s">
        <v>300</v>
      </c>
      <c r="C22" s="187" t="s">
        <v>301</v>
      </c>
      <c r="D22" s="182" t="s">
        <v>269</v>
      </c>
      <c r="E22" s="183">
        <v>3.97</v>
      </c>
      <c r="F22" s="184"/>
      <c r="G22" s="185">
        <f t="shared" si="0"/>
        <v>0</v>
      </c>
      <c r="H22" s="184"/>
      <c r="I22" s="185">
        <f t="shared" si="1"/>
        <v>0</v>
      </c>
      <c r="J22" s="184"/>
      <c r="K22" s="185">
        <f t="shared" si="2"/>
        <v>0</v>
      </c>
      <c r="L22" s="185">
        <v>21</v>
      </c>
      <c r="M22" s="185">
        <f t="shared" si="3"/>
        <v>0</v>
      </c>
      <c r="N22" s="183">
        <v>0</v>
      </c>
      <c r="O22" s="183">
        <f t="shared" si="4"/>
        <v>0</v>
      </c>
      <c r="P22" s="183">
        <v>0.22</v>
      </c>
      <c r="Q22" s="183">
        <f t="shared" si="5"/>
        <v>0.87</v>
      </c>
      <c r="R22" s="185"/>
      <c r="S22" s="185" t="s">
        <v>229</v>
      </c>
      <c r="T22" s="186" t="s">
        <v>221</v>
      </c>
      <c r="U22" s="158">
        <v>0.375</v>
      </c>
      <c r="V22" s="158">
        <f t="shared" si="6"/>
        <v>1.49</v>
      </c>
      <c r="W22" s="158"/>
      <c r="X22" s="158" t="s">
        <v>271</v>
      </c>
      <c r="Y22" s="158" t="s">
        <v>223</v>
      </c>
      <c r="Z22" s="148"/>
      <c r="AA22" s="148"/>
      <c r="AB22" s="148"/>
      <c r="AC22" s="148"/>
      <c r="AD22" s="148"/>
      <c r="AE22" s="148"/>
      <c r="AF22" s="148"/>
      <c r="AG22" s="148" t="s">
        <v>272</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0">
        <v>13</v>
      </c>
      <c r="B23" s="181" t="s">
        <v>302</v>
      </c>
      <c r="C23" s="187" t="s">
        <v>303</v>
      </c>
      <c r="D23" s="182" t="s">
        <v>304</v>
      </c>
      <c r="E23" s="183">
        <v>22</v>
      </c>
      <c r="F23" s="184"/>
      <c r="G23" s="185">
        <f t="shared" si="0"/>
        <v>0</v>
      </c>
      <c r="H23" s="184"/>
      <c r="I23" s="185">
        <f t="shared" si="1"/>
        <v>0</v>
      </c>
      <c r="J23" s="184"/>
      <c r="K23" s="185">
        <f t="shared" si="2"/>
        <v>0</v>
      </c>
      <c r="L23" s="185">
        <v>21</v>
      </c>
      <c r="M23" s="185">
        <f t="shared" si="3"/>
        <v>0</v>
      </c>
      <c r="N23" s="183">
        <v>0</v>
      </c>
      <c r="O23" s="183">
        <f t="shared" si="4"/>
        <v>0</v>
      </c>
      <c r="P23" s="183">
        <v>0.27</v>
      </c>
      <c r="Q23" s="183">
        <f t="shared" si="5"/>
        <v>5.94</v>
      </c>
      <c r="R23" s="185"/>
      <c r="S23" s="185" t="s">
        <v>229</v>
      </c>
      <c r="T23" s="186" t="s">
        <v>221</v>
      </c>
      <c r="U23" s="158">
        <v>0.49452000000000002</v>
      </c>
      <c r="V23" s="158">
        <f t="shared" si="6"/>
        <v>10.88</v>
      </c>
      <c r="W23" s="158"/>
      <c r="X23" s="158" t="s">
        <v>298</v>
      </c>
      <c r="Y23" s="158" t="s">
        <v>223</v>
      </c>
      <c r="Z23" s="148"/>
      <c r="AA23" s="148"/>
      <c r="AB23" s="148"/>
      <c r="AC23" s="148"/>
      <c r="AD23" s="148"/>
      <c r="AE23" s="148"/>
      <c r="AF23" s="148"/>
      <c r="AG23" s="148" t="s">
        <v>299</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0">
        <v>14</v>
      </c>
      <c r="B24" s="181" t="s">
        <v>305</v>
      </c>
      <c r="C24" s="187" t="s">
        <v>306</v>
      </c>
      <c r="D24" s="182" t="s">
        <v>307</v>
      </c>
      <c r="E24" s="183">
        <v>418.9</v>
      </c>
      <c r="F24" s="184"/>
      <c r="G24" s="185">
        <f t="shared" si="0"/>
        <v>0</v>
      </c>
      <c r="H24" s="184"/>
      <c r="I24" s="185">
        <f t="shared" si="1"/>
        <v>0</v>
      </c>
      <c r="J24" s="184"/>
      <c r="K24" s="185">
        <f t="shared" si="2"/>
        <v>0</v>
      </c>
      <c r="L24" s="185">
        <v>21</v>
      </c>
      <c r="M24" s="185">
        <f t="shared" si="3"/>
        <v>0</v>
      </c>
      <c r="N24" s="183">
        <v>0</v>
      </c>
      <c r="O24" s="183">
        <f t="shared" si="4"/>
        <v>0</v>
      </c>
      <c r="P24" s="183">
        <v>0</v>
      </c>
      <c r="Q24" s="183">
        <f t="shared" si="5"/>
        <v>0</v>
      </c>
      <c r="R24" s="185"/>
      <c r="S24" s="185" t="s">
        <v>229</v>
      </c>
      <c r="T24" s="186" t="s">
        <v>221</v>
      </c>
      <c r="U24" s="158">
        <v>0.22</v>
      </c>
      <c r="V24" s="158">
        <f t="shared" si="6"/>
        <v>92.16</v>
      </c>
      <c r="W24" s="158"/>
      <c r="X24" s="158" t="s">
        <v>271</v>
      </c>
      <c r="Y24" s="158" t="s">
        <v>223</v>
      </c>
      <c r="Z24" s="148"/>
      <c r="AA24" s="148"/>
      <c r="AB24" s="148"/>
      <c r="AC24" s="148"/>
      <c r="AD24" s="148"/>
      <c r="AE24" s="148"/>
      <c r="AF24" s="148"/>
      <c r="AG24" s="148" t="s">
        <v>272</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0">
        <v>15</v>
      </c>
      <c r="B25" s="181" t="s">
        <v>308</v>
      </c>
      <c r="C25" s="187" t="s">
        <v>309</v>
      </c>
      <c r="D25" s="182" t="s">
        <v>307</v>
      </c>
      <c r="E25" s="183">
        <v>59.14</v>
      </c>
      <c r="F25" s="184"/>
      <c r="G25" s="185">
        <f t="shared" si="0"/>
        <v>0</v>
      </c>
      <c r="H25" s="184"/>
      <c r="I25" s="185">
        <f t="shared" si="1"/>
        <v>0</v>
      </c>
      <c r="J25" s="184"/>
      <c r="K25" s="185">
        <f t="shared" si="2"/>
        <v>0</v>
      </c>
      <c r="L25" s="185">
        <v>21</v>
      </c>
      <c r="M25" s="185">
        <f t="shared" si="3"/>
        <v>0</v>
      </c>
      <c r="N25" s="183">
        <v>0</v>
      </c>
      <c r="O25" s="183">
        <f t="shared" si="4"/>
        <v>0</v>
      </c>
      <c r="P25" s="183">
        <v>0</v>
      </c>
      <c r="Q25" s="183">
        <f t="shared" si="5"/>
        <v>0</v>
      </c>
      <c r="R25" s="185"/>
      <c r="S25" s="185" t="s">
        <v>229</v>
      </c>
      <c r="T25" s="186" t="s">
        <v>221</v>
      </c>
      <c r="U25" s="158">
        <v>0.80230000000000001</v>
      </c>
      <c r="V25" s="158">
        <f t="shared" si="6"/>
        <v>47.45</v>
      </c>
      <c r="W25" s="158"/>
      <c r="X25" s="158" t="s">
        <v>298</v>
      </c>
      <c r="Y25" s="158" t="s">
        <v>223</v>
      </c>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0">
        <v>16</v>
      </c>
      <c r="B26" s="181" t="s">
        <v>310</v>
      </c>
      <c r="C26" s="187" t="s">
        <v>311</v>
      </c>
      <c r="D26" s="182" t="s">
        <v>307</v>
      </c>
      <c r="E26" s="183">
        <v>6.44</v>
      </c>
      <c r="F26" s="184"/>
      <c r="G26" s="185">
        <f t="shared" si="0"/>
        <v>0</v>
      </c>
      <c r="H26" s="184"/>
      <c r="I26" s="185">
        <f t="shared" si="1"/>
        <v>0</v>
      </c>
      <c r="J26" s="184"/>
      <c r="K26" s="185">
        <f t="shared" si="2"/>
        <v>0</v>
      </c>
      <c r="L26" s="185">
        <v>21</v>
      </c>
      <c r="M26" s="185">
        <f t="shared" si="3"/>
        <v>0</v>
      </c>
      <c r="N26" s="183">
        <v>0</v>
      </c>
      <c r="O26" s="183">
        <f t="shared" si="4"/>
        <v>0</v>
      </c>
      <c r="P26" s="183">
        <v>0</v>
      </c>
      <c r="Q26" s="183">
        <f t="shared" si="5"/>
        <v>0</v>
      </c>
      <c r="R26" s="185"/>
      <c r="S26" s="185" t="s">
        <v>229</v>
      </c>
      <c r="T26" s="186" t="s">
        <v>221</v>
      </c>
      <c r="U26" s="158">
        <v>0.74229999999999996</v>
      </c>
      <c r="V26" s="158">
        <f t="shared" si="6"/>
        <v>4.78</v>
      </c>
      <c r="W26" s="158"/>
      <c r="X26" s="158" t="s">
        <v>298</v>
      </c>
      <c r="Y26" s="158" t="s">
        <v>223</v>
      </c>
      <c r="Z26" s="148"/>
      <c r="AA26" s="148"/>
      <c r="AB26" s="148"/>
      <c r="AC26" s="148"/>
      <c r="AD26" s="148"/>
      <c r="AE26" s="148"/>
      <c r="AF26" s="148"/>
      <c r="AG26" s="148" t="s">
        <v>299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0">
        <v>17</v>
      </c>
      <c r="B27" s="181" t="s">
        <v>312</v>
      </c>
      <c r="C27" s="187" t="s">
        <v>313</v>
      </c>
      <c r="D27" s="182" t="s">
        <v>307</v>
      </c>
      <c r="E27" s="183">
        <v>0.63</v>
      </c>
      <c r="F27" s="184"/>
      <c r="G27" s="185">
        <f t="shared" si="0"/>
        <v>0</v>
      </c>
      <c r="H27" s="184"/>
      <c r="I27" s="185">
        <f t="shared" si="1"/>
        <v>0</v>
      </c>
      <c r="J27" s="184"/>
      <c r="K27" s="185">
        <f t="shared" si="2"/>
        <v>0</v>
      </c>
      <c r="L27" s="185">
        <v>21</v>
      </c>
      <c r="M27" s="185">
        <f t="shared" si="3"/>
        <v>0</v>
      </c>
      <c r="N27" s="183">
        <v>0</v>
      </c>
      <c r="O27" s="183">
        <f t="shared" si="4"/>
        <v>0</v>
      </c>
      <c r="P27" s="183">
        <v>0</v>
      </c>
      <c r="Q27" s="183">
        <f t="shared" si="5"/>
        <v>0</v>
      </c>
      <c r="R27" s="185"/>
      <c r="S27" s="185" t="s">
        <v>229</v>
      </c>
      <c r="T27" s="186" t="s">
        <v>221</v>
      </c>
      <c r="U27" s="158">
        <v>3.1309999999999998</v>
      </c>
      <c r="V27" s="158">
        <f t="shared" si="6"/>
        <v>1.97</v>
      </c>
      <c r="W27" s="158"/>
      <c r="X27" s="158" t="s">
        <v>271</v>
      </c>
      <c r="Y27" s="158" t="s">
        <v>223</v>
      </c>
      <c r="Z27" s="148"/>
      <c r="AA27" s="148"/>
      <c r="AB27" s="148"/>
      <c r="AC27" s="148"/>
      <c r="AD27" s="148"/>
      <c r="AE27" s="148"/>
      <c r="AF27" s="148"/>
      <c r="AG27" s="148" t="s">
        <v>272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0">
        <v>18</v>
      </c>
      <c r="B28" s="181" t="s">
        <v>314</v>
      </c>
      <c r="C28" s="187" t="s">
        <v>315</v>
      </c>
      <c r="D28" s="182" t="s">
        <v>307</v>
      </c>
      <c r="E28" s="183">
        <v>1671.5</v>
      </c>
      <c r="F28" s="184"/>
      <c r="G28" s="185">
        <f t="shared" si="0"/>
        <v>0</v>
      </c>
      <c r="H28" s="184"/>
      <c r="I28" s="185">
        <f t="shared" si="1"/>
        <v>0</v>
      </c>
      <c r="J28" s="184"/>
      <c r="K28" s="185">
        <f t="shared" si="2"/>
        <v>0</v>
      </c>
      <c r="L28" s="185">
        <v>21</v>
      </c>
      <c r="M28" s="185">
        <f t="shared" si="3"/>
        <v>0</v>
      </c>
      <c r="N28" s="183">
        <v>0</v>
      </c>
      <c r="O28" s="183">
        <f t="shared" si="4"/>
        <v>0</v>
      </c>
      <c r="P28" s="183">
        <v>0</v>
      </c>
      <c r="Q28" s="183">
        <f t="shared" si="5"/>
        <v>0</v>
      </c>
      <c r="R28" s="185"/>
      <c r="S28" s="185" t="s">
        <v>229</v>
      </c>
      <c r="T28" s="186" t="s">
        <v>221</v>
      </c>
      <c r="U28" s="158">
        <v>0.31</v>
      </c>
      <c r="V28" s="158">
        <f t="shared" si="6"/>
        <v>518.16999999999996</v>
      </c>
      <c r="W28" s="158"/>
      <c r="X28" s="158" t="s">
        <v>271</v>
      </c>
      <c r="Y28" s="158" t="s">
        <v>223</v>
      </c>
      <c r="Z28" s="148"/>
      <c r="AA28" s="148"/>
      <c r="AB28" s="148"/>
      <c r="AC28" s="148"/>
      <c r="AD28" s="148"/>
      <c r="AE28" s="148"/>
      <c r="AF28" s="148"/>
      <c r="AG28" s="148" t="s">
        <v>272</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0">
        <v>19</v>
      </c>
      <c r="B29" s="181" t="s">
        <v>316</v>
      </c>
      <c r="C29" s="187" t="s">
        <v>317</v>
      </c>
      <c r="D29" s="182" t="s">
        <v>307</v>
      </c>
      <c r="E29" s="183">
        <v>11.22</v>
      </c>
      <c r="F29" s="184"/>
      <c r="G29" s="185">
        <f t="shared" si="0"/>
        <v>0</v>
      </c>
      <c r="H29" s="184"/>
      <c r="I29" s="185">
        <f t="shared" si="1"/>
        <v>0</v>
      </c>
      <c r="J29" s="184"/>
      <c r="K29" s="185">
        <f t="shared" si="2"/>
        <v>0</v>
      </c>
      <c r="L29" s="185">
        <v>21</v>
      </c>
      <c r="M29" s="185">
        <f t="shared" si="3"/>
        <v>0</v>
      </c>
      <c r="N29" s="183">
        <v>0</v>
      </c>
      <c r="O29" s="183">
        <f t="shared" si="4"/>
        <v>0</v>
      </c>
      <c r="P29" s="183">
        <v>0</v>
      </c>
      <c r="Q29" s="183">
        <f t="shared" si="5"/>
        <v>0</v>
      </c>
      <c r="R29" s="185"/>
      <c r="S29" s="185" t="s">
        <v>229</v>
      </c>
      <c r="T29" s="186" t="s">
        <v>221</v>
      </c>
      <c r="U29" s="158">
        <v>0.2</v>
      </c>
      <c r="V29" s="158">
        <f t="shared" si="6"/>
        <v>2.2400000000000002</v>
      </c>
      <c r="W29" s="158"/>
      <c r="X29" s="158" t="s">
        <v>271</v>
      </c>
      <c r="Y29" s="158" t="s">
        <v>223</v>
      </c>
      <c r="Z29" s="148"/>
      <c r="AA29" s="148"/>
      <c r="AB29" s="148"/>
      <c r="AC29" s="148"/>
      <c r="AD29" s="148"/>
      <c r="AE29" s="148"/>
      <c r="AF29" s="148"/>
      <c r="AG29" s="148" t="s">
        <v>272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0">
        <v>20</v>
      </c>
      <c r="B30" s="181" t="s">
        <v>318</v>
      </c>
      <c r="C30" s="187" t="s">
        <v>319</v>
      </c>
      <c r="D30" s="182" t="s">
        <v>269</v>
      </c>
      <c r="E30" s="183">
        <v>166.56</v>
      </c>
      <c r="F30" s="184"/>
      <c r="G30" s="185">
        <f t="shared" si="0"/>
        <v>0</v>
      </c>
      <c r="H30" s="184"/>
      <c r="I30" s="185">
        <f t="shared" si="1"/>
        <v>0</v>
      </c>
      <c r="J30" s="184"/>
      <c r="K30" s="185">
        <f t="shared" si="2"/>
        <v>0</v>
      </c>
      <c r="L30" s="185">
        <v>21</v>
      </c>
      <c r="M30" s="185">
        <f t="shared" si="3"/>
        <v>0</v>
      </c>
      <c r="N30" s="183">
        <v>0</v>
      </c>
      <c r="O30" s="183">
        <f t="shared" si="4"/>
        <v>0</v>
      </c>
      <c r="P30" s="183">
        <v>0</v>
      </c>
      <c r="Q30" s="183">
        <f t="shared" si="5"/>
        <v>0</v>
      </c>
      <c r="R30" s="185"/>
      <c r="S30" s="185" t="s">
        <v>229</v>
      </c>
      <c r="T30" s="186" t="s">
        <v>221</v>
      </c>
      <c r="U30" s="158">
        <v>0.06</v>
      </c>
      <c r="V30" s="158">
        <f t="shared" si="6"/>
        <v>9.99</v>
      </c>
      <c r="W30" s="158"/>
      <c r="X30" s="158" t="s">
        <v>271</v>
      </c>
      <c r="Y30" s="158" t="s">
        <v>223</v>
      </c>
      <c r="Z30" s="148"/>
      <c r="AA30" s="148"/>
      <c r="AB30" s="148"/>
      <c r="AC30" s="148"/>
      <c r="AD30" s="148"/>
      <c r="AE30" s="148"/>
      <c r="AF30" s="148"/>
      <c r="AG30" s="148" t="s">
        <v>272</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0">
        <v>21</v>
      </c>
      <c r="B31" s="181" t="s">
        <v>320</v>
      </c>
      <c r="C31" s="187" t="s">
        <v>321</v>
      </c>
      <c r="D31" s="182" t="s">
        <v>269</v>
      </c>
      <c r="E31" s="183">
        <v>472.4</v>
      </c>
      <c r="F31" s="184"/>
      <c r="G31" s="185">
        <f t="shared" si="0"/>
        <v>0</v>
      </c>
      <c r="H31" s="184"/>
      <c r="I31" s="185">
        <f t="shared" si="1"/>
        <v>0</v>
      </c>
      <c r="J31" s="184"/>
      <c r="K31" s="185">
        <f t="shared" si="2"/>
        <v>0</v>
      </c>
      <c r="L31" s="185">
        <v>21</v>
      </c>
      <c r="M31" s="185">
        <f t="shared" si="3"/>
        <v>0</v>
      </c>
      <c r="N31" s="183">
        <v>0</v>
      </c>
      <c r="O31" s="183">
        <f t="shared" si="4"/>
        <v>0</v>
      </c>
      <c r="P31" s="183">
        <v>0</v>
      </c>
      <c r="Q31" s="183">
        <f t="shared" si="5"/>
        <v>0</v>
      </c>
      <c r="R31" s="185"/>
      <c r="S31" s="185" t="s">
        <v>229</v>
      </c>
      <c r="T31" s="186" t="s">
        <v>221</v>
      </c>
      <c r="U31" s="158">
        <v>9.7000000000000003E-2</v>
      </c>
      <c r="V31" s="158">
        <f t="shared" si="6"/>
        <v>45.82</v>
      </c>
      <c r="W31" s="158"/>
      <c r="X31" s="158" t="s">
        <v>271</v>
      </c>
      <c r="Y31" s="158" t="s">
        <v>223</v>
      </c>
      <c r="Z31" s="148"/>
      <c r="AA31" s="148"/>
      <c r="AB31" s="148"/>
      <c r="AC31" s="148"/>
      <c r="AD31" s="148"/>
      <c r="AE31" s="148"/>
      <c r="AF31" s="148"/>
      <c r="AG31" s="148" t="s">
        <v>272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0">
        <v>22</v>
      </c>
      <c r="B32" s="181" t="s">
        <v>322</v>
      </c>
      <c r="C32" s="187" t="s">
        <v>323</v>
      </c>
      <c r="D32" s="182" t="s">
        <v>269</v>
      </c>
      <c r="E32" s="183">
        <v>2688.94</v>
      </c>
      <c r="F32" s="184"/>
      <c r="G32" s="185">
        <f t="shared" si="0"/>
        <v>0</v>
      </c>
      <c r="H32" s="184"/>
      <c r="I32" s="185">
        <f t="shared" si="1"/>
        <v>0</v>
      </c>
      <c r="J32" s="184"/>
      <c r="K32" s="185">
        <f t="shared" si="2"/>
        <v>0</v>
      </c>
      <c r="L32" s="185">
        <v>21</v>
      </c>
      <c r="M32" s="185">
        <f t="shared" si="3"/>
        <v>0</v>
      </c>
      <c r="N32" s="183">
        <v>0</v>
      </c>
      <c r="O32" s="183">
        <f t="shared" si="4"/>
        <v>0</v>
      </c>
      <c r="P32" s="183">
        <v>0</v>
      </c>
      <c r="Q32" s="183">
        <f t="shared" si="5"/>
        <v>0</v>
      </c>
      <c r="R32" s="185"/>
      <c r="S32" s="185" t="s">
        <v>229</v>
      </c>
      <c r="T32" s="186" t="s">
        <v>221</v>
      </c>
      <c r="U32" s="158">
        <v>1.2999999999999999E-2</v>
      </c>
      <c r="V32" s="158">
        <f t="shared" si="6"/>
        <v>34.96</v>
      </c>
      <c r="W32" s="158"/>
      <c r="X32" s="158" t="s">
        <v>271</v>
      </c>
      <c r="Y32" s="158" t="s">
        <v>223</v>
      </c>
      <c r="Z32" s="148"/>
      <c r="AA32" s="148"/>
      <c r="AB32" s="148"/>
      <c r="AC32" s="148"/>
      <c r="AD32" s="148"/>
      <c r="AE32" s="148"/>
      <c r="AF32" s="148"/>
      <c r="AG32" s="148" t="s">
        <v>272</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0">
        <v>23</v>
      </c>
      <c r="B33" s="181" t="s">
        <v>324</v>
      </c>
      <c r="C33" s="187" t="s">
        <v>325</v>
      </c>
      <c r="D33" s="182" t="s">
        <v>269</v>
      </c>
      <c r="E33" s="183">
        <v>210.4</v>
      </c>
      <c r="F33" s="184"/>
      <c r="G33" s="185">
        <f t="shared" si="0"/>
        <v>0</v>
      </c>
      <c r="H33" s="184"/>
      <c r="I33" s="185">
        <f t="shared" si="1"/>
        <v>0</v>
      </c>
      <c r="J33" s="184"/>
      <c r="K33" s="185">
        <f t="shared" si="2"/>
        <v>0</v>
      </c>
      <c r="L33" s="185">
        <v>21</v>
      </c>
      <c r="M33" s="185">
        <f t="shared" si="3"/>
        <v>0</v>
      </c>
      <c r="N33" s="183">
        <v>0</v>
      </c>
      <c r="O33" s="183">
        <f t="shared" si="4"/>
        <v>0</v>
      </c>
      <c r="P33" s="183">
        <v>0</v>
      </c>
      <c r="Q33" s="183">
        <f t="shared" si="5"/>
        <v>0</v>
      </c>
      <c r="R33" s="185"/>
      <c r="S33" s="185" t="s">
        <v>229</v>
      </c>
      <c r="T33" s="186" t="s">
        <v>221</v>
      </c>
      <c r="U33" s="158">
        <v>0.02</v>
      </c>
      <c r="V33" s="158">
        <f t="shared" si="6"/>
        <v>4.21</v>
      </c>
      <c r="W33" s="158"/>
      <c r="X33" s="158" t="s">
        <v>271</v>
      </c>
      <c r="Y33" s="158" t="s">
        <v>223</v>
      </c>
      <c r="Z33" s="148"/>
      <c r="AA33" s="148"/>
      <c r="AB33" s="148"/>
      <c r="AC33" s="148"/>
      <c r="AD33" s="148"/>
      <c r="AE33" s="148"/>
      <c r="AF33" s="148"/>
      <c r="AG33" s="148" t="s">
        <v>272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0">
        <v>24</v>
      </c>
      <c r="B34" s="181" t="s">
        <v>326</v>
      </c>
      <c r="C34" s="187" t="s">
        <v>327</v>
      </c>
      <c r="D34" s="182" t="s">
        <v>269</v>
      </c>
      <c r="E34" s="183">
        <v>166.56</v>
      </c>
      <c r="F34" s="184"/>
      <c r="G34" s="185">
        <f t="shared" si="0"/>
        <v>0</v>
      </c>
      <c r="H34" s="184"/>
      <c r="I34" s="185">
        <f t="shared" si="1"/>
        <v>0</v>
      </c>
      <c r="J34" s="184"/>
      <c r="K34" s="185">
        <f t="shared" si="2"/>
        <v>0</v>
      </c>
      <c r="L34" s="185">
        <v>21</v>
      </c>
      <c r="M34" s="185">
        <f t="shared" si="3"/>
        <v>0</v>
      </c>
      <c r="N34" s="183">
        <v>0</v>
      </c>
      <c r="O34" s="183">
        <f t="shared" si="4"/>
        <v>0</v>
      </c>
      <c r="P34" s="183">
        <v>0</v>
      </c>
      <c r="Q34" s="183">
        <f t="shared" si="5"/>
        <v>0</v>
      </c>
      <c r="R34" s="185"/>
      <c r="S34" s="185" t="s">
        <v>229</v>
      </c>
      <c r="T34" s="186" t="s">
        <v>221</v>
      </c>
      <c r="U34" s="158">
        <v>0.13</v>
      </c>
      <c r="V34" s="158">
        <f t="shared" si="6"/>
        <v>21.65</v>
      </c>
      <c r="W34" s="158"/>
      <c r="X34" s="158" t="s">
        <v>271</v>
      </c>
      <c r="Y34" s="158" t="s">
        <v>223</v>
      </c>
      <c r="Z34" s="148"/>
      <c r="AA34" s="148"/>
      <c r="AB34" s="148"/>
      <c r="AC34" s="148"/>
      <c r="AD34" s="148"/>
      <c r="AE34" s="148"/>
      <c r="AF34" s="148"/>
      <c r="AG34" s="148" t="s">
        <v>272</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0">
        <v>25</v>
      </c>
      <c r="B35" s="181" t="s">
        <v>328</v>
      </c>
      <c r="C35" s="187" t="s">
        <v>329</v>
      </c>
      <c r="D35" s="182" t="s">
        <v>269</v>
      </c>
      <c r="E35" s="183">
        <v>472.4</v>
      </c>
      <c r="F35" s="184"/>
      <c r="G35" s="185">
        <f t="shared" si="0"/>
        <v>0</v>
      </c>
      <c r="H35" s="184"/>
      <c r="I35" s="185">
        <f t="shared" si="1"/>
        <v>0</v>
      </c>
      <c r="J35" s="184"/>
      <c r="K35" s="185">
        <f t="shared" si="2"/>
        <v>0</v>
      </c>
      <c r="L35" s="185">
        <v>21</v>
      </c>
      <c r="M35" s="185">
        <f t="shared" si="3"/>
        <v>0</v>
      </c>
      <c r="N35" s="183">
        <v>0</v>
      </c>
      <c r="O35" s="183">
        <f t="shared" si="4"/>
        <v>0</v>
      </c>
      <c r="P35" s="183">
        <v>0</v>
      </c>
      <c r="Q35" s="183">
        <f t="shared" si="5"/>
        <v>0</v>
      </c>
      <c r="R35" s="185"/>
      <c r="S35" s="185" t="s">
        <v>229</v>
      </c>
      <c r="T35" s="186" t="s">
        <v>221</v>
      </c>
      <c r="U35" s="158">
        <v>0.19</v>
      </c>
      <c r="V35" s="158">
        <f t="shared" si="6"/>
        <v>89.76</v>
      </c>
      <c r="W35" s="158"/>
      <c r="X35" s="158" t="s">
        <v>271</v>
      </c>
      <c r="Y35" s="158" t="s">
        <v>223</v>
      </c>
      <c r="Z35" s="148"/>
      <c r="AA35" s="148"/>
      <c r="AB35" s="148"/>
      <c r="AC35" s="148"/>
      <c r="AD35" s="148"/>
      <c r="AE35" s="148"/>
      <c r="AF35" s="148"/>
      <c r="AG35" s="148" t="s">
        <v>272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0">
        <v>26</v>
      </c>
      <c r="B36" s="181" t="s">
        <v>330</v>
      </c>
      <c r="C36" s="187" t="s">
        <v>331</v>
      </c>
      <c r="D36" s="182" t="s">
        <v>269</v>
      </c>
      <c r="E36" s="183">
        <v>472.4</v>
      </c>
      <c r="F36" s="184"/>
      <c r="G36" s="185">
        <f t="shared" si="0"/>
        <v>0</v>
      </c>
      <c r="H36" s="184"/>
      <c r="I36" s="185">
        <f t="shared" si="1"/>
        <v>0</v>
      </c>
      <c r="J36" s="184"/>
      <c r="K36" s="185">
        <f t="shared" si="2"/>
        <v>0</v>
      </c>
      <c r="L36" s="185">
        <v>21</v>
      </c>
      <c r="M36" s="185">
        <f t="shared" si="3"/>
        <v>0</v>
      </c>
      <c r="N36" s="183">
        <v>0</v>
      </c>
      <c r="O36" s="183">
        <f t="shared" si="4"/>
        <v>0</v>
      </c>
      <c r="P36" s="183">
        <v>0</v>
      </c>
      <c r="Q36" s="183">
        <f t="shared" si="5"/>
        <v>0</v>
      </c>
      <c r="R36" s="185"/>
      <c r="S36" s="185" t="s">
        <v>229</v>
      </c>
      <c r="T36" s="186" t="s">
        <v>221</v>
      </c>
      <c r="U36" s="158">
        <v>0.107</v>
      </c>
      <c r="V36" s="158">
        <f t="shared" si="6"/>
        <v>50.55</v>
      </c>
      <c r="W36" s="158"/>
      <c r="X36" s="158" t="s">
        <v>271</v>
      </c>
      <c r="Y36" s="158" t="s">
        <v>223</v>
      </c>
      <c r="Z36" s="148"/>
      <c r="AA36" s="148"/>
      <c r="AB36" s="148"/>
      <c r="AC36" s="148"/>
      <c r="AD36" s="148"/>
      <c r="AE36" s="148"/>
      <c r="AF36" s="148"/>
      <c r="AG36" s="148" t="s">
        <v>272</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0">
        <v>27</v>
      </c>
      <c r="B37" s="181" t="s">
        <v>332</v>
      </c>
      <c r="C37" s="187" t="s">
        <v>333</v>
      </c>
      <c r="D37" s="182" t="s">
        <v>334</v>
      </c>
      <c r="E37" s="183">
        <v>32.9</v>
      </c>
      <c r="F37" s="184"/>
      <c r="G37" s="185">
        <f t="shared" si="0"/>
        <v>0</v>
      </c>
      <c r="H37" s="184"/>
      <c r="I37" s="185">
        <f t="shared" si="1"/>
        <v>0</v>
      </c>
      <c r="J37" s="184"/>
      <c r="K37" s="185">
        <f t="shared" si="2"/>
        <v>0</v>
      </c>
      <c r="L37" s="185">
        <v>21</v>
      </c>
      <c r="M37" s="185">
        <f t="shared" si="3"/>
        <v>0</v>
      </c>
      <c r="N37" s="183">
        <v>1E-3</v>
      </c>
      <c r="O37" s="183">
        <f t="shared" si="4"/>
        <v>0.03</v>
      </c>
      <c r="P37" s="183">
        <v>0</v>
      </c>
      <c r="Q37" s="183">
        <f t="shared" si="5"/>
        <v>0</v>
      </c>
      <c r="R37" s="185"/>
      <c r="S37" s="185" t="s">
        <v>229</v>
      </c>
      <c r="T37" s="186" t="s">
        <v>221</v>
      </c>
      <c r="U37" s="158">
        <v>0</v>
      </c>
      <c r="V37" s="158">
        <f t="shared" si="6"/>
        <v>0</v>
      </c>
      <c r="W37" s="158"/>
      <c r="X37" s="158" t="s">
        <v>335</v>
      </c>
      <c r="Y37" s="158" t="s">
        <v>336</v>
      </c>
      <c r="Z37" s="148"/>
      <c r="AA37" s="148"/>
      <c r="AB37" s="148"/>
      <c r="AC37" s="148"/>
      <c r="AD37" s="148"/>
      <c r="AE37" s="148"/>
      <c r="AF37" s="148"/>
      <c r="AG37" s="148" t="s">
        <v>337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0">
        <v>28</v>
      </c>
      <c r="B38" s="181" t="s">
        <v>338</v>
      </c>
      <c r="C38" s="187" t="s">
        <v>339</v>
      </c>
      <c r="D38" s="182" t="s">
        <v>307</v>
      </c>
      <c r="E38" s="183">
        <v>300.83999999999997</v>
      </c>
      <c r="F38" s="184"/>
      <c r="G38" s="185">
        <f t="shared" si="0"/>
        <v>0</v>
      </c>
      <c r="H38" s="184"/>
      <c r="I38" s="185">
        <f t="shared" si="1"/>
        <v>0</v>
      </c>
      <c r="J38" s="184"/>
      <c r="K38" s="185">
        <f t="shared" si="2"/>
        <v>0</v>
      </c>
      <c r="L38" s="185">
        <v>21</v>
      </c>
      <c r="M38" s="185">
        <f t="shared" si="3"/>
        <v>0</v>
      </c>
      <c r="N38" s="183">
        <v>1.85</v>
      </c>
      <c r="O38" s="183">
        <f t="shared" si="4"/>
        <v>556.54999999999995</v>
      </c>
      <c r="P38" s="183">
        <v>0</v>
      </c>
      <c r="Q38" s="183">
        <f t="shared" si="5"/>
        <v>0</v>
      </c>
      <c r="R38" s="185"/>
      <c r="S38" s="185" t="s">
        <v>229</v>
      </c>
      <c r="T38" s="186" t="s">
        <v>221</v>
      </c>
      <c r="U38" s="158">
        <v>0</v>
      </c>
      <c r="V38" s="158">
        <f t="shared" si="6"/>
        <v>0</v>
      </c>
      <c r="W38" s="158"/>
      <c r="X38" s="158" t="s">
        <v>335</v>
      </c>
      <c r="Y38" s="158" t="s">
        <v>223</v>
      </c>
      <c r="Z38" s="148"/>
      <c r="AA38" s="148"/>
      <c r="AB38" s="148"/>
      <c r="AC38" s="148"/>
      <c r="AD38" s="148"/>
      <c r="AE38" s="148"/>
      <c r="AF38" s="148"/>
      <c r="AG38" s="148" t="s">
        <v>337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0">
        <v>29</v>
      </c>
      <c r="B39" s="181" t="s">
        <v>340</v>
      </c>
      <c r="C39" s="187" t="s">
        <v>341</v>
      </c>
      <c r="D39" s="182" t="s">
        <v>307</v>
      </c>
      <c r="E39" s="183">
        <v>1704.96</v>
      </c>
      <c r="F39" s="184"/>
      <c r="G39" s="185">
        <f t="shared" si="0"/>
        <v>0</v>
      </c>
      <c r="H39" s="184"/>
      <c r="I39" s="185">
        <f t="shared" si="1"/>
        <v>0</v>
      </c>
      <c r="J39" s="184"/>
      <c r="K39" s="185">
        <f t="shared" si="2"/>
        <v>0</v>
      </c>
      <c r="L39" s="185">
        <v>21</v>
      </c>
      <c r="M39" s="185">
        <f t="shared" si="3"/>
        <v>0</v>
      </c>
      <c r="N39" s="183">
        <v>1.6</v>
      </c>
      <c r="O39" s="183">
        <f t="shared" si="4"/>
        <v>2727.94</v>
      </c>
      <c r="P39" s="183">
        <v>0</v>
      </c>
      <c r="Q39" s="183">
        <f t="shared" si="5"/>
        <v>0</v>
      </c>
      <c r="R39" s="185"/>
      <c r="S39" s="185" t="s">
        <v>229</v>
      </c>
      <c r="T39" s="186" t="s">
        <v>221</v>
      </c>
      <c r="U39" s="158">
        <v>0</v>
      </c>
      <c r="V39" s="158">
        <f t="shared" si="6"/>
        <v>0</v>
      </c>
      <c r="W39" s="158"/>
      <c r="X39" s="158" t="s">
        <v>335</v>
      </c>
      <c r="Y39" s="158" t="s">
        <v>223</v>
      </c>
      <c r="Z39" s="148"/>
      <c r="AA39" s="148"/>
      <c r="AB39" s="148"/>
      <c r="AC39" s="148"/>
      <c r="AD39" s="148"/>
      <c r="AE39" s="148"/>
      <c r="AF39" s="148"/>
      <c r="AG39" s="148" t="s">
        <v>337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0">
        <v>30</v>
      </c>
      <c r="B40" s="181" t="s">
        <v>342</v>
      </c>
      <c r="C40" s="187" t="s">
        <v>343</v>
      </c>
      <c r="D40" s="182" t="s">
        <v>307</v>
      </c>
      <c r="E40" s="183">
        <v>76.67</v>
      </c>
      <c r="F40" s="184"/>
      <c r="G40" s="185">
        <f t="shared" si="0"/>
        <v>0</v>
      </c>
      <c r="H40" s="184"/>
      <c r="I40" s="185">
        <f t="shared" si="1"/>
        <v>0</v>
      </c>
      <c r="J40" s="184"/>
      <c r="K40" s="185">
        <f t="shared" si="2"/>
        <v>0</v>
      </c>
      <c r="L40" s="185">
        <v>21</v>
      </c>
      <c r="M40" s="185">
        <f t="shared" si="3"/>
        <v>0</v>
      </c>
      <c r="N40" s="183">
        <v>1.35</v>
      </c>
      <c r="O40" s="183">
        <f t="shared" si="4"/>
        <v>103.5</v>
      </c>
      <c r="P40" s="183">
        <v>0</v>
      </c>
      <c r="Q40" s="183">
        <f t="shared" si="5"/>
        <v>0</v>
      </c>
      <c r="R40" s="185"/>
      <c r="S40" s="185" t="s">
        <v>229</v>
      </c>
      <c r="T40" s="186" t="s">
        <v>221</v>
      </c>
      <c r="U40" s="158">
        <v>0</v>
      </c>
      <c r="V40" s="158">
        <f t="shared" si="6"/>
        <v>0</v>
      </c>
      <c r="W40" s="158"/>
      <c r="X40" s="158" t="s">
        <v>335</v>
      </c>
      <c r="Y40" s="158" t="s">
        <v>223</v>
      </c>
      <c r="Z40" s="148"/>
      <c r="AA40" s="148"/>
      <c r="AB40" s="148"/>
      <c r="AC40" s="148"/>
      <c r="AD40" s="148"/>
      <c r="AE40" s="148"/>
      <c r="AF40" s="148"/>
      <c r="AG40" s="148" t="s">
        <v>337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0">
        <v>31</v>
      </c>
      <c r="B41" s="181" t="s">
        <v>344</v>
      </c>
      <c r="C41" s="187" t="s">
        <v>345</v>
      </c>
      <c r="D41" s="182" t="s">
        <v>307</v>
      </c>
      <c r="E41" s="183">
        <v>13.46</v>
      </c>
      <c r="F41" s="184"/>
      <c r="G41" s="185">
        <f t="shared" si="0"/>
        <v>0</v>
      </c>
      <c r="H41" s="184"/>
      <c r="I41" s="185">
        <f t="shared" si="1"/>
        <v>0</v>
      </c>
      <c r="J41" s="184"/>
      <c r="K41" s="185">
        <f t="shared" si="2"/>
        <v>0</v>
      </c>
      <c r="L41" s="185">
        <v>21</v>
      </c>
      <c r="M41" s="185">
        <f t="shared" si="3"/>
        <v>0</v>
      </c>
      <c r="N41" s="183">
        <v>1.35</v>
      </c>
      <c r="O41" s="183">
        <f t="shared" si="4"/>
        <v>18.170000000000002</v>
      </c>
      <c r="P41" s="183">
        <v>0</v>
      </c>
      <c r="Q41" s="183">
        <f t="shared" si="5"/>
        <v>0</v>
      </c>
      <c r="R41" s="185"/>
      <c r="S41" s="185" t="s">
        <v>229</v>
      </c>
      <c r="T41" s="186" t="s">
        <v>221</v>
      </c>
      <c r="U41" s="158">
        <v>0</v>
      </c>
      <c r="V41" s="158">
        <f t="shared" si="6"/>
        <v>0</v>
      </c>
      <c r="W41" s="158"/>
      <c r="X41" s="158" t="s">
        <v>335</v>
      </c>
      <c r="Y41" s="158" t="s">
        <v>223</v>
      </c>
      <c r="Z41" s="148"/>
      <c r="AA41" s="148"/>
      <c r="AB41" s="148"/>
      <c r="AC41" s="148"/>
      <c r="AD41" s="148"/>
      <c r="AE41" s="148"/>
      <c r="AF41" s="148"/>
      <c r="AG41" s="148" t="s">
        <v>337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x14ac:dyDescent="0.2">
      <c r="A42" s="160" t="s">
        <v>215</v>
      </c>
      <c r="B42" s="161" t="s">
        <v>61</v>
      </c>
      <c r="C42" s="175" t="s">
        <v>143</v>
      </c>
      <c r="D42" s="162"/>
      <c r="E42" s="163"/>
      <c r="F42" s="164"/>
      <c r="G42" s="164">
        <f>SUMIF(AG43:AG58,"&lt;&gt;NOR",G43:G58)</f>
        <v>0</v>
      </c>
      <c r="H42" s="164"/>
      <c r="I42" s="164">
        <f>SUM(I43:I58)</f>
        <v>0</v>
      </c>
      <c r="J42" s="164"/>
      <c r="K42" s="164">
        <f>SUM(K43:K58)</f>
        <v>0</v>
      </c>
      <c r="L42" s="164"/>
      <c r="M42" s="164">
        <f>SUM(M43:M58)</f>
        <v>0</v>
      </c>
      <c r="N42" s="163"/>
      <c r="O42" s="163">
        <f>SUM(O43:O58)</f>
        <v>98.870000000000019</v>
      </c>
      <c r="P42" s="163"/>
      <c r="Q42" s="163">
        <f>SUM(Q43:Q58)</f>
        <v>0</v>
      </c>
      <c r="R42" s="164"/>
      <c r="S42" s="164"/>
      <c r="T42" s="165"/>
      <c r="U42" s="159"/>
      <c r="V42" s="159">
        <f>SUM(V43:V58)</f>
        <v>154.01000000000002</v>
      </c>
      <c r="W42" s="159"/>
      <c r="X42" s="159"/>
      <c r="Y42" s="159"/>
      <c r="AG42" t="s">
        <v>216</v>
      </c>
    </row>
    <row r="43" spans="1:60" outlineLevel="1" x14ac:dyDescent="0.2">
      <c r="A43" s="180">
        <v>32</v>
      </c>
      <c r="B43" s="181" t="s">
        <v>346</v>
      </c>
      <c r="C43" s="187" t="s">
        <v>347</v>
      </c>
      <c r="D43" s="182" t="s">
        <v>269</v>
      </c>
      <c r="E43" s="183">
        <v>685.38</v>
      </c>
      <c r="F43" s="184"/>
      <c r="G43" s="185">
        <f t="shared" ref="G43:G58" si="7">ROUND(E43*F43,2)</f>
        <v>0</v>
      </c>
      <c r="H43" s="184"/>
      <c r="I43" s="185">
        <f t="shared" ref="I43:I58" si="8">ROUND(E43*H43,2)</f>
        <v>0</v>
      </c>
      <c r="J43" s="184"/>
      <c r="K43" s="185">
        <f t="shared" ref="K43:K58" si="9">ROUND(E43*J43,2)</f>
        <v>0</v>
      </c>
      <c r="L43" s="185">
        <v>21</v>
      </c>
      <c r="M43" s="185">
        <f t="shared" ref="M43:M58" si="10">G43*(1+L43/100)</f>
        <v>0</v>
      </c>
      <c r="N43" s="183">
        <v>3.5E-4</v>
      </c>
      <c r="O43" s="183">
        <f t="shared" ref="O43:O58" si="11">ROUND(E43*N43,2)</f>
        <v>0.24</v>
      </c>
      <c r="P43" s="183">
        <v>0</v>
      </c>
      <c r="Q43" s="183">
        <f t="shared" ref="Q43:Q58" si="12">ROUND(E43*P43,2)</f>
        <v>0</v>
      </c>
      <c r="R43" s="185"/>
      <c r="S43" s="185" t="s">
        <v>229</v>
      </c>
      <c r="T43" s="186" t="s">
        <v>221</v>
      </c>
      <c r="U43" s="158">
        <v>8.8999999999999996E-2</v>
      </c>
      <c r="V43" s="158">
        <f t="shared" ref="V43:V58" si="13">ROUND(E43*U43,2)</f>
        <v>61</v>
      </c>
      <c r="W43" s="158"/>
      <c r="X43" s="158" t="s">
        <v>271</v>
      </c>
      <c r="Y43" s="158" t="s">
        <v>223</v>
      </c>
      <c r="Z43" s="148"/>
      <c r="AA43" s="148"/>
      <c r="AB43" s="148"/>
      <c r="AC43" s="148"/>
      <c r="AD43" s="148"/>
      <c r="AE43" s="148"/>
      <c r="AF43" s="148"/>
      <c r="AG43" s="148" t="s">
        <v>272</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0">
        <v>33</v>
      </c>
      <c r="B44" s="181" t="s">
        <v>348</v>
      </c>
      <c r="C44" s="187" t="s">
        <v>349</v>
      </c>
      <c r="D44" s="182" t="s">
        <v>307</v>
      </c>
      <c r="E44" s="183">
        <v>5.09</v>
      </c>
      <c r="F44" s="184"/>
      <c r="G44" s="185">
        <f t="shared" si="7"/>
        <v>0</v>
      </c>
      <c r="H44" s="184"/>
      <c r="I44" s="185">
        <f t="shared" si="8"/>
        <v>0</v>
      </c>
      <c r="J44" s="184"/>
      <c r="K44" s="185">
        <f t="shared" si="9"/>
        <v>0</v>
      </c>
      <c r="L44" s="185">
        <v>21</v>
      </c>
      <c r="M44" s="185">
        <f t="shared" si="10"/>
        <v>0</v>
      </c>
      <c r="N44" s="183">
        <v>1.63</v>
      </c>
      <c r="O44" s="183">
        <f t="shared" si="11"/>
        <v>8.3000000000000007</v>
      </c>
      <c r="P44" s="183">
        <v>0</v>
      </c>
      <c r="Q44" s="183">
        <f t="shared" si="12"/>
        <v>0</v>
      </c>
      <c r="R44" s="185"/>
      <c r="S44" s="185" t="s">
        <v>229</v>
      </c>
      <c r="T44" s="186" t="s">
        <v>221</v>
      </c>
      <c r="U44" s="158">
        <v>1.5840000000000001</v>
      </c>
      <c r="V44" s="158">
        <f t="shared" si="13"/>
        <v>8.06</v>
      </c>
      <c r="W44" s="158"/>
      <c r="X44" s="158" t="s">
        <v>271</v>
      </c>
      <c r="Y44" s="158" t="s">
        <v>223</v>
      </c>
      <c r="Z44" s="148"/>
      <c r="AA44" s="148"/>
      <c r="AB44" s="148"/>
      <c r="AC44" s="148"/>
      <c r="AD44" s="148"/>
      <c r="AE44" s="148"/>
      <c r="AF44" s="148"/>
      <c r="AG44" s="148" t="s">
        <v>272</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0">
        <v>34</v>
      </c>
      <c r="B45" s="181" t="s">
        <v>350</v>
      </c>
      <c r="C45" s="187" t="s">
        <v>351</v>
      </c>
      <c r="D45" s="182" t="s">
        <v>307</v>
      </c>
      <c r="E45" s="183">
        <v>1.34</v>
      </c>
      <c r="F45" s="184"/>
      <c r="G45" s="185">
        <f t="shared" si="7"/>
        <v>0</v>
      </c>
      <c r="H45" s="184"/>
      <c r="I45" s="185">
        <f t="shared" si="8"/>
        <v>0</v>
      </c>
      <c r="J45" s="184"/>
      <c r="K45" s="185">
        <f t="shared" si="9"/>
        <v>0</v>
      </c>
      <c r="L45" s="185">
        <v>21</v>
      </c>
      <c r="M45" s="185">
        <f t="shared" si="10"/>
        <v>0</v>
      </c>
      <c r="N45" s="183">
        <v>1.9205000000000001</v>
      </c>
      <c r="O45" s="183">
        <f t="shared" si="11"/>
        <v>2.57</v>
      </c>
      <c r="P45" s="183">
        <v>0</v>
      </c>
      <c r="Q45" s="183">
        <f t="shared" si="12"/>
        <v>0</v>
      </c>
      <c r="R45" s="185"/>
      <c r="S45" s="185" t="s">
        <v>229</v>
      </c>
      <c r="T45" s="186" t="s">
        <v>221</v>
      </c>
      <c r="U45" s="158">
        <v>1.2310000000000001</v>
      </c>
      <c r="V45" s="158">
        <f t="shared" si="13"/>
        <v>1.65</v>
      </c>
      <c r="W45" s="158"/>
      <c r="X45" s="158" t="s">
        <v>271</v>
      </c>
      <c r="Y45" s="158" t="s">
        <v>223</v>
      </c>
      <c r="Z45" s="148"/>
      <c r="AA45" s="148"/>
      <c r="AB45" s="148"/>
      <c r="AC45" s="148"/>
      <c r="AD45" s="148"/>
      <c r="AE45" s="148"/>
      <c r="AF45" s="148"/>
      <c r="AG45" s="148" t="s">
        <v>272</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0">
        <v>35</v>
      </c>
      <c r="B46" s="181" t="s">
        <v>352</v>
      </c>
      <c r="C46" s="187" t="s">
        <v>353</v>
      </c>
      <c r="D46" s="182" t="s">
        <v>307</v>
      </c>
      <c r="E46" s="183">
        <v>38.380000000000003</v>
      </c>
      <c r="F46" s="184"/>
      <c r="G46" s="185">
        <f t="shared" si="7"/>
        <v>0</v>
      </c>
      <c r="H46" s="184"/>
      <c r="I46" s="185">
        <f t="shared" si="8"/>
        <v>0</v>
      </c>
      <c r="J46" s="184"/>
      <c r="K46" s="185">
        <f t="shared" si="9"/>
        <v>0</v>
      </c>
      <c r="L46" s="185">
        <v>21</v>
      </c>
      <c r="M46" s="185">
        <f t="shared" si="10"/>
        <v>0</v>
      </c>
      <c r="N46" s="183">
        <v>1.665</v>
      </c>
      <c r="O46" s="183">
        <f t="shared" si="11"/>
        <v>63.9</v>
      </c>
      <c r="P46" s="183">
        <v>0</v>
      </c>
      <c r="Q46" s="183">
        <f t="shared" si="12"/>
        <v>0</v>
      </c>
      <c r="R46" s="185"/>
      <c r="S46" s="185" t="s">
        <v>229</v>
      </c>
      <c r="T46" s="186" t="s">
        <v>221</v>
      </c>
      <c r="U46" s="158">
        <v>0.92</v>
      </c>
      <c r="V46" s="158">
        <f t="shared" si="13"/>
        <v>35.31</v>
      </c>
      <c r="W46" s="158"/>
      <c r="X46" s="158" t="s">
        <v>271</v>
      </c>
      <c r="Y46" s="158" t="s">
        <v>223</v>
      </c>
      <c r="Z46" s="148"/>
      <c r="AA46" s="148"/>
      <c r="AB46" s="148"/>
      <c r="AC46" s="148"/>
      <c r="AD46" s="148"/>
      <c r="AE46" s="148"/>
      <c r="AF46" s="148"/>
      <c r="AG46" s="148" t="s">
        <v>272</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0">
        <v>36</v>
      </c>
      <c r="B47" s="181" t="s">
        <v>354</v>
      </c>
      <c r="C47" s="187" t="s">
        <v>355</v>
      </c>
      <c r="D47" s="182" t="s">
        <v>304</v>
      </c>
      <c r="E47" s="183">
        <v>89.1</v>
      </c>
      <c r="F47" s="184"/>
      <c r="G47" s="185">
        <f t="shared" si="7"/>
        <v>0</v>
      </c>
      <c r="H47" s="184"/>
      <c r="I47" s="185">
        <f t="shared" si="8"/>
        <v>0</v>
      </c>
      <c r="J47" s="184"/>
      <c r="K47" s="185">
        <f t="shared" si="9"/>
        <v>0</v>
      </c>
      <c r="L47" s="185">
        <v>21</v>
      </c>
      <c r="M47" s="185">
        <f t="shared" si="10"/>
        <v>0</v>
      </c>
      <c r="N47" s="183">
        <v>0</v>
      </c>
      <c r="O47" s="183">
        <f t="shared" si="11"/>
        <v>0</v>
      </c>
      <c r="P47" s="183">
        <v>0</v>
      </c>
      <c r="Q47" s="183">
        <f t="shared" si="12"/>
        <v>0</v>
      </c>
      <c r="R47" s="185"/>
      <c r="S47" s="185" t="s">
        <v>229</v>
      </c>
      <c r="T47" s="186" t="s">
        <v>221</v>
      </c>
      <c r="U47" s="158">
        <v>5.5E-2</v>
      </c>
      <c r="V47" s="158">
        <f t="shared" si="13"/>
        <v>4.9000000000000004</v>
      </c>
      <c r="W47" s="158"/>
      <c r="X47" s="158" t="s">
        <v>271</v>
      </c>
      <c r="Y47" s="158" t="s">
        <v>223</v>
      </c>
      <c r="Z47" s="148"/>
      <c r="AA47" s="148"/>
      <c r="AB47" s="148"/>
      <c r="AC47" s="148"/>
      <c r="AD47" s="148"/>
      <c r="AE47" s="148"/>
      <c r="AF47" s="148"/>
      <c r="AG47" s="148" t="s">
        <v>272</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0">
        <v>37</v>
      </c>
      <c r="B48" s="181" t="s">
        <v>356</v>
      </c>
      <c r="C48" s="187" t="s">
        <v>357</v>
      </c>
      <c r="D48" s="182" t="s">
        <v>304</v>
      </c>
      <c r="E48" s="183">
        <v>339.26</v>
      </c>
      <c r="F48" s="184"/>
      <c r="G48" s="185">
        <f t="shared" si="7"/>
        <v>0</v>
      </c>
      <c r="H48" s="184"/>
      <c r="I48" s="185">
        <f t="shared" si="8"/>
        <v>0</v>
      </c>
      <c r="J48" s="184"/>
      <c r="K48" s="185">
        <f t="shared" si="9"/>
        <v>0</v>
      </c>
      <c r="L48" s="185">
        <v>21</v>
      </c>
      <c r="M48" s="185">
        <f t="shared" si="10"/>
        <v>0</v>
      </c>
      <c r="N48" s="183">
        <v>0</v>
      </c>
      <c r="O48" s="183">
        <f t="shared" si="11"/>
        <v>0</v>
      </c>
      <c r="P48" s="183">
        <v>0</v>
      </c>
      <c r="Q48" s="183">
        <f t="shared" si="12"/>
        <v>0</v>
      </c>
      <c r="R48" s="185"/>
      <c r="S48" s="185" t="s">
        <v>229</v>
      </c>
      <c r="T48" s="186" t="s">
        <v>221</v>
      </c>
      <c r="U48" s="158">
        <v>3.5000000000000003E-2</v>
      </c>
      <c r="V48" s="158">
        <f t="shared" si="13"/>
        <v>11.87</v>
      </c>
      <c r="W48" s="158"/>
      <c r="X48" s="158" t="s">
        <v>271</v>
      </c>
      <c r="Y48" s="158" t="s">
        <v>223</v>
      </c>
      <c r="Z48" s="148"/>
      <c r="AA48" s="148"/>
      <c r="AB48" s="148"/>
      <c r="AC48" s="148"/>
      <c r="AD48" s="148"/>
      <c r="AE48" s="148"/>
      <c r="AF48" s="148"/>
      <c r="AG48" s="148" t="s">
        <v>272</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0">
        <v>38</v>
      </c>
      <c r="B49" s="181" t="s">
        <v>358</v>
      </c>
      <c r="C49" s="187" t="s">
        <v>359</v>
      </c>
      <c r="D49" s="182" t="s">
        <v>307</v>
      </c>
      <c r="E49" s="183">
        <v>4.2</v>
      </c>
      <c r="F49" s="184"/>
      <c r="G49" s="185">
        <f t="shared" si="7"/>
        <v>0</v>
      </c>
      <c r="H49" s="184"/>
      <c r="I49" s="185">
        <f t="shared" si="8"/>
        <v>0</v>
      </c>
      <c r="J49" s="184"/>
      <c r="K49" s="185">
        <f t="shared" si="9"/>
        <v>0</v>
      </c>
      <c r="L49" s="185">
        <v>21</v>
      </c>
      <c r="M49" s="185">
        <f t="shared" si="10"/>
        <v>0</v>
      </c>
      <c r="N49" s="183">
        <v>2.1</v>
      </c>
      <c r="O49" s="183">
        <f t="shared" si="11"/>
        <v>8.82</v>
      </c>
      <c r="P49" s="183">
        <v>0</v>
      </c>
      <c r="Q49" s="183">
        <f t="shared" si="12"/>
        <v>0</v>
      </c>
      <c r="R49" s="185"/>
      <c r="S49" s="185" t="s">
        <v>229</v>
      </c>
      <c r="T49" s="186" t="s">
        <v>221</v>
      </c>
      <c r="U49" s="158">
        <v>1.6096999999999999</v>
      </c>
      <c r="V49" s="158">
        <f t="shared" si="13"/>
        <v>6.76</v>
      </c>
      <c r="W49" s="158"/>
      <c r="X49" s="158" t="s">
        <v>298</v>
      </c>
      <c r="Y49" s="158" t="s">
        <v>223</v>
      </c>
      <c r="Z49" s="148"/>
      <c r="AA49" s="148"/>
      <c r="AB49" s="148"/>
      <c r="AC49" s="148"/>
      <c r="AD49" s="148"/>
      <c r="AE49" s="148"/>
      <c r="AF49" s="148"/>
      <c r="AG49" s="148" t="s">
        <v>299</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0">
        <v>39</v>
      </c>
      <c r="B50" s="181" t="s">
        <v>360</v>
      </c>
      <c r="C50" s="187" t="s">
        <v>361</v>
      </c>
      <c r="D50" s="182" t="s">
        <v>307</v>
      </c>
      <c r="E50" s="183">
        <v>0.63</v>
      </c>
      <c r="F50" s="184"/>
      <c r="G50" s="185">
        <f t="shared" si="7"/>
        <v>0</v>
      </c>
      <c r="H50" s="184"/>
      <c r="I50" s="185">
        <f t="shared" si="8"/>
        <v>0</v>
      </c>
      <c r="J50" s="184"/>
      <c r="K50" s="185">
        <f t="shared" si="9"/>
        <v>0</v>
      </c>
      <c r="L50" s="185">
        <v>21</v>
      </c>
      <c r="M50" s="185">
        <f t="shared" si="10"/>
        <v>0</v>
      </c>
      <c r="N50" s="183">
        <v>2.5249999999999999</v>
      </c>
      <c r="O50" s="183">
        <f t="shared" si="11"/>
        <v>1.59</v>
      </c>
      <c r="P50" s="183">
        <v>0</v>
      </c>
      <c r="Q50" s="183">
        <f t="shared" si="12"/>
        <v>0</v>
      </c>
      <c r="R50" s="185"/>
      <c r="S50" s="185" t="s">
        <v>229</v>
      </c>
      <c r="T50" s="186" t="s">
        <v>221</v>
      </c>
      <c r="U50" s="158">
        <v>0.47699999999999998</v>
      </c>
      <c r="V50" s="158">
        <f t="shared" si="13"/>
        <v>0.3</v>
      </c>
      <c r="W50" s="158"/>
      <c r="X50" s="158" t="s">
        <v>271</v>
      </c>
      <c r="Y50" s="158" t="s">
        <v>223</v>
      </c>
      <c r="Z50" s="148"/>
      <c r="AA50" s="148"/>
      <c r="AB50" s="148"/>
      <c r="AC50" s="148"/>
      <c r="AD50" s="148"/>
      <c r="AE50" s="148"/>
      <c r="AF50" s="148"/>
      <c r="AG50" s="148" t="s">
        <v>272</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2.5" outlineLevel="1" x14ac:dyDescent="0.2">
      <c r="A51" s="180">
        <v>40</v>
      </c>
      <c r="B51" s="181" t="s">
        <v>362</v>
      </c>
      <c r="C51" s="187" t="s">
        <v>363</v>
      </c>
      <c r="D51" s="182" t="s">
        <v>364</v>
      </c>
      <c r="E51" s="183">
        <v>0.31047000000000002</v>
      </c>
      <c r="F51" s="184"/>
      <c r="G51" s="185">
        <f t="shared" si="7"/>
        <v>0</v>
      </c>
      <c r="H51" s="184"/>
      <c r="I51" s="185">
        <f t="shared" si="8"/>
        <v>0</v>
      </c>
      <c r="J51" s="184"/>
      <c r="K51" s="185">
        <f t="shared" si="9"/>
        <v>0</v>
      </c>
      <c r="L51" s="185">
        <v>21</v>
      </c>
      <c r="M51" s="185">
        <f t="shared" si="10"/>
        <v>0</v>
      </c>
      <c r="N51" s="183">
        <v>1.0543899999999999</v>
      </c>
      <c r="O51" s="183">
        <f t="shared" si="11"/>
        <v>0.33</v>
      </c>
      <c r="P51" s="183">
        <v>0</v>
      </c>
      <c r="Q51" s="183">
        <f t="shared" si="12"/>
        <v>0</v>
      </c>
      <c r="R51" s="185"/>
      <c r="S51" s="185" t="s">
        <v>229</v>
      </c>
      <c r="T51" s="186" t="s">
        <v>221</v>
      </c>
      <c r="U51" s="158">
        <v>15.231</v>
      </c>
      <c r="V51" s="158">
        <f t="shared" si="13"/>
        <v>4.7300000000000004</v>
      </c>
      <c r="W51" s="158"/>
      <c r="X51" s="158" t="s">
        <v>271</v>
      </c>
      <c r="Y51" s="158" t="s">
        <v>223</v>
      </c>
      <c r="Z51" s="148"/>
      <c r="AA51" s="148"/>
      <c r="AB51" s="148"/>
      <c r="AC51" s="148"/>
      <c r="AD51" s="148"/>
      <c r="AE51" s="148"/>
      <c r="AF51" s="148"/>
      <c r="AG51" s="148" t="s">
        <v>272</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0">
        <v>41</v>
      </c>
      <c r="B52" s="181" t="s">
        <v>365</v>
      </c>
      <c r="C52" s="187" t="s">
        <v>366</v>
      </c>
      <c r="D52" s="182" t="s">
        <v>307</v>
      </c>
      <c r="E52" s="183">
        <v>4.2</v>
      </c>
      <c r="F52" s="184"/>
      <c r="G52" s="185">
        <f t="shared" si="7"/>
        <v>0</v>
      </c>
      <c r="H52" s="184"/>
      <c r="I52" s="185">
        <f t="shared" si="8"/>
        <v>0</v>
      </c>
      <c r="J52" s="184"/>
      <c r="K52" s="185">
        <f t="shared" si="9"/>
        <v>0</v>
      </c>
      <c r="L52" s="185">
        <v>21</v>
      </c>
      <c r="M52" s="185">
        <f t="shared" si="10"/>
        <v>0</v>
      </c>
      <c r="N52" s="183">
        <v>2.5249999999999999</v>
      </c>
      <c r="O52" s="183">
        <f t="shared" si="11"/>
        <v>10.61</v>
      </c>
      <c r="P52" s="183">
        <v>0</v>
      </c>
      <c r="Q52" s="183">
        <f t="shared" si="12"/>
        <v>0</v>
      </c>
      <c r="R52" s="185"/>
      <c r="S52" s="185" t="s">
        <v>229</v>
      </c>
      <c r="T52" s="186" t="s">
        <v>221</v>
      </c>
      <c r="U52" s="158">
        <v>0.48</v>
      </c>
      <c r="V52" s="158">
        <f t="shared" si="13"/>
        <v>2.02</v>
      </c>
      <c r="W52" s="158"/>
      <c r="X52" s="158" t="s">
        <v>271</v>
      </c>
      <c r="Y52" s="158" t="s">
        <v>223</v>
      </c>
      <c r="Z52" s="148"/>
      <c r="AA52" s="148"/>
      <c r="AB52" s="148"/>
      <c r="AC52" s="148"/>
      <c r="AD52" s="148"/>
      <c r="AE52" s="148"/>
      <c r="AF52" s="148"/>
      <c r="AG52" s="148" t="s">
        <v>272</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0">
        <v>42</v>
      </c>
      <c r="B53" s="181" t="s">
        <v>367</v>
      </c>
      <c r="C53" s="187" t="s">
        <v>368</v>
      </c>
      <c r="D53" s="182" t="s">
        <v>269</v>
      </c>
      <c r="E53" s="183">
        <v>9.07</v>
      </c>
      <c r="F53" s="184"/>
      <c r="G53" s="185">
        <f t="shared" si="7"/>
        <v>0</v>
      </c>
      <c r="H53" s="184"/>
      <c r="I53" s="185">
        <f t="shared" si="8"/>
        <v>0</v>
      </c>
      <c r="J53" s="184"/>
      <c r="K53" s="185">
        <f t="shared" si="9"/>
        <v>0</v>
      </c>
      <c r="L53" s="185">
        <v>21</v>
      </c>
      <c r="M53" s="185">
        <f t="shared" si="10"/>
        <v>0</v>
      </c>
      <c r="N53" s="183">
        <v>3.9199999999999999E-2</v>
      </c>
      <c r="O53" s="183">
        <f t="shared" si="11"/>
        <v>0.36</v>
      </c>
      <c r="P53" s="183">
        <v>0</v>
      </c>
      <c r="Q53" s="183">
        <f t="shared" si="12"/>
        <v>0</v>
      </c>
      <c r="R53" s="185"/>
      <c r="S53" s="185" t="s">
        <v>229</v>
      </c>
      <c r="T53" s="186" t="s">
        <v>221</v>
      </c>
      <c r="U53" s="158">
        <v>1.6</v>
      </c>
      <c r="V53" s="158">
        <f t="shared" si="13"/>
        <v>14.51</v>
      </c>
      <c r="W53" s="158"/>
      <c r="X53" s="158" t="s">
        <v>271</v>
      </c>
      <c r="Y53" s="158" t="s">
        <v>223</v>
      </c>
      <c r="Z53" s="148"/>
      <c r="AA53" s="148"/>
      <c r="AB53" s="148"/>
      <c r="AC53" s="148"/>
      <c r="AD53" s="148"/>
      <c r="AE53" s="148"/>
      <c r="AF53" s="148"/>
      <c r="AG53" s="148" t="s">
        <v>272</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0">
        <v>43</v>
      </c>
      <c r="B54" s="181" t="s">
        <v>369</v>
      </c>
      <c r="C54" s="187" t="s">
        <v>370</v>
      </c>
      <c r="D54" s="182" t="s">
        <v>269</v>
      </c>
      <c r="E54" s="183">
        <v>9.07</v>
      </c>
      <c r="F54" s="184"/>
      <c r="G54" s="185">
        <f t="shared" si="7"/>
        <v>0</v>
      </c>
      <c r="H54" s="184"/>
      <c r="I54" s="185">
        <f t="shared" si="8"/>
        <v>0</v>
      </c>
      <c r="J54" s="184"/>
      <c r="K54" s="185">
        <f t="shared" si="9"/>
        <v>0</v>
      </c>
      <c r="L54" s="185">
        <v>21</v>
      </c>
      <c r="M54" s="185">
        <f t="shared" si="10"/>
        <v>0</v>
      </c>
      <c r="N54" s="183">
        <v>0</v>
      </c>
      <c r="O54" s="183">
        <f t="shared" si="11"/>
        <v>0</v>
      </c>
      <c r="P54" s="183">
        <v>0</v>
      </c>
      <c r="Q54" s="183">
        <f t="shared" si="12"/>
        <v>0</v>
      </c>
      <c r="R54" s="185"/>
      <c r="S54" s="185" t="s">
        <v>229</v>
      </c>
      <c r="T54" s="186" t="s">
        <v>221</v>
      </c>
      <c r="U54" s="158">
        <v>0.32</v>
      </c>
      <c r="V54" s="158">
        <f t="shared" si="13"/>
        <v>2.9</v>
      </c>
      <c r="W54" s="158"/>
      <c r="X54" s="158" t="s">
        <v>271</v>
      </c>
      <c r="Y54" s="158" t="s">
        <v>223</v>
      </c>
      <c r="Z54" s="148"/>
      <c r="AA54" s="148"/>
      <c r="AB54" s="148"/>
      <c r="AC54" s="148"/>
      <c r="AD54" s="148"/>
      <c r="AE54" s="148"/>
      <c r="AF54" s="148"/>
      <c r="AG54" s="148" t="s">
        <v>272</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0">
        <v>44</v>
      </c>
      <c r="B55" s="181" t="s">
        <v>371</v>
      </c>
      <c r="C55" s="187" t="s">
        <v>372</v>
      </c>
      <c r="D55" s="182" t="s">
        <v>304</v>
      </c>
      <c r="E55" s="183">
        <v>89.99</v>
      </c>
      <c r="F55" s="184"/>
      <c r="G55" s="185">
        <f t="shared" si="7"/>
        <v>0</v>
      </c>
      <c r="H55" s="184"/>
      <c r="I55" s="185">
        <f t="shared" si="8"/>
        <v>0</v>
      </c>
      <c r="J55" s="184"/>
      <c r="K55" s="185">
        <f t="shared" si="9"/>
        <v>0</v>
      </c>
      <c r="L55" s="185">
        <v>21</v>
      </c>
      <c r="M55" s="185">
        <f t="shared" si="10"/>
        <v>0</v>
      </c>
      <c r="N55" s="183">
        <v>4.8000000000000001E-4</v>
      </c>
      <c r="O55" s="183">
        <f t="shared" si="11"/>
        <v>0.04</v>
      </c>
      <c r="P55" s="183">
        <v>0</v>
      </c>
      <c r="Q55" s="183">
        <f t="shared" si="12"/>
        <v>0</v>
      </c>
      <c r="R55" s="185"/>
      <c r="S55" s="185" t="s">
        <v>229</v>
      </c>
      <c r="T55" s="186" t="s">
        <v>221</v>
      </c>
      <c r="U55" s="158">
        <v>0</v>
      </c>
      <c r="V55" s="158">
        <f t="shared" si="13"/>
        <v>0</v>
      </c>
      <c r="W55" s="158"/>
      <c r="X55" s="158" t="s">
        <v>335</v>
      </c>
      <c r="Y55" s="158" t="s">
        <v>223</v>
      </c>
      <c r="Z55" s="148"/>
      <c r="AA55" s="148"/>
      <c r="AB55" s="148"/>
      <c r="AC55" s="148"/>
      <c r="AD55" s="148"/>
      <c r="AE55" s="148"/>
      <c r="AF55" s="148"/>
      <c r="AG55" s="148" t="s">
        <v>337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0">
        <v>45</v>
      </c>
      <c r="B56" s="181" t="s">
        <v>373</v>
      </c>
      <c r="C56" s="187" t="s">
        <v>374</v>
      </c>
      <c r="D56" s="182" t="s">
        <v>304</v>
      </c>
      <c r="E56" s="183">
        <v>370.81</v>
      </c>
      <c r="F56" s="184"/>
      <c r="G56" s="185">
        <f t="shared" si="7"/>
        <v>0</v>
      </c>
      <c r="H56" s="184"/>
      <c r="I56" s="185">
        <f t="shared" si="8"/>
        <v>0</v>
      </c>
      <c r="J56" s="184"/>
      <c r="K56" s="185">
        <f t="shared" si="9"/>
        <v>0</v>
      </c>
      <c r="L56" s="185">
        <v>21</v>
      </c>
      <c r="M56" s="185">
        <f t="shared" si="10"/>
        <v>0</v>
      </c>
      <c r="N56" s="183">
        <v>7.6999999999999996E-4</v>
      </c>
      <c r="O56" s="183">
        <f t="shared" si="11"/>
        <v>0.28999999999999998</v>
      </c>
      <c r="P56" s="183">
        <v>0</v>
      </c>
      <c r="Q56" s="183">
        <f t="shared" si="12"/>
        <v>0</v>
      </c>
      <c r="R56" s="185"/>
      <c r="S56" s="185" t="s">
        <v>229</v>
      </c>
      <c r="T56" s="186" t="s">
        <v>221</v>
      </c>
      <c r="U56" s="158">
        <v>0</v>
      </c>
      <c r="V56" s="158">
        <f t="shared" si="13"/>
        <v>0</v>
      </c>
      <c r="W56" s="158"/>
      <c r="X56" s="158" t="s">
        <v>335</v>
      </c>
      <c r="Y56" s="158" t="s">
        <v>223</v>
      </c>
      <c r="Z56" s="148"/>
      <c r="AA56" s="148"/>
      <c r="AB56" s="148"/>
      <c r="AC56" s="148"/>
      <c r="AD56" s="148"/>
      <c r="AE56" s="148"/>
      <c r="AF56" s="148"/>
      <c r="AG56" s="148" t="s">
        <v>337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80">
        <v>46</v>
      </c>
      <c r="B57" s="181" t="s">
        <v>375</v>
      </c>
      <c r="C57" s="187" t="s">
        <v>376</v>
      </c>
      <c r="D57" s="182" t="s">
        <v>304</v>
      </c>
      <c r="E57" s="183">
        <v>22</v>
      </c>
      <c r="F57" s="184"/>
      <c r="G57" s="185">
        <f t="shared" si="7"/>
        <v>0</v>
      </c>
      <c r="H57" s="184"/>
      <c r="I57" s="185">
        <f t="shared" si="8"/>
        <v>0</v>
      </c>
      <c r="J57" s="184"/>
      <c r="K57" s="185">
        <f t="shared" si="9"/>
        <v>0</v>
      </c>
      <c r="L57" s="185">
        <v>21</v>
      </c>
      <c r="M57" s="185">
        <f t="shared" si="10"/>
        <v>0</v>
      </c>
      <c r="N57" s="183">
        <v>5.5649999999999998E-2</v>
      </c>
      <c r="O57" s="183">
        <f t="shared" si="11"/>
        <v>1.22</v>
      </c>
      <c r="P57" s="183">
        <v>0</v>
      </c>
      <c r="Q57" s="183">
        <f t="shared" si="12"/>
        <v>0</v>
      </c>
      <c r="R57" s="185"/>
      <c r="S57" s="185" t="s">
        <v>229</v>
      </c>
      <c r="T57" s="186" t="s">
        <v>221</v>
      </c>
      <c r="U57" s="158">
        <v>0</v>
      </c>
      <c r="V57" s="158">
        <f t="shared" si="13"/>
        <v>0</v>
      </c>
      <c r="W57" s="158"/>
      <c r="X57" s="158" t="s">
        <v>335</v>
      </c>
      <c r="Y57" s="158" t="s">
        <v>223</v>
      </c>
      <c r="Z57" s="148"/>
      <c r="AA57" s="148"/>
      <c r="AB57" s="148"/>
      <c r="AC57" s="148"/>
      <c r="AD57" s="148"/>
      <c r="AE57" s="148"/>
      <c r="AF57" s="148"/>
      <c r="AG57" s="148" t="s">
        <v>337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0">
        <v>47</v>
      </c>
      <c r="B58" s="181" t="s">
        <v>377</v>
      </c>
      <c r="C58" s="187" t="s">
        <v>378</v>
      </c>
      <c r="D58" s="182" t="s">
        <v>269</v>
      </c>
      <c r="E58" s="183">
        <v>3971.94</v>
      </c>
      <c r="F58" s="184"/>
      <c r="G58" s="185">
        <f t="shared" si="7"/>
        <v>0</v>
      </c>
      <c r="H58" s="184"/>
      <c r="I58" s="185">
        <f t="shared" si="8"/>
        <v>0</v>
      </c>
      <c r="J58" s="184"/>
      <c r="K58" s="185">
        <f t="shared" si="9"/>
        <v>0</v>
      </c>
      <c r="L58" s="185">
        <v>21</v>
      </c>
      <c r="M58" s="185">
        <f t="shared" si="10"/>
        <v>0</v>
      </c>
      <c r="N58" s="183">
        <v>1.4999999999999999E-4</v>
      </c>
      <c r="O58" s="183">
        <f t="shared" si="11"/>
        <v>0.6</v>
      </c>
      <c r="P58" s="183">
        <v>0</v>
      </c>
      <c r="Q58" s="183">
        <f t="shared" si="12"/>
        <v>0</v>
      </c>
      <c r="R58" s="185"/>
      <c r="S58" s="185" t="s">
        <v>229</v>
      </c>
      <c r="T58" s="186" t="s">
        <v>221</v>
      </c>
      <c r="U58" s="158">
        <v>0</v>
      </c>
      <c r="V58" s="158">
        <f t="shared" si="13"/>
        <v>0</v>
      </c>
      <c r="W58" s="158"/>
      <c r="X58" s="158" t="s">
        <v>335</v>
      </c>
      <c r="Y58" s="158" t="s">
        <v>223</v>
      </c>
      <c r="Z58" s="148"/>
      <c r="AA58" s="148"/>
      <c r="AB58" s="148"/>
      <c r="AC58" s="148"/>
      <c r="AD58" s="148"/>
      <c r="AE58" s="148"/>
      <c r="AF58" s="148"/>
      <c r="AG58" s="148" t="s">
        <v>337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x14ac:dyDescent="0.2">
      <c r="A59" s="160" t="s">
        <v>215</v>
      </c>
      <c r="B59" s="161" t="s">
        <v>63</v>
      </c>
      <c r="C59" s="175" t="s">
        <v>151</v>
      </c>
      <c r="D59" s="162"/>
      <c r="E59" s="163"/>
      <c r="F59" s="164"/>
      <c r="G59" s="164">
        <f>SUMIF(AG60:AG72,"&lt;&gt;NOR",G60:G72)</f>
        <v>0</v>
      </c>
      <c r="H59" s="164"/>
      <c r="I59" s="164">
        <f>SUM(I60:I72)</f>
        <v>0</v>
      </c>
      <c r="J59" s="164"/>
      <c r="K59" s="164">
        <f>SUM(K60:K72)</f>
        <v>0</v>
      </c>
      <c r="L59" s="164"/>
      <c r="M59" s="164">
        <f>SUM(M60:M72)</f>
        <v>0</v>
      </c>
      <c r="N59" s="163"/>
      <c r="O59" s="163">
        <f>SUM(O60:O72)</f>
        <v>67.519999999999982</v>
      </c>
      <c r="P59" s="163"/>
      <c r="Q59" s="163">
        <f>SUM(Q60:Q72)</f>
        <v>0</v>
      </c>
      <c r="R59" s="164"/>
      <c r="S59" s="164"/>
      <c r="T59" s="165"/>
      <c r="U59" s="159"/>
      <c r="V59" s="159">
        <f>SUM(V60:V72)</f>
        <v>270.65999999999997</v>
      </c>
      <c r="W59" s="159"/>
      <c r="X59" s="159"/>
      <c r="Y59" s="159"/>
      <c r="AG59" t="s">
        <v>216</v>
      </c>
    </row>
    <row r="60" spans="1:60" outlineLevel="1" x14ac:dyDescent="0.2">
      <c r="A60" s="180">
        <v>48</v>
      </c>
      <c r="B60" s="181" t="s">
        <v>379</v>
      </c>
      <c r="C60" s="187" t="s">
        <v>380</v>
      </c>
      <c r="D60" s="182" t="s">
        <v>304</v>
      </c>
      <c r="E60" s="183">
        <v>18.36</v>
      </c>
      <c r="F60" s="184"/>
      <c r="G60" s="185">
        <f t="shared" ref="G60:G72" si="14">ROUND(E60*F60,2)</f>
        <v>0</v>
      </c>
      <c r="H60" s="184"/>
      <c r="I60" s="185">
        <f t="shared" ref="I60:I72" si="15">ROUND(E60*H60,2)</f>
        <v>0</v>
      </c>
      <c r="J60" s="184"/>
      <c r="K60" s="185">
        <f t="shared" ref="K60:K72" si="16">ROUND(E60*J60,2)</f>
        <v>0</v>
      </c>
      <c r="L60" s="185">
        <v>21</v>
      </c>
      <c r="M60" s="185">
        <f t="shared" ref="M60:M72" si="17">G60*(1+L60/100)</f>
        <v>0</v>
      </c>
      <c r="N60" s="183">
        <v>1.6623699999999999</v>
      </c>
      <c r="O60" s="183">
        <f t="shared" ref="O60:O72" si="18">ROUND(E60*N60,2)</f>
        <v>30.52</v>
      </c>
      <c r="P60" s="183">
        <v>0</v>
      </c>
      <c r="Q60" s="183">
        <f t="shared" ref="Q60:Q72" si="19">ROUND(E60*P60,2)</f>
        <v>0</v>
      </c>
      <c r="R60" s="185"/>
      <c r="S60" s="185" t="s">
        <v>229</v>
      </c>
      <c r="T60" s="186" t="s">
        <v>221</v>
      </c>
      <c r="U60" s="158">
        <v>6.0820299999999996</v>
      </c>
      <c r="V60" s="158">
        <f t="shared" ref="V60:V72" si="20">ROUND(E60*U60,2)</f>
        <v>111.67</v>
      </c>
      <c r="W60" s="158"/>
      <c r="X60" s="158" t="s">
        <v>298</v>
      </c>
      <c r="Y60" s="158" t="s">
        <v>223</v>
      </c>
      <c r="Z60" s="148"/>
      <c r="AA60" s="148"/>
      <c r="AB60" s="148"/>
      <c r="AC60" s="148"/>
      <c r="AD60" s="148"/>
      <c r="AE60" s="148"/>
      <c r="AF60" s="148"/>
      <c r="AG60" s="148" t="s">
        <v>299</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0">
        <v>49</v>
      </c>
      <c r="B61" s="181" t="s">
        <v>381</v>
      </c>
      <c r="C61" s="187" t="s">
        <v>382</v>
      </c>
      <c r="D61" s="182" t="s">
        <v>304</v>
      </c>
      <c r="E61" s="183">
        <v>1.98</v>
      </c>
      <c r="F61" s="184"/>
      <c r="G61" s="185">
        <f t="shared" si="14"/>
        <v>0</v>
      </c>
      <c r="H61" s="184"/>
      <c r="I61" s="185">
        <f t="shared" si="15"/>
        <v>0</v>
      </c>
      <c r="J61" s="184"/>
      <c r="K61" s="185">
        <f t="shared" si="16"/>
        <v>0</v>
      </c>
      <c r="L61" s="185">
        <v>21</v>
      </c>
      <c r="M61" s="185">
        <f t="shared" si="17"/>
        <v>0</v>
      </c>
      <c r="N61" s="183">
        <v>1.2358100000000001</v>
      </c>
      <c r="O61" s="183">
        <f t="shared" si="18"/>
        <v>2.4500000000000002</v>
      </c>
      <c r="P61" s="183">
        <v>0</v>
      </c>
      <c r="Q61" s="183">
        <f t="shared" si="19"/>
        <v>0</v>
      </c>
      <c r="R61" s="185"/>
      <c r="S61" s="185" t="s">
        <v>229</v>
      </c>
      <c r="T61" s="186" t="s">
        <v>221</v>
      </c>
      <c r="U61" s="158">
        <v>4.9329799999999997</v>
      </c>
      <c r="V61" s="158">
        <f t="shared" si="20"/>
        <v>9.77</v>
      </c>
      <c r="W61" s="158"/>
      <c r="X61" s="158" t="s">
        <v>298</v>
      </c>
      <c r="Y61" s="158" t="s">
        <v>223</v>
      </c>
      <c r="Z61" s="148"/>
      <c r="AA61" s="148"/>
      <c r="AB61" s="148"/>
      <c r="AC61" s="148"/>
      <c r="AD61" s="148"/>
      <c r="AE61" s="148"/>
      <c r="AF61" s="148"/>
      <c r="AG61" s="148" t="s">
        <v>299</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0">
        <v>50</v>
      </c>
      <c r="B62" s="181" t="s">
        <v>383</v>
      </c>
      <c r="C62" s="187" t="s">
        <v>384</v>
      </c>
      <c r="D62" s="182" t="s">
        <v>304</v>
      </c>
      <c r="E62" s="183">
        <v>1.44</v>
      </c>
      <c r="F62" s="184"/>
      <c r="G62" s="185">
        <f t="shared" si="14"/>
        <v>0</v>
      </c>
      <c r="H62" s="184"/>
      <c r="I62" s="185">
        <f t="shared" si="15"/>
        <v>0</v>
      </c>
      <c r="J62" s="184"/>
      <c r="K62" s="185">
        <f t="shared" si="16"/>
        <v>0</v>
      </c>
      <c r="L62" s="185">
        <v>21</v>
      </c>
      <c r="M62" s="185">
        <f t="shared" si="17"/>
        <v>0</v>
      </c>
      <c r="N62" s="183">
        <v>1.4717800000000001</v>
      </c>
      <c r="O62" s="183">
        <f t="shared" si="18"/>
        <v>2.12</v>
      </c>
      <c r="P62" s="183">
        <v>0</v>
      </c>
      <c r="Q62" s="183">
        <f t="shared" si="19"/>
        <v>0</v>
      </c>
      <c r="R62" s="185"/>
      <c r="S62" s="185" t="s">
        <v>229</v>
      </c>
      <c r="T62" s="186" t="s">
        <v>221</v>
      </c>
      <c r="U62" s="158">
        <v>5.5218100000000003</v>
      </c>
      <c r="V62" s="158">
        <f t="shared" si="20"/>
        <v>7.95</v>
      </c>
      <c r="W62" s="158"/>
      <c r="X62" s="158" t="s">
        <v>298</v>
      </c>
      <c r="Y62" s="158" t="s">
        <v>223</v>
      </c>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0">
        <v>51</v>
      </c>
      <c r="B63" s="181" t="s">
        <v>385</v>
      </c>
      <c r="C63" s="187" t="s">
        <v>386</v>
      </c>
      <c r="D63" s="182" t="s">
        <v>304</v>
      </c>
      <c r="E63" s="183">
        <v>6.57</v>
      </c>
      <c r="F63" s="184"/>
      <c r="G63" s="185">
        <f t="shared" si="14"/>
        <v>0</v>
      </c>
      <c r="H63" s="184"/>
      <c r="I63" s="185">
        <f t="shared" si="15"/>
        <v>0</v>
      </c>
      <c r="J63" s="184"/>
      <c r="K63" s="185">
        <f t="shared" si="16"/>
        <v>0</v>
      </c>
      <c r="L63" s="185">
        <v>21</v>
      </c>
      <c r="M63" s="185">
        <f t="shared" si="17"/>
        <v>0</v>
      </c>
      <c r="N63" s="183">
        <v>2.0072000000000001</v>
      </c>
      <c r="O63" s="183">
        <f t="shared" si="18"/>
        <v>13.19</v>
      </c>
      <c r="P63" s="183">
        <v>0</v>
      </c>
      <c r="Q63" s="183">
        <f t="shared" si="19"/>
        <v>0</v>
      </c>
      <c r="R63" s="185"/>
      <c r="S63" s="185" t="s">
        <v>229</v>
      </c>
      <c r="T63" s="186" t="s">
        <v>221</v>
      </c>
      <c r="U63" s="158">
        <v>6.6140100000000004</v>
      </c>
      <c r="V63" s="158">
        <f t="shared" si="20"/>
        <v>43.45</v>
      </c>
      <c r="W63" s="158"/>
      <c r="X63" s="158" t="s">
        <v>298</v>
      </c>
      <c r="Y63" s="158" t="s">
        <v>223</v>
      </c>
      <c r="Z63" s="148"/>
      <c r="AA63" s="148"/>
      <c r="AB63" s="148"/>
      <c r="AC63" s="148"/>
      <c r="AD63" s="148"/>
      <c r="AE63" s="148"/>
      <c r="AF63" s="148"/>
      <c r="AG63" s="148" t="s">
        <v>299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0">
        <v>52</v>
      </c>
      <c r="B64" s="181" t="s">
        <v>387</v>
      </c>
      <c r="C64" s="187" t="s">
        <v>388</v>
      </c>
      <c r="D64" s="182" t="s">
        <v>304</v>
      </c>
      <c r="E64" s="183">
        <v>3.85</v>
      </c>
      <c r="F64" s="184"/>
      <c r="G64" s="185">
        <f t="shared" si="14"/>
        <v>0</v>
      </c>
      <c r="H64" s="184"/>
      <c r="I64" s="185">
        <f t="shared" si="15"/>
        <v>0</v>
      </c>
      <c r="J64" s="184"/>
      <c r="K64" s="185">
        <f t="shared" si="16"/>
        <v>0</v>
      </c>
      <c r="L64" s="185">
        <v>21</v>
      </c>
      <c r="M64" s="185">
        <f t="shared" si="17"/>
        <v>0</v>
      </c>
      <c r="N64" s="183">
        <v>2.5081799999999999</v>
      </c>
      <c r="O64" s="183">
        <f t="shared" si="18"/>
        <v>9.66</v>
      </c>
      <c r="P64" s="183">
        <v>0</v>
      </c>
      <c r="Q64" s="183">
        <f t="shared" si="19"/>
        <v>0</v>
      </c>
      <c r="R64" s="185"/>
      <c r="S64" s="185" t="s">
        <v>229</v>
      </c>
      <c r="T64" s="186" t="s">
        <v>221</v>
      </c>
      <c r="U64" s="158">
        <v>8.4904100000000007</v>
      </c>
      <c r="V64" s="158">
        <f t="shared" si="20"/>
        <v>32.69</v>
      </c>
      <c r="W64" s="158"/>
      <c r="X64" s="158" t="s">
        <v>298</v>
      </c>
      <c r="Y64" s="158" t="s">
        <v>223</v>
      </c>
      <c r="Z64" s="148"/>
      <c r="AA64" s="148"/>
      <c r="AB64" s="148"/>
      <c r="AC64" s="148"/>
      <c r="AD64" s="148"/>
      <c r="AE64" s="148"/>
      <c r="AF64" s="148"/>
      <c r="AG64" s="148" t="s">
        <v>299</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0">
        <v>53</v>
      </c>
      <c r="B65" s="181" t="s">
        <v>389</v>
      </c>
      <c r="C65" s="187" t="s">
        <v>390</v>
      </c>
      <c r="D65" s="182" t="s">
        <v>279</v>
      </c>
      <c r="E65" s="183">
        <v>22.22</v>
      </c>
      <c r="F65" s="184"/>
      <c r="G65" s="185">
        <f t="shared" si="14"/>
        <v>0</v>
      </c>
      <c r="H65" s="184"/>
      <c r="I65" s="185">
        <f t="shared" si="15"/>
        <v>0</v>
      </c>
      <c r="J65" s="184"/>
      <c r="K65" s="185">
        <f t="shared" si="16"/>
        <v>0</v>
      </c>
      <c r="L65" s="185">
        <v>21</v>
      </c>
      <c r="M65" s="185">
        <f t="shared" si="17"/>
        <v>0</v>
      </c>
      <c r="N65" s="183">
        <v>0.122</v>
      </c>
      <c r="O65" s="183">
        <f t="shared" si="18"/>
        <v>2.71</v>
      </c>
      <c r="P65" s="183">
        <v>0</v>
      </c>
      <c r="Q65" s="183">
        <f t="shared" si="19"/>
        <v>0</v>
      </c>
      <c r="R65" s="185"/>
      <c r="S65" s="185" t="s">
        <v>229</v>
      </c>
      <c r="T65" s="186" t="s">
        <v>221</v>
      </c>
      <c r="U65" s="158">
        <v>0</v>
      </c>
      <c r="V65" s="158">
        <f t="shared" si="20"/>
        <v>0</v>
      </c>
      <c r="W65" s="158"/>
      <c r="X65" s="158" t="s">
        <v>335</v>
      </c>
      <c r="Y65" s="158" t="s">
        <v>223</v>
      </c>
      <c r="Z65" s="148"/>
      <c r="AA65" s="148"/>
      <c r="AB65" s="148"/>
      <c r="AC65" s="148"/>
      <c r="AD65" s="148"/>
      <c r="AE65" s="148"/>
      <c r="AF65" s="148"/>
      <c r="AG65" s="148" t="s">
        <v>337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0">
        <v>54</v>
      </c>
      <c r="B66" s="181" t="s">
        <v>391</v>
      </c>
      <c r="C66" s="187" t="s">
        <v>392</v>
      </c>
      <c r="D66" s="182" t="s">
        <v>279</v>
      </c>
      <c r="E66" s="183">
        <v>18.18</v>
      </c>
      <c r="F66" s="184"/>
      <c r="G66" s="185">
        <f t="shared" si="14"/>
        <v>0</v>
      </c>
      <c r="H66" s="184"/>
      <c r="I66" s="185">
        <f t="shared" si="15"/>
        <v>0</v>
      </c>
      <c r="J66" s="184"/>
      <c r="K66" s="185">
        <f t="shared" si="16"/>
        <v>0</v>
      </c>
      <c r="L66" s="185">
        <v>21</v>
      </c>
      <c r="M66" s="185">
        <f t="shared" si="17"/>
        <v>0</v>
      </c>
      <c r="N66" s="183">
        <v>0.10100000000000001</v>
      </c>
      <c r="O66" s="183">
        <f t="shared" si="18"/>
        <v>1.84</v>
      </c>
      <c r="P66" s="183">
        <v>0</v>
      </c>
      <c r="Q66" s="183">
        <f t="shared" si="19"/>
        <v>0</v>
      </c>
      <c r="R66" s="185"/>
      <c r="S66" s="185" t="s">
        <v>229</v>
      </c>
      <c r="T66" s="186" t="s">
        <v>221</v>
      </c>
      <c r="U66" s="158">
        <v>0</v>
      </c>
      <c r="V66" s="158">
        <f t="shared" si="20"/>
        <v>0</v>
      </c>
      <c r="W66" s="158"/>
      <c r="X66" s="158" t="s">
        <v>335</v>
      </c>
      <c r="Y66" s="158" t="s">
        <v>336</v>
      </c>
      <c r="Z66" s="148"/>
      <c r="AA66" s="148"/>
      <c r="AB66" s="148"/>
      <c r="AC66" s="148"/>
      <c r="AD66" s="148"/>
      <c r="AE66" s="148"/>
      <c r="AF66" s="148"/>
      <c r="AG66" s="148" t="s">
        <v>337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0">
        <v>55</v>
      </c>
      <c r="B67" s="181" t="s">
        <v>393</v>
      </c>
      <c r="C67" s="187" t="s">
        <v>394</v>
      </c>
      <c r="D67" s="182" t="s">
        <v>279</v>
      </c>
      <c r="E67" s="183">
        <v>55.55</v>
      </c>
      <c r="F67" s="184"/>
      <c r="G67" s="185">
        <f t="shared" si="14"/>
        <v>0</v>
      </c>
      <c r="H67" s="184"/>
      <c r="I67" s="185">
        <f t="shared" si="15"/>
        <v>0</v>
      </c>
      <c r="J67" s="184"/>
      <c r="K67" s="185">
        <f t="shared" si="16"/>
        <v>0</v>
      </c>
      <c r="L67" s="185">
        <v>21</v>
      </c>
      <c r="M67" s="185">
        <f t="shared" si="17"/>
        <v>0</v>
      </c>
      <c r="N67" s="183">
        <v>0.02</v>
      </c>
      <c r="O67" s="183">
        <f t="shared" si="18"/>
        <v>1.1100000000000001</v>
      </c>
      <c r="P67" s="183">
        <v>0</v>
      </c>
      <c r="Q67" s="183">
        <f t="shared" si="19"/>
        <v>0</v>
      </c>
      <c r="R67" s="185"/>
      <c r="S67" s="185" t="s">
        <v>229</v>
      </c>
      <c r="T67" s="186" t="s">
        <v>221</v>
      </c>
      <c r="U67" s="158">
        <v>0</v>
      </c>
      <c r="V67" s="158">
        <f t="shared" si="20"/>
        <v>0</v>
      </c>
      <c r="W67" s="158"/>
      <c r="X67" s="158" t="s">
        <v>335</v>
      </c>
      <c r="Y67" s="158" t="s">
        <v>223</v>
      </c>
      <c r="Z67" s="148"/>
      <c r="AA67" s="148"/>
      <c r="AB67" s="148"/>
      <c r="AC67" s="148"/>
      <c r="AD67" s="148"/>
      <c r="AE67" s="148"/>
      <c r="AF67" s="148"/>
      <c r="AG67" s="148" t="s">
        <v>337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0">
        <v>56</v>
      </c>
      <c r="B68" s="181" t="s">
        <v>395</v>
      </c>
      <c r="C68" s="187" t="s">
        <v>396</v>
      </c>
      <c r="D68" s="182" t="s">
        <v>279</v>
      </c>
      <c r="E68" s="183">
        <v>47.47</v>
      </c>
      <c r="F68" s="184"/>
      <c r="G68" s="185">
        <f t="shared" si="14"/>
        <v>0</v>
      </c>
      <c r="H68" s="184"/>
      <c r="I68" s="185">
        <f t="shared" si="15"/>
        <v>0</v>
      </c>
      <c r="J68" s="184"/>
      <c r="K68" s="185">
        <f t="shared" si="16"/>
        <v>0</v>
      </c>
      <c r="L68" s="185">
        <v>21</v>
      </c>
      <c r="M68" s="185">
        <f t="shared" si="17"/>
        <v>0</v>
      </c>
      <c r="N68" s="183">
        <v>2.5999999999999999E-2</v>
      </c>
      <c r="O68" s="183">
        <f t="shared" si="18"/>
        <v>1.23</v>
      </c>
      <c r="P68" s="183">
        <v>0</v>
      </c>
      <c r="Q68" s="183">
        <f t="shared" si="19"/>
        <v>0</v>
      </c>
      <c r="R68" s="185"/>
      <c r="S68" s="185" t="s">
        <v>229</v>
      </c>
      <c r="T68" s="186" t="s">
        <v>221</v>
      </c>
      <c r="U68" s="158">
        <v>0</v>
      </c>
      <c r="V68" s="158">
        <f t="shared" si="20"/>
        <v>0</v>
      </c>
      <c r="W68" s="158"/>
      <c r="X68" s="158" t="s">
        <v>335</v>
      </c>
      <c r="Y68" s="158" t="s">
        <v>223</v>
      </c>
      <c r="Z68" s="148"/>
      <c r="AA68" s="148"/>
      <c r="AB68" s="148"/>
      <c r="AC68" s="148"/>
      <c r="AD68" s="148"/>
      <c r="AE68" s="148"/>
      <c r="AF68" s="148"/>
      <c r="AG68" s="148" t="s">
        <v>337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0">
        <v>57</v>
      </c>
      <c r="B69" s="181" t="s">
        <v>397</v>
      </c>
      <c r="C69" s="187" t="s">
        <v>398</v>
      </c>
      <c r="D69" s="182" t="s">
        <v>279</v>
      </c>
      <c r="E69" s="183">
        <v>11.11</v>
      </c>
      <c r="F69" s="184"/>
      <c r="G69" s="185">
        <f t="shared" si="14"/>
        <v>0</v>
      </c>
      <c r="H69" s="184"/>
      <c r="I69" s="185">
        <f t="shared" si="15"/>
        <v>0</v>
      </c>
      <c r="J69" s="184"/>
      <c r="K69" s="185">
        <f t="shared" si="16"/>
        <v>0</v>
      </c>
      <c r="L69" s="185">
        <v>21</v>
      </c>
      <c r="M69" s="185">
        <f t="shared" si="17"/>
        <v>0</v>
      </c>
      <c r="N69" s="183">
        <v>3.4000000000000002E-2</v>
      </c>
      <c r="O69" s="183">
        <f t="shared" si="18"/>
        <v>0.38</v>
      </c>
      <c r="P69" s="183">
        <v>0</v>
      </c>
      <c r="Q69" s="183">
        <f t="shared" si="19"/>
        <v>0</v>
      </c>
      <c r="R69" s="185"/>
      <c r="S69" s="185" t="s">
        <v>229</v>
      </c>
      <c r="T69" s="186" t="s">
        <v>221</v>
      </c>
      <c r="U69" s="158">
        <v>0</v>
      </c>
      <c r="V69" s="158">
        <f t="shared" si="20"/>
        <v>0</v>
      </c>
      <c r="W69" s="158"/>
      <c r="X69" s="158" t="s">
        <v>335</v>
      </c>
      <c r="Y69" s="158" t="s">
        <v>223</v>
      </c>
      <c r="Z69" s="148"/>
      <c r="AA69" s="148"/>
      <c r="AB69" s="148"/>
      <c r="AC69" s="148"/>
      <c r="AD69" s="148"/>
      <c r="AE69" s="148"/>
      <c r="AF69" s="148"/>
      <c r="AG69" s="148" t="s">
        <v>337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0">
        <v>58</v>
      </c>
      <c r="B70" s="181" t="s">
        <v>399</v>
      </c>
      <c r="C70" s="187" t="s">
        <v>400</v>
      </c>
      <c r="D70" s="182" t="s">
        <v>279</v>
      </c>
      <c r="E70" s="183">
        <v>8.08</v>
      </c>
      <c r="F70" s="184"/>
      <c r="G70" s="185">
        <f t="shared" si="14"/>
        <v>0</v>
      </c>
      <c r="H70" s="184"/>
      <c r="I70" s="185">
        <f t="shared" si="15"/>
        <v>0</v>
      </c>
      <c r="J70" s="184"/>
      <c r="K70" s="185">
        <f t="shared" si="16"/>
        <v>0</v>
      </c>
      <c r="L70" s="185">
        <v>21</v>
      </c>
      <c r="M70" s="185">
        <f t="shared" si="17"/>
        <v>0</v>
      </c>
      <c r="N70" s="183">
        <v>7.0999999999999994E-2</v>
      </c>
      <c r="O70" s="183">
        <f t="shared" si="18"/>
        <v>0.56999999999999995</v>
      </c>
      <c r="P70" s="183">
        <v>0</v>
      </c>
      <c r="Q70" s="183">
        <f t="shared" si="19"/>
        <v>0</v>
      </c>
      <c r="R70" s="185"/>
      <c r="S70" s="185" t="s">
        <v>229</v>
      </c>
      <c r="T70" s="186" t="s">
        <v>221</v>
      </c>
      <c r="U70" s="158">
        <v>0</v>
      </c>
      <c r="V70" s="158">
        <f t="shared" si="20"/>
        <v>0</v>
      </c>
      <c r="W70" s="158"/>
      <c r="X70" s="158" t="s">
        <v>335</v>
      </c>
      <c r="Y70" s="158" t="s">
        <v>223</v>
      </c>
      <c r="Z70" s="148"/>
      <c r="AA70" s="148"/>
      <c r="AB70" s="148"/>
      <c r="AC70" s="148"/>
      <c r="AD70" s="148"/>
      <c r="AE70" s="148"/>
      <c r="AF70" s="148"/>
      <c r="AG70" s="148" t="s">
        <v>337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0">
        <v>59</v>
      </c>
      <c r="B71" s="181" t="s">
        <v>401</v>
      </c>
      <c r="C71" s="187" t="s">
        <v>402</v>
      </c>
      <c r="D71" s="182" t="s">
        <v>279</v>
      </c>
      <c r="E71" s="183">
        <v>19.190000000000001</v>
      </c>
      <c r="F71" s="184"/>
      <c r="G71" s="185">
        <f t="shared" si="14"/>
        <v>0</v>
      </c>
      <c r="H71" s="184"/>
      <c r="I71" s="185">
        <f t="shared" si="15"/>
        <v>0</v>
      </c>
      <c r="J71" s="184"/>
      <c r="K71" s="185">
        <f t="shared" si="16"/>
        <v>0</v>
      </c>
      <c r="L71" s="185">
        <v>21</v>
      </c>
      <c r="M71" s="185">
        <f t="shared" si="17"/>
        <v>0</v>
      </c>
      <c r="N71" s="183">
        <v>8.5000000000000006E-2</v>
      </c>
      <c r="O71" s="183">
        <f t="shared" si="18"/>
        <v>1.63</v>
      </c>
      <c r="P71" s="183">
        <v>0</v>
      </c>
      <c r="Q71" s="183">
        <f t="shared" si="19"/>
        <v>0</v>
      </c>
      <c r="R71" s="185"/>
      <c r="S71" s="185" t="s">
        <v>229</v>
      </c>
      <c r="T71" s="186" t="s">
        <v>221</v>
      </c>
      <c r="U71" s="158">
        <v>0</v>
      </c>
      <c r="V71" s="158">
        <f t="shared" si="20"/>
        <v>0</v>
      </c>
      <c r="W71" s="158"/>
      <c r="X71" s="158" t="s">
        <v>335</v>
      </c>
      <c r="Y71" s="158" t="s">
        <v>223</v>
      </c>
      <c r="Z71" s="148"/>
      <c r="AA71" s="148"/>
      <c r="AB71" s="148"/>
      <c r="AC71" s="148"/>
      <c r="AD71" s="148"/>
      <c r="AE71" s="148"/>
      <c r="AF71" s="148"/>
      <c r="AG71" s="148" t="s">
        <v>337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0">
        <v>60</v>
      </c>
      <c r="B72" s="181" t="s">
        <v>403</v>
      </c>
      <c r="C72" s="187" t="s">
        <v>404</v>
      </c>
      <c r="D72" s="182" t="s">
        <v>304</v>
      </c>
      <c r="E72" s="183">
        <v>34.700000000000003</v>
      </c>
      <c r="F72" s="184"/>
      <c r="G72" s="185">
        <f t="shared" si="14"/>
        <v>0</v>
      </c>
      <c r="H72" s="184"/>
      <c r="I72" s="185">
        <f t="shared" si="15"/>
        <v>0</v>
      </c>
      <c r="J72" s="184"/>
      <c r="K72" s="185">
        <f t="shared" si="16"/>
        <v>0</v>
      </c>
      <c r="L72" s="185">
        <v>21</v>
      </c>
      <c r="M72" s="185">
        <f t="shared" si="17"/>
        <v>0</v>
      </c>
      <c r="N72" s="183">
        <v>3.29E-3</v>
      </c>
      <c r="O72" s="183">
        <f t="shared" si="18"/>
        <v>0.11</v>
      </c>
      <c r="P72" s="183">
        <v>0</v>
      </c>
      <c r="Q72" s="183">
        <f t="shared" si="19"/>
        <v>0</v>
      </c>
      <c r="R72" s="185"/>
      <c r="S72" s="185" t="s">
        <v>229</v>
      </c>
      <c r="T72" s="186" t="s">
        <v>221</v>
      </c>
      <c r="U72" s="158">
        <v>1.877</v>
      </c>
      <c r="V72" s="158">
        <f t="shared" si="20"/>
        <v>65.13</v>
      </c>
      <c r="W72" s="158"/>
      <c r="X72" s="158" t="s">
        <v>271</v>
      </c>
      <c r="Y72" s="158" t="s">
        <v>223</v>
      </c>
      <c r="Z72" s="148"/>
      <c r="AA72" s="148"/>
      <c r="AB72" s="148"/>
      <c r="AC72" s="148"/>
      <c r="AD72" s="148"/>
      <c r="AE72" s="148"/>
      <c r="AF72" s="148"/>
      <c r="AG72" s="148" t="s">
        <v>272</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x14ac:dyDescent="0.2">
      <c r="A73" s="160" t="s">
        <v>215</v>
      </c>
      <c r="B73" s="161" t="s">
        <v>152</v>
      </c>
      <c r="C73" s="175" t="s">
        <v>153</v>
      </c>
      <c r="D73" s="162"/>
      <c r="E73" s="163"/>
      <c r="F73" s="164"/>
      <c r="G73" s="164">
        <f>SUMIF(AG74:AG79,"&lt;&gt;NOR",G74:G79)</f>
        <v>0</v>
      </c>
      <c r="H73" s="164"/>
      <c r="I73" s="164">
        <f>SUM(I74:I79)</f>
        <v>0</v>
      </c>
      <c r="J73" s="164"/>
      <c r="K73" s="164">
        <f>SUM(K74:K79)</f>
        <v>0</v>
      </c>
      <c r="L73" s="164"/>
      <c r="M73" s="164">
        <f>SUM(M74:M79)</f>
        <v>0</v>
      </c>
      <c r="N73" s="163"/>
      <c r="O73" s="163">
        <f>SUM(O74:O79)</f>
        <v>22.77</v>
      </c>
      <c r="P73" s="163"/>
      <c r="Q73" s="163">
        <f>SUM(Q74:Q79)</f>
        <v>0</v>
      </c>
      <c r="R73" s="164"/>
      <c r="S73" s="164"/>
      <c r="T73" s="165"/>
      <c r="U73" s="159"/>
      <c r="V73" s="159">
        <f>SUM(V74:V79)</f>
        <v>825.45</v>
      </c>
      <c r="W73" s="159"/>
      <c r="X73" s="159"/>
      <c r="Y73" s="159"/>
      <c r="AG73" t="s">
        <v>216</v>
      </c>
    </row>
    <row r="74" spans="1:60" ht="22.5" outlineLevel="1" x14ac:dyDescent="0.2">
      <c r="A74" s="180">
        <v>61</v>
      </c>
      <c r="B74" s="181" t="s">
        <v>405</v>
      </c>
      <c r="C74" s="187" t="s">
        <v>406</v>
      </c>
      <c r="D74" s="182" t="s">
        <v>269</v>
      </c>
      <c r="E74" s="183">
        <v>5377.88</v>
      </c>
      <c r="F74" s="184"/>
      <c r="G74" s="185">
        <f t="shared" ref="G74:G79" si="21">ROUND(E74*F74,2)</f>
        <v>0</v>
      </c>
      <c r="H74" s="184"/>
      <c r="I74" s="185">
        <f t="shared" ref="I74:I79" si="22">ROUND(E74*H74,2)</f>
        <v>0</v>
      </c>
      <c r="J74" s="184"/>
      <c r="K74" s="185">
        <f t="shared" ref="K74:K79" si="23">ROUND(E74*J74,2)</f>
        <v>0</v>
      </c>
      <c r="L74" s="185">
        <v>21</v>
      </c>
      <c r="M74" s="185">
        <f t="shared" ref="M74:M79" si="24">G74*(1+L74/100)</f>
        <v>0</v>
      </c>
      <c r="N74" s="183">
        <v>2.3E-3</v>
      </c>
      <c r="O74" s="183">
        <f t="shared" ref="O74:O79" si="25">ROUND(E74*N74,2)</f>
        <v>12.37</v>
      </c>
      <c r="P74" s="183">
        <v>0</v>
      </c>
      <c r="Q74" s="183">
        <f t="shared" ref="Q74:Q79" si="26">ROUND(E74*P74,2)</f>
        <v>0</v>
      </c>
      <c r="R74" s="185"/>
      <c r="S74" s="185" t="s">
        <v>229</v>
      </c>
      <c r="T74" s="186" t="s">
        <v>221</v>
      </c>
      <c r="U74" s="158">
        <v>0.14299999999999999</v>
      </c>
      <c r="V74" s="158">
        <f t="shared" ref="V74:V79" si="27">ROUND(E74*U74,2)</f>
        <v>769.04</v>
      </c>
      <c r="W74" s="158"/>
      <c r="X74" s="158" t="s">
        <v>271</v>
      </c>
      <c r="Y74" s="158" t="s">
        <v>223</v>
      </c>
      <c r="Z74" s="148"/>
      <c r="AA74" s="148"/>
      <c r="AB74" s="148"/>
      <c r="AC74" s="148"/>
      <c r="AD74" s="148"/>
      <c r="AE74" s="148"/>
      <c r="AF74" s="148"/>
      <c r="AG74" s="148" t="s">
        <v>272</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0">
        <v>62</v>
      </c>
      <c r="B75" s="181" t="s">
        <v>407</v>
      </c>
      <c r="C75" s="187" t="s">
        <v>408</v>
      </c>
      <c r="D75" s="182" t="s">
        <v>269</v>
      </c>
      <c r="E75" s="183">
        <v>806.81</v>
      </c>
      <c r="F75" s="184"/>
      <c r="G75" s="185">
        <f t="shared" si="21"/>
        <v>0</v>
      </c>
      <c r="H75" s="184"/>
      <c r="I75" s="185">
        <f t="shared" si="22"/>
        <v>0</v>
      </c>
      <c r="J75" s="184"/>
      <c r="K75" s="185">
        <f t="shared" si="23"/>
        <v>0</v>
      </c>
      <c r="L75" s="185">
        <v>21</v>
      </c>
      <c r="M75" s="185">
        <f t="shared" si="24"/>
        <v>0</v>
      </c>
      <c r="N75" s="183">
        <v>1.4999999999999999E-4</v>
      </c>
      <c r="O75" s="183">
        <f t="shared" si="25"/>
        <v>0.12</v>
      </c>
      <c r="P75" s="183">
        <v>0</v>
      </c>
      <c r="Q75" s="183">
        <f t="shared" si="26"/>
        <v>0</v>
      </c>
      <c r="R75" s="185"/>
      <c r="S75" s="185" t="s">
        <v>229</v>
      </c>
      <c r="T75" s="186" t="s">
        <v>221</v>
      </c>
      <c r="U75" s="158">
        <v>0</v>
      </c>
      <c r="V75" s="158">
        <f t="shared" si="27"/>
        <v>0</v>
      </c>
      <c r="W75" s="158"/>
      <c r="X75" s="158" t="s">
        <v>335</v>
      </c>
      <c r="Y75" s="158" t="s">
        <v>223</v>
      </c>
      <c r="Z75" s="148"/>
      <c r="AA75" s="148"/>
      <c r="AB75" s="148"/>
      <c r="AC75" s="148"/>
      <c r="AD75" s="148"/>
      <c r="AE75" s="148"/>
      <c r="AF75" s="148"/>
      <c r="AG75" s="148" t="s">
        <v>337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0">
        <v>63</v>
      </c>
      <c r="B76" s="181" t="s">
        <v>409</v>
      </c>
      <c r="C76" s="187" t="s">
        <v>410</v>
      </c>
      <c r="D76" s="182" t="s">
        <v>307</v>
      </c>
      <c r="E76" s="183">
        <v>1.01</v>
      </c>
      <c r="F76" s="184"/>
      <c r="G76" s="185">
        <f t="shared" si="21"/>
        <v>0</v>
      </c>
      <c r="H76" s="184"/>
      <c r="I76" s="185">
        <f t="shared" si="22"/>
        <v>0</v>
      </c>
      <c r="J76" s="184"/>
      <c r="K76" s="185">
        <f t="shared" si="23"/>
        <v>0</v>
      </c>
      <c r="L76" s="185">
        <v>21</v>
      </c>
      <c r="M76" s="185">
        <f t="shared" si="24"/>
        <v>0</v>
      </c>
      <c r="N76" s="183">
        <v>2.52508</v>
      </c>
      <c r="O76" s="183">
        <f t="shared" si="25"/>
        <v>2.5499999999999998</v>
      </c>
      <c r="P76" s="183">
        <v>0</v>
      </c>
      <c r="Q76" s="183">
        <f t="shared" si="26"/>
        <v>0</v>
      </c>
      <c r="R76" s="185"/>
      <c r="S76" s="185" t="s">
        <v>229</v>
      </c>
      <c r="T76" s="186" t="s">
        <v>221</v>
      </c>
      <c r="U76" s="158">
        <v>3.6749999999999998</v>
      </c>
      <c r="V76" s="158">
        <f t="shared" si="27"/>
        <v>3.71</v>
      </c>
      <c r="W76" s="158"/>
      <c r="X76" s="158" t="s">
        <v>271</v>
      </c>
      <c r="Y76" s="158" t="s">
        <v>223</v>
      </c>
      <c r="Z76" s="148"/>
      <c r="AA76" s="148"/>
      <c r="AB76" s="148"/>
      <c r="AC76" s="148"/>
      <c r="AD76" s="148"/>
      <c r="AE76" s="148"/>
      <c r="AF76" s="148"/>
      <c r="AG76" s="148" t="s">
        <v>272</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0">
        <v>64</v>
      </c>
      <c r="B77" s="181" t="s">
        <v>411</v>
      </c>
      <c r="C77" s="187" t="s">
        <v>412</v>
      </c>
      <c r="D77" s="182" t="s">
        <v>304</v>
      </c>
      <c r="E77" s="183">
        <v>48</v>
      </c>
      <c r="F77" s="184"/>
      <c r="G77" s="185">
        <f t="shared" si="21"/>
        <v>0</v>
      </c>
      <c r="H77" s="184"/>
      <c r="I77" s="185">
        <f t="shared" si="22"/>
        <v>0</v>
      </c>
      <c r="J77" s="184"/>
      <c r="K77" s="185">
        <f t="shared" si="23"/>
        <v>0</v>
      </c>
      <c r="L77" s="185">
        <v>21</v>
      </c>
      <c r="M77" s="185">
        <f t="shared" si="24"/>
        <v>0</v>
      </c>
      <c r="N77" s="183">
        <v>3.4610000000000002E-2</v>
      </c>
      <c r="O77" s="183">
        <f t="shared" si="25"/>
        <v>1.66</v>
      </c>
      <c r="P77" s="183">
        <v>0</v>
      </c>
      <c r="Q77" s="183">
        <f t="shared" si="26"/>
        <v>0</v>
      </c>
      <c r="R77" s="185"/>
      <c r="S77" s="185" t="s">
        <v>229</v>
      </c>
      <c r="T77" s="186" t="s">
        <v>221</v>
      </c>
      <c r="U77" s="158">
        <v>1.0980000000000001</v>
      </c>
      <c r="V77" s="158">
        <f t="shared" si="27"/>
        <v>52.7</v>
      </c>
      <c r="W77" s="158"/>
      <c r="X77" s="158" t="s">
        <v>271</v>
      </c>
      <c r="Y77" s="158" t="s">
        <v>223</v>
      </c>
      <c r="Z77" s="148"/>
      <c r="AA77" s="148"/>
      <c r="AB77" s="148"/>
      <c r="AC77" s="148"/>
      <c r="AD77" s="148"/>
      <c r="AE77" s="148"/>
      <c r="AF77" s="148"/>
      <c r="AG77" s="148" t="s">
        <v>272</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0">
        <v>65</v>
      </c>
      <c r="B78" s="181" t="s">
        <v>413</v>
      </c>
      <c r="C78" s="187" t="s">
        <v>414</v>
      </c>
      <c r="D78" s="182" t="s">
        <v>279</v>
      </c>
      <c r="E78" s="183">
        <v>32.32</v>
      </c>
      <c r="F78" s="184"/>
      <c r="G78" s="185">
        <f t="shared" si="21"/>
        <v>0</v>
      </c>
      <c r="H78" s="184"/>
      <c r="I78" s="185">
        <f t="shared" si="22"/>
        <v>0</v>
      </c>
      <c r="J78" s="184"/>
      <c r="K78" s="185">
        <f t="shared" si="23"/>
        <v>0</v>
      </c>
      <c r="L78" s="185">
        <v>21</v>
      </c>
      <c r="M78" s="185">
        <f t="shared" si="24"/>
        <v>0</v>
      </c>
      <c r="N78" s="183">
        <v>0.182</v>
      </c>
      <c r="O78" s="183">
        <f t="shared" si="25"/>
        <v>5.88</v>
      </c>
      <c r="P78" s="183">
        <v>0</v>
      </c>
      <c r="Q78" s="183">
        <f t="shared" si="26"/>
        <v>0</v>
      </c>
      <c r="R78" s="185"/>
      <c r="S78" s="185" t="s">
        <v>229</v>
      </c>
      <c r="T78" s="186" t="s">
        <v>221</v>
      </c>
      <c r="U78" s="158">
        <v>0</v>
      </c>
      <c r="V78" s="158">
        <f t="shared" si="27"/>
        <v>0</v>
      </c>
      <c r="W78" s="158"/>
      <c r="X78" s="158" t="s">
        <v>271</v>
      </c>
      <c r="Y78" s="158" t="s">
        <v>223</v>
      </c>
      <c r="Z78" s="148"/>
      <c r="AA78" s="148"/>
      <c r="AB78" s="148"/>
      <c r="AC78" s="148"/>
      <c r="AD78" s="148"/>
      <c r="AE78" s="148"/>
      <c r="AF78" s="148"/>
      <c r="AG78" s="148" t="s">
        <v>272</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0">
        <v>66</v>
      </c>
      <c r="B79" s="181" t="s">
        <v>415</v>
      </c>
      <c r="C79" s="187" t="s">
        <v>416</v>
      </c>
      <c r="D79" s="182" t="s">
        <v>269</v>
      </c>
      <c r="E79" s="183">
        <v>464.64</v>
      </c>
      <c r="F79" s="184"/>
      <c r="G79" s="185">
        <f t="shared" si="21"/>
        <v>0</v>
      </c>
      <c r="H79" s="184"/>
      <c r="I79" s="185">
        <f t="shared" si="22"/>
        <v>0</v>
      </c>
      <c r="J79" s="184"/>
      <c r="K79" s="185">
        <f t="shared" si="23"/>
        <v>0</v>
      </c>
      <c r="L79" s="185">
        <v>21</v>
      </c>
      <c r="M79" s="185">
        <f t="shared" si="24"/>
        <v>0</v>
      </c>
      <c r="N79" s="183">
        <v>4.0000000000000002E-4</v>
      </c>
      <c r="O79" s="183">
        <f t="shared" si="25"/>
        <v>0.19</v>
      </c>
      <c r="P79" s="183">
        <v>0</v>
      </c>
      <c r="Q79" s="183">
        <f t="shared" si="26"/>
        <v>0</v>
      </c>
      <c r="R79" s="185"/>
      <c r="S79" s="185" t="s">
        <v>229</v>
      </c>
      <c r="T79" s="186" t="s">
        <v>221</v>
      </c>
      <c r="U79" s="158">
        <v>0</v>
      </c>
      <c r="V79" s="158">
        <f t="shared" si="27"/>
        <v>0</v>
      </c>
      <c r="W79" s="158"/>
      <c r="X79" s="158" t="s">
        <v>335</v>
      </c>
      <c r="Y79" s="158" t="s">
        <v>336</v>
      </c>
      <c r="Z79" s="148"/>
      <c r="AA79" s="148"/>
      <c r="AB79" s="148"/>
      <c r="AC79" s="148"/>
      <c r="AD79" s="148"/>
      <c r="AE79" s="148"/>
      <c r="AF79" s="148"/>
      <c r="AG79" s="148" t="s">
        <v>337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x14ac:dyDescent="0.2">
      <c r="A80" s="160" t="s">
        <v>215</v>
      </c>
      <c r="B80" s="161" t="s">
        <v>156</v>
      </c>
      <c r="C80" s="175" t="s">
        <v>157</v>
      </c>
      <c r="D80" s="162"/>
      <c r="E80" s="163"/>
      <c r="F80" s="164"/>
      <c r="G80" s="164">
        <f>SUMIF(AG81:AG91,"&lt;&gt;NOR",G81:G91)</f>
        <v>0</v>
      </c>
      <c r="H80" s="164"/>
      <c r="I80" s="164">
        <f>SUM(I81:I91)</f>
        <v>0</v>
      </c>
      <c r="J80" s="164"/>
      <c r="K80" s="164">
        <f>SUM(K81:K91)</f>
        <v>0</v>
      </c>
      <c r="L80" s="164"/>
      <c r="M80" s="164">
        <f>SUM(M81:M91)</f>
        <v>0</v>
      </c>
      <c r="N80" s="163"/>
      <c r="O80" s="163">
        <f>SUM(O81:O91)</f>
        <v>3553.7000000000003</v>
      </c>
      <c r="P80" s="163"/>
      <c r="Q80" s="163">
        <f>SUM(Q81:Q91)</f>
        <v>0</v>
      </c>
      <c r="R80" s="164"/>
      <c r="S80" s="164"/>
      <c r="T80" s="165"/>
      <c r="U80" s="159"/>
      <c r="V80" s="159">
        <f>SUM(V81:V91)</f>
        <v>1932.25</v>
      </c>
      <c r="W80" s="159"/>
      <c r="X80" s="159"/>
      <c r="Y80" s="159"/>
      <c r="AG80" t="s">
        <v>216</v>
      </c>
    </row>
    <row r="81" spans="1:60" outlineLevel="1" x14ac:dyDescent="0.2">
      <c r="A81" s="180">
        <v>67</v>
      </c>
      <c r="B81" s="181" t="s">
        <v>417</v>
      </c>
      <c r="C81" s="187" t="s">
        <v>418</v>
      </c>
      <c r="D81" s="182" t="s">
        <v>269</v>
      </c>
      <c r="E81" s="183">
        <v>2688.94</v>
      </c>
      <c r="F81" s="184"/>
      <c r="G81" s="185">
        <f t="shared" ref="G81:G91" si="28">ROUND(E81*F81,2)</f>
        <v>0</v>
      </c>
      <c r="H81" s="184"/>
      <c r="I81" s="185">
        <f t="shared" ref="I81:I91" si="29">ROUND(E81*H81,2)</f>
        <v>0</v>
      </c>
      <c r="J81" s="184"/>
      <c r="K81" s="185">
        <f t="shared" ref="K81:K91" si="30">ROUND(E81*J81,2)</f>
        <v>0</v>
      </c>
      <c r="L81" s="185">
        <v>21</v>
      </c>
      <c r="M81" s="185">
        <f t="shared" ref="M81:M91" si="31">G81*(1+L81/100)</f>
        <v>0</v>
      </c>
      <c r="N81" s="183">
        <v>0.2024</v>
      </c>
      <c r="O81" s="183">
        <f t="shared" ref="O81:O91" si="32">ROUND(E81*N81,2)</f>
        <v>544.24</v>
      </c>
      <c r="P81" s="183">
        <v>0</v>
      </c>
      <c r="Q81" s="183">
        <f t="shared" ref="Q81:Q91" si="33">ROUND(E81*P81,2)</f>
        <v>0</v>
      </c>
      <c r="R81" s="185"/>
      <c r="S81" s="185" t="s">
        <v>229</v>
      </c>
      <c r="T81" s="186" t="s">
        <v>221</v>
      </c>
      <c r="U81" s="158">
        <v>2.5999999999999999E-2</v>
      </c>
      <c r="V81" s="158">
        <f t="shared" ref="V81:V91" si="34">ROUND(E81*U81,2)</f>
        <v>69.91</v>
      </c>
      <c r="W81" s="158"/>
      <c r="X81" s="158" t="s">
        <v>271</v>
      </c>
      <c r="Y81" s="158" t="s">
        <v>223</v>
      </c>
      <c r="Z81" s="148"/>
      <c r="AA81" s="148"/>
      <c r="AB81" s="148"/>
      <c r="AC81" s="148"/>
      <c r="AD81" s="148"/>
      <c r="AE81" s="148"/>
      <c r="AF81" s="148"/>
      <c r="AG81" s="148" t="s">
        <v>272</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0">
        <v>68</v>
      </c>
      <c r="B82" s="181" t="s">
        <v>419</v>
      </c>
      <c r="C82" s="187" t="s">
        <v>420</v>
      </c>
      <c r="D82" s="182" t="s">
        <v>269</v>
      </c>
      <c r="E82" s="183">
        <v>3688.94</v>
      </c>
      <c r="F82" s="184"/>
      <c r="G82" s="185">
        <f t="shared" si="28"/>
        <v>0</v>
      </c>
      <c r="H82" s="184"/>
      <c r="I82" s="185">
        <f t="shared" si="29"/>
        <v>0</v>
      </c>
      <c r="J82" s="184"/>
      <c r="K82" s="185">
        <f t="shared" si="30"/>
        <v>0</v>
      </c>
      <c r="L82" s="185">
        <v>21</v>
      </c>
      <c r="M82" s="185">
        <f t="shared" si="31"/>
        <v>0</v>
      </c>
      <c r="N82" s="183">
        <v>0.27994000000000002</v>
      </c>
      <c r="O82" s="183">
        <f t="shared" si="32"/>
        <v>1032.68</v>
      </c>
      <c r="P82" s="183">
        <v>0</v>
      </c>
      <c r="Q82" s="183">
        <f t="shared" si="33"/>
        <v>0</v>
      </c>
      <c r="R82" s="185"/>
      <c r="S82" s="185" t="s">
        <v>229</v>
      </c>
      <c r="T82" s="186" t="s">
        <v>221</v>
      </c>
      <c r="U82" s="158">
        <v>0.03</v>
      </c>
      <c r="V82" s="158">
        <f t="shared" si="34"/>
        <v>110.67</v>
      </c>
      <c r="W82" s="158"/>
      <c r="X82" s="158" t="s">
        <v>271</v>
      </c>
      <c r="Y82" s="158" t="s">
        <v>223</v>
      </c>
      <c r="Z82" s="148"/>
      <c r="AA82" s="148"/>
      <c r="AB82" s="148"/>
      <c r="AC82" s="148"/>
      <c r="AD82" s="148"/>
      <c r="AE82" s="148"/>
      <c r="AF82" s="148"/>
      <c r="AG82" s="148" t="s">
        <v>272</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0">
        <v>69</v>
      </c>
      <c r="B83" s="181" t="s">
        <v>421</v>
      </c>
      <c r="C83" s="187" t="s">
        <v>422</v>
      </c>
      <c r="D83" s="182" t="s">
        <v>269</v>
      </c>
      <c r="E83" s="183">
        <v>211.6</v>
      </c>
      <c r="F83" s="184"/>
      <c r="G83" s="185">
        <f t="shared" si="28"/>
        <v>0</v>
      </c>
      <c r="H83" s="184"/>
      <c r="I83" s="185">
        <f t="shared" si="29"/>
        <v>0</v>
      </c>
      <c r="J83" s="184"/>
      <c r="K83" s="185">
        <f t="shared" si="30"/>
        <v>0</v>
      </c>
      <c r="L83" s="185">
        <v>21</v>
      </c>
      <c r="M83" s="185">
        <f t="shared" si="31"/>
        <v>0</v>
      </c>
      <c r="N83" s="183">
        <v>0.378</v>
      </c>
      <c r="O83" s="183">
        <f t="shared" si="32"/>
        <v>79.98</v>
      </c>
      <c r="P83" s="183">
        <v>0</v>
      </c>
      <c r="Q83" s="183">
        <f t="shared" si="33"/>
        <v>0</v>
      </c>
      <c r="R83" s="185"/>
      <c r="S83" s="185" t="s">
        <v>229</v>
      </c>
      <c r="T83" s="186" t="s">
        <v>221</v>
      </c>
      <c r="U83" s="158">
        <v>2.5999999999999999E-2</v>
      </c>
      <c r="V83" s="158">
        <f t="shared" si="34"/>
        <v>5.5</v>
      </c>
      <c r="W83" s="158"/>
      <c r="X83" s="158" t="s">
        <v>271</v>
      </c>
      <c r="Y83" s="158" t="s">
        <v>223</v>
      </c>
      <c r="Z83" s="148"/>
      <c r="AA83" s="148"/>
      <c r="AB83" s="148"/>
      <c r="AC83" s="148"/>
      <c r="AD83" s="148"/>
      <c r="AE83" s="148"/>
      <c r="AF83" s="148"/>
      <c r="AG83" s="148" t="s">
        <v>272</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0">
        <v>70</v>
      </c>
      <c r="B84" s="181" t="s">
        <v>423</v>
      </c>
      <c r="C84" s="187" t="s">
        <v>424</v>
      </c>
      <c r="D84" s="182" t="s">
        <v>269</v>
      </c>
      <c r="E84" s="183">
        <v>2688.94</v>
      </c>
      <c r="F84" s="184"/>
      <c r="G84" s="185">
        <f t="shared" si="28"/>
        <v>0</v>
      </c>
      <c r="H84" s="184"/>
      <c r="I84" s="185">
        <f t="shared" si="29"/>
        <v>0</v>
      </c>
      <c r="J84" s="184"/>
      <c r="K84" s="185">
        <f t="shared" si="30"/>
        <v>0</v>
      </c>
      <c r="L84" s="185">
        <v>21</v>
      </c>
      <c r="M84" s="185">
        <f t="shared" si="31"/>
        <v>0</v>
      </c>
      <c r="N84" s="183">
        <v>0.441</v>
      </c>
      <c r="O84" s="183">
        <f t="shared" si="32"/>
        <v>1185.82</v>
      </c>
      <c r="P84" s="183">
        <v>0</v>
      </c>
      <c r="Q84" s="183">
        <f t="shared" si="33"/>
        <v>0</v>
      </c>
      <c r="R84" s="185"/>
      <c r="S84" s="185" t="s">
        <v>229</v>
      </c>
      <c r="T84" s="186" t="s">
        <v>221</v>
      </c>
      <c r="U84" s="158">
        <v>2.9000000000000001E-2</v>
      </c>
      <c r="V84" s="158">
        <f t="shared" si="34"/>
        <v>77.98</v>
      </c>
      <c r="W84" s="158"/>
      <c r="X84" s="158" t="s">
        <v>271</v>
      </c>
      <c r="Y84" s="158" t="s">
        <v>223</v>
      </c>
      <c r="Z84" s="148"/>
      <c r="AA84" s="148"/>
      <c r="AB84" s="148"/>
      <c r="AC84" s="148"/>
      <c r="AD84" s="148"/>
      <c r="AE84" s="148"/>
      <c r="AF84" s="148"/>
      <c r="AG84" s="148" t="s">
        <v>272</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0">
        <v>71</v>
      </c>
      <c r="B85" s="181" t="s">
        <v>425</v>
      </c>
      <c r="C85" s="187" t="s">
        <v>426</v>
      </c>
      <c r="D85" s="182" t="s">
        <v>307</v>
      </c>
      <c r="E85" s="183">
        <v>41.51</v>
      </c>
      <c r="F85" s="184"/>
      <c r="G85" s="185">
        <f t="shared" si="28"/>
        <v>0</v>
      </c>
      <c r="H85" s="184"/>
      <c r="I85" s="185">
        <f t="shared" si="29"/>
        <v>0</v>
      </c>
      <c r="J85" s="184"/>
      <c r="K85" s="185">
        <f t="shared" si="30"/>
        <v>0</v>
      </c>
      <c r="L85" s="185">
        <v>21</v>
      </c>
      <c r="M85" s="185">
        <f t="shared" si="31"/>
        <v>0</v>
      </c>
      <c r="N85" s="183">
        <v>0</v>
      </c>
      <c r="O85" s="183">
        <f t="shared" si="32"/>
        <v>0</v>
      </c>
      <c r="P85" s="183">
        <v>0</v>
      </c>
      <c r="Q85" s="183">
        <f t="shared" si="33"/>
        <v>0</v>
      </c>
      <c r="R85" s="185"/>
      <c r="S85" s="185" t="s">
        <v>229</v>
      </c>
      <c r="T85" s="186" t="s">
        <v>221</v>
      </c>
      <c r="U85" s="158">
        <v>0.96</v>
      </c>
      <c r="V85" s="158">
        <f t="shared" si="34"/>
        <v>39.85</v>
      </c>
      <c r="W85" s="158"/>
      <c r="X85" s="158" t="s">
        <v>271</v>
      </c>
      <c r="Y85" s="158" t="s">
        <v>223</v>
      </c>
      <c r="Z85" s="148"/>
      <c r="AA85" s="148"/>
      <c r="AB85" s="148"/>
      <c r="AC85" s="148"/>
      <c r="AD85" s="148"/>
      <c r="AE85" s="148"/>
      <c r="AF85" s="148"/>
      <c r="AG85" s="148" t="s">
        <v>272</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0">
        <v>72</v>
      </c>
      <c r="B86" s="181" t="s">
        <v>427</v>
      </c>
      <c r="C86" s="187" t="s">
        <v>428</v>
      </c>
      <c r="D86" s="182" t="s">
        <v>269</v>
      </c>
      <c r="E86" s="183">
        <v>211.6</v>
      </c>
      <c r="F86" s="184"/>
      <c r="G86" s="185">
        <f t="shared" si="28"/>
        <v>0</v>
      </c>
      <c r="H86" s="184"/>
      <c r="I86" s="185">
        <f t="shared" si="29"/>
        <v>0</v>
      </c>
      <c r="J86" s="184"/>
      <c r="K86" s="185">
        <f t="shared" si="30"/>
        <v>0</v>
      </c>
      <c r="L86" s="185">
        <v>21</v>
      </c>
      <c r="M86" s="185">
        <f t="shared" si="31"/>
        <v>0</v>
      </c>
      <c r="N86" s="183">
        <v>7.3899999999999993E-2</v>
      </c>
      <c r="O86" s="183">
        <f t="shared" si="32"/>
        <v>15.64</v>
      </c>
      <c r="P86" s="183">
        <v>0</v>
      </c>
      <c r="Q86" s="183">
        <f t="shared" si="33"/>
        <v>0</v>
      </c>
      <c r="R86" s="185"/>
      <c r="S86" s="185" t="s">
        <v>229</v>
      </c>
      <c r="T86" s="186" t="s">
        <v>221</v>
      </c>
      <c r="U86" s="158">
        <v>0.45200000000000001</v>
      </c>
      <c r="V86" s="158">
        <f t="shared" si="34"/>
        <v>95.64</v>
      </c>
      <c r="W86" s="158"/>
      <c r="X86" s="158" t="s">
        <v>271</v>
      </c>
      <c r="Y86" s="158" t="s">
        <v>223</v>
      </c>
      <c r="Z86" s="148"/>
      <c r="AA86" s="148"/>
      <c r="AB86" s="148"/>
      <c r="AC86" s="148"/>
      <c r="AD86" s="148"/>
      <c r="AE86" s="148"/>
      <c r="AF86" s="148"/>
      <c r="AG86" s="148" t="s">
        <v>272</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0">
        <v>73</v>
      </c>
      <c r="B87" s="181" t="s">
        <v>429</v>
      </c>
      <c r="C87" s="187" t="s">
        <v>430</v>
      </c>
      <c r="D87" s="182" t="s">
        <v>269</v>
      </c>
      <c r="E87" s="183">
        <v>14.44</v>
      </c>
      <c r="F87" s="184"/>
      <c r="G87" s="185">
        <f t="shared" si="28"/>
        <v>0</v>
      </c>
      <c r="H87" s="184"/>
      <c r="I87" s="185">
        <f t="shared" si="29"/>
        <v>0</v>
      </c>
      <c r="J87" s="184"/>
      <c r="K87" s="185">
        <f t="shared" si="30"/>
        <v>0</v>
      </c>
      <c r="L87" s="185">
        <v>21</v>
      </c>
      <c r="M87" s="185">
        <f t="shared" si="31"/>
        <v>0</v>
      </c>
      <c r="N87" s="183">
        <v>0.13150000000000001</v>
      </c>
      <c r="O87" s="183">
        <f t="shared" si="32"/>
        <v>1.9</v>
      </c>
      <c r="P87" s="183">
        <v>0</v>
      </c>
      <c r="Q87" s="183">
        <f t="shared" si="33"/>
        <v>0</v>
      </c>
      <c r="R87" s="185"/>
      <c r="S87" s="185" t="s">
        <v>229</v>
      </c>
      <c r="T87" s="186" t="s">
        <v>221</v>
      </c>
      <c r="U87" s="158">
        <v>0</v>
      </c>
      <c r="V87" s="158">
        <f t="shared" si="34"/>
        <v>0</v>
      </c>
      <c r="W87" s="158"/>
      <c r="X87" s="158" t="s">
        <v>335</v>
      </c>
      <c r="Y87" s="158" t="s">
        <v>223</v>
      </c>
      <c r="Z87" s="148"/>
      <c r="AA87" s="148"/>
      <c r="AB87" s="148"/>
      <c r="AC87" s="148"/>
      <c r="AD87" s="148"/>
      <c r="AE87" s="148"/>
      <c r="AF87" s="148"/>
      <c r="AG87" s="148" t="s">
        <v>337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0">
        <v>74</v>
      </c>
      <c r="B88" s="181" t="s">
        <v>431</v>
      </c>
      <c r="C88" s="187" t="s">
        <v>432</v>
      </c>
      <c r="D88" s="182" t="s">
        <v>269</v>
      </c>
      <c r="E88" s="183">
        <v>199.27</v>
      </c>
      <c r="F88" s="184"/>
      <c r="G88" s="185">
        <f t="shared" si="28"/>
        <v>0</v>
      </c>
      <c r="H88" s="184"/>
      <c r="I88" s="185">
        <f t="shared" si="29"/>
        <v>0</v>
      </c>
      <c r="J88" s="184"/>
      <c r="K88" s="185">
        <f t="shared" si="30"/>
        <v>0</v>
      </c>
      <c r="L88" s="185">
        <v>21</v>
      </c>
      <c r="M88" s="185">
        <f t="shared" si="31"/>
        <v>0</v>
      </c>
      <c r="N88" s="183">
        <v>0.129</v>
      </c>
      <c r="O88" s="183">
        <f t="shared" si="32"/>
        <v>25.71</v>
      </c>
      <c r="P88" s="183">
        <v>0</v>
      </c>
      <c r="Q88" s="183">
        <f t="shared" si="33"/>
        <v>0</v>
      </c>
      <c r="R88" s="185"/>
      <c r="S88" s="185" t="s">
        <v>229</v>
      </c>
      <c r="T88" s="186" t="s">
        <v>221</v>
      </c>
      <c r="U88" s="158">
        <v>0</v>
      </c>
      <c r="V88" s="158">
        <f t="shared" si="34"/>
        <v>0</v>
      </c>
      <c r="W88" s="158"/>
      <c r="X88" s="158" t="s">
        <v>335</v>
      </c>
      <c r="Y88" s="158" t="s">
        <v>223</v>
      </c>
      <c r="Z88" s="148"/>
      <c r="AA88" s="148"/>
      <c r="AB88" s="148"/>
      <c r="AC88" s="148"/>
      <c r="AD88" s="148"/>
      <c r="AE88" s="148"/>
      <c r="AF88" s="148"/>
      <c r="AG88" s="148" t="s">
        <v>337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0">
        <v>75</v>
      </c>
      <c r="B89" s="181" t="s">
        <v>433</v>
      </c>
      <c r="C89" s="187" t="s">
        <v>434</v>
      </c>
      <c r="D89" s="182" t="s">
        <v>269</v>
      </c>
      <c r="E89" s="183">
        <v>2715.83</v>
      </c>
      <c r="F89" s="184"/>
      <c r="G89" s="185">
        <f t="shared" si="28"/>
        <v>0</v>
      </c>
      <c r="H89" s="184"/>
      <c r="I89" s="185">
        <f t="shared" si="29"/>
        <v>0</v>
      </c>
      <c r="J89" s="184"/>
      <c r="K89" s="185">
        <f t="shared" si="30"/>
        <v>0</v>
      </c>
      <c r="L89" s="185">
        <v>21</v>
      </c>
      <c r="M89" s="185">
        <f t="shared" si="31"/>
        <v>0</v>
      </c>
      <c r="N89" s="183">
        <v>0.17244999999999999</v>
      </c>
      <c r="O89" s="183">
        <f t="shared" si="32"/>
        <v>468.34</v>
      </c>
      <c r="P89" s="183">
        <v>0</v>
      </c>
      <c r="Q89" s="183">
        <f t="shared" si="33"/>
        <v>0</v>
      </c>
      <c r="R89" s="185"/>
      <c r="S89" s="185" t="s">
        <v>229</v>
      </c>
      <c r="T89" s="186" t="s">
        <v>221</v>
      </c>
      <c r="U89" s="158">
        <v>0</v>
      </c>
      <c r="V89" s="158">
        <f t="shared" si="34"/>
        <v>0</v>
      </c>
      <c r="W89" s="158"/>
      <c r="X89" s="158" t="s">
        <v>335</v>
      </c>
      <c r="Y89" s="158" t="s">
        <v>223</v>
      </c>
      <c r="Z89" s="148"/>
      <c r="AA89" s="148"/>
      <c r="AB89" s="148"/>
      <c r="AC89" s="148"/>
      <c r="AD89" s="148"/>
      <c r="AE89" s="148"/>
      <c r="AF89" s="148"/>
      <c r="AG89" s="148" t="s">
        <v>337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0">
        <v>76</v>
      </c>
      <c r="B90" s="181" t="s">
        <v>435</v>
      </c>
      <c r="C90" s="187" t="s">
        <v>436</v>
      </c>
      <c r="D90" s="182" t="s">
        <v>269</v>
      </c>
      <c r="E90" s="183">
        <v>2688.94</v>
      </c>
      <c r="F90" s="184"/>
      <c r="G90" s="185">
        <f t="shared" si="28"/>
        <v>0</v>
      </c>
      <c r="H90" s="184"/>
      <c r="I90" s="185">
        <f t="shared" si="29"/>
        <v>0</v>
      </c>
      <c r="J90" s="184"/>
      <c r="K90" s="185">
        <f t="shared" si="30"/>
        <v>0</v>
      </c>
      <c r="L90" s="185">
        <v>21</v>
      </c>
      <c r="M90" s="185">
        <f t="shared" si="31"/>
        <v>0</v>
      </c>
      <c r="N90" s="183">
        <v>7.3899999999999993E-2</v>
      </c>
      <c r="O90" s="183">
        <f t="shared" si="32"/>
        <v>198.71</v>
      </c>
      <c r="P90" s="183">
        <v>0</v>
      </c>
      <c r="Q90" s="183">
        <f t="shared" si="33"/>
        <v>0</v>
      </c>
      <c r="R90" s="185"/>
      <c r="S90" s="185" t="s">
        <v>229</v>
      </c>
      <c r="T90" s="186" t="s">
        <v>221</v>
      </c>
      <c r="U90" s="158">
        <v>0.56999999999999995</v>
      </c>
      <c r="V90" s="158">
        <f t="shared" si="34"/>
        <v>1532.7</v>
      </c>
      <c r="W90" s="158"/>
      <c r="X90" s="158" t="s">
        <v>271</v>
      </c>
      <c r="Y90" s="158" t="s">
        <v>223</v>
      </c>
      <c r="Z90" s="148"/>
      <c r="AA90" s="148"/>
      <c r="AB90" s="148"/>
      <c r="AC90" s="148"/>
      <c r="AD90" s="148"/>
      <c r="AE90" s="148"/>
      <c r="AF90" s="148"/>
      <c r="AG90" s="148" t="s">
        <v>272</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0">
        <v>77</v>
      </c>
      <c r="B91" s="181" t="s">
        <v>437</v>
      </c>
      <c r="C91" s="187" t="s">
        <v>438</v>
      </c>
      <c r="D91" s="182" t="s">
        <v>269</v>
      </c>
      <c r="E91" s="183">
        <v>3.79</v>
      </c>
      <c r="F91" s="184"/>
      <c r="G91" s="185">
        <f t="shared" si="28"/>
        <v>0</v>
      </c>
      <c r="H91" s="184"/>
      <c r="I91" s="185">
        <f t="shared" si="29"/>
        <v>0</v>
      </c>
      <c r="J91" s="184"/>
      <c r="K91" s="185">
        <f t="shared" si="30"/>
        <v>0</v>
      </c>
      <c r="L91" s="185">
        <v>21</v>
      </c>
      <c r="M91" s="185">
        <f t="shared" si="31"/>
        <v>0</v>
      </c>
      <c r="N91" s="183">
        <v>0.17824000000000001</v>
      </c>
      <c r="O91" s="183">
        <f t="shared" si="32"/>
        <v>0.68</v>
      </c>
      <c r="P91" s="183">
        <v>0</v>
      </c>
      <c r="Q91" s="183">
        <f t="shared" si="33"/>
        <v>0</v>
      </c>
      <c r="R91" s="185"/>
      <c r="S91" s="185" t="s">
        <v>229</v>
      </c>
      <c r="T91" s="186" t="s">
        <v>221</v>
      </c>
      <c r="U91" s="158">
        <v>0</v>
      </c>
      <c r="V91" s="158">
        <f t="shared" si="34"/>
        <v>0</v>
      </c>
      <c r="W91" s="158"/>
      <c r="X91" s="158" t="s">
        <v>335</v>
      </c>
      <c r="Y91" s="158" t="s">
        <v>223</v>
      </c>
      <c r="Z91" s="148"/>
      <c r="AA91" s="148"/>
      <c r="AB91" s="148"/>
      <c r="AC91" s="148"/>
      <c r="AD91" s="148"/>
      <c r="AE91" s="148"/>
      <c r="AF91" s="148"/>
      <c r="AG91" s="148" t="s">
        <v>337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x14ac:dyDescent="0.2">
      <c r="A92" s="160" t="s">
        <v>215</v>
      </c>
      <c r="B92" s="161" t="s">
        <v>160</v>
      </c>
      <c r="C92" s="175" t="s">
        <v>161</v>
      </c>
      <c r="D92" s="162"/>
      <c r="E92" s="163"/>
      <c r="F92" s="164"/>
      <c r="G92" s="164">
        <f>SUMIF(AG93:AG108,"&lt;&gt;NOR",G93:G108)</f>
        <v>0</v>
      </c>
      <c r="H92" s="164"/>
      <c r="I92" s="164">
        <f>SUM(I93:I108)</f>
        <v>0</v>
      </c>
      <c r="J92" s="164"/>
      <c r="K92" s="164">
        <f>SUM(K93:K108)</f>
        <v>0</v>
      </c>
      <c r="L92" s="164"/>
      <c r="M92" s="164">
        <f>SUM(M93:M108)</f>
        <v>0</v>
      </c>
      <c r="N92" s="163"/>
      <c r="O92" s="163">
        <f>SUM(O93:O108)</f>
        <v>173.50000000000003</v>
      </c>
      <c r="P92" s="163"/>
      <c r="Q92" s="163">
        <f>SUM(Q93:Q108)</f>
        <v>0</v>
      </c>
      <c r="R92" s="164"/>
      <c r="S92" s="164"/>
      <c r="T92" s="165"/>
      <c r="U92" s="159"/>
      <c r="V92" s="159">
        <f>SUM(V93:V108)</f>
        <v>223.57</v>
      </c>
      <c r="W92" s="159"/>
      <c r="X92" s="159"/>
      <c r="Y92" s="159"/>
      <c r="AG92" t="s">
        <v>216</v>
      </c>
    </row>
    <row r="93" spans="1:60" outlineLevel="1" x14ac:dyDescent="0.2">
      <c r="A93" s="180">
        <v>78</v>
      </c>
      <c r="B93" s="181" t="s">
        <v>439</v>
      </c>
      <c r="C93" s="187" t="s">
        <v>440</v>
      </c>
      <c r="D93" s="182" t="s">
        <v>279</v>
      </c>
      <c r="E93" s="183">
        <v>3</v>
      </c>
      <c r="F93" s="184"/>
      <c r="G93" s="185">
        <f t="shared" ref="G93:G108" si="35">ROUND(E93*F93,2)</f>
        <v>0</v>
      </c>
      <c r="H93" s="184"/>
      <c r="I93" s="185">
        <f t="shared" ref="I93:I108" si="36">ROUND(E93*H93,2)</f>
        <v>0</v>
      </c>
      <c r="J93" s="184"/>
      <c r="K93" s="185">
        <f t="shared" ref="K93:K108" si="37">ROUND(E93*J93,2)</f>
        <v>0</v>
      </c>
      <c r="L93" s="185">
        <v>21</v>
      </c>
      <c r="M93" s="185">
        <f t="shared" ref="M93:M108" si="38">G93*(1+L93/100)</f>
        <v>0</v>
      </c>
      <c r="N93" s="183">
        <v>0.25</v>
      </c>
      <c r="O93" s="183">
        <f t="shared" ref="O93:O108" si="39">ROUND(E93*N93,2)</f>
        <v>0.75</v>
      </c>
      <c r="P93" s="183">
        <v>0</v>
      </c>
      <c r="Q93" s="183">
        <f t="shared" ref="Q93:Q108" si="40">ROUND(E93*P93,2)</f>
        <v>0</v>
      </c>
      <c r="R93" s="185"/>
      <c r="S93" s="185" t="s">
        <v>229</v>
      </c>
      <c r="T93" s="186" t="s">
        <v>221</v>
      </c>
      <c r="U93" s="158">
        <v>0.82</v>
      </c>
      <c r="V93" s="158">
        <f t="shared" ref="V93:V108" si="41">ROUND(E93*U93,2)</f>
        <v>2.46</v>
      </c>
      <c r="W93" s="158"/>
      <c r="X93" s="158" t="s">
        <v>271</v>
      </c>
      <c r="Y93" s="158" t="s">
        <v>223</v>
      </c>
      <c r="Z93" s="148"/>
      <c r="AA93" s="148"/>
      <c r="AB93" s="148"/>
      <c r="AC93" s="148"/>
      <c r="AD93" s="148"/>
      <c r="AE93" s="148"/>
      <c r="AF93" s="148"/>
      <c r="AG93" s="148" t="s">
        <v>272</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80">
        <v>79</v>
      </c>
      <c r="B94" s="181" t="s">
        <v>441</v>
      </c>
      <c r="C94" s="187" t="s">
        <v>442</v>
      </c>
      <c r="D94" s="182" t="s">
        <v>269</v>
      </c>
      <c r="E94" s="183">
        <v>2</v>
      </c>
      <c r="F94" s="184"/>
      <c r="G94" s="185">
        <f t="shared" si="35"/>
        <v>0</v>
      </c>
      <c r="H94" s="184"/>
      <c r="I94" s="185">
        <f t="shared" si="36"/>
        <v>0</v>
      </c>
      <c r="J94" s="184"/>
      <c r="K94" s="185">
        <f t="shared" si="37"/>
        <v>0</v>
      </c>
      <c r="L94" s="185">
        <v>21</v>
      </c>
      <c r="M94" s="185">
        <f t="shared" si="38"/>
        <v>0</v>
      </c>
      <c r="N94" s="183">
        <v>1.3999999999999999E-4</v>
      </c>
      <c r="O94" s="183">
        <f t="shared" si="39"/>
        <v>0</v>
      </c>
      <c r="P94" s="183">
        <v>0</v>
      </c>
      <c r="Q94" s="183">
        <f t="shared" si="40"/>
        <v>0</v>
      </c>
      <c r="R94" s="185"/>
      <c r="S94" s="185" t="s">
        <v>229</v>
      </c>
      <c r="T94" s="186" t="s">
        <v>221</v>
      </c>
      <c r="U94" s="158">
        <v>0.72</v>
      </c>
      <c r="V94" s="158">
        <f t="shared" si="41"/>
        <v>1.44</v>
      </c>
      <c r="W94" s="158"/>
      <c r="X94" s="158" t="s">
        <v>271</v>
      </c>
      <c r="Y94" s="158" t="s">
        <v>223</v>
      </c>
      <c r="Z94" s="148"/>
      <c r="AA94" s="148"/>
      <c r="AB94" s="148"/>
      <c r="AC94" s="148"/>
      <c r="AD94" s="148"/>
      <c r="AE94" s="148"/>
      <c r="AF94" s="148"/>
      <c r="AG94" s="148" t="s">
        <v>272</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80">
        <v>80</v>
      </c>
      <c r="B95" s="181" t="s">
        <v>443</v>
      </c>
      <c r="C95" s="187" t="s">
        <v>444</v>
      </c>
      <c r="D95" s="182" t="s">
        <v>304</v>
      </c>
      <c r="E95" s="183">
        <v>518.5</v>
      </c>
      <c r="F95" s="184"/>
      <c r="G95" s="185">
        <f t="shared" si="35"/>
        <v>0</v>
      </c>
      <c r="H95" s="184"/>
      <c r="I95" s="185">
        <f t="shared" si="36"/>
        <v>0</v>
      </c>
      <c r="J95" s="184"/>
      <c r="K95" s="185">
        <f t="shared" si="37"/>
        <v>0</v>
      </c>
      <c r="L95" s="185">
        <v>21</v>
      </c>
      <c r="M95" s="185">
        <f t="shared" si="38"/>
        <v>0</v>
      </c>
      <c r="N95" s="183">
        <v>4.4000000000000002E-4</v>
      </c>
      <c r="O95" s="183">
        <f t="shared" si="39"/>
        <v>0.23</v>
      </c>
      <c r="P95" s="183">
        <v>0</v>
      </c>
      <c r="Q95" s="183">
        <f t="shared" si="40"/>
        <v>0</v>
      </c>
      <c r="R95" s="185"/>
      <c r="S95" s="185" t="s">
        <v>229</v>
      </c>
      <c r="T95" s="186" t="s">
        <v>221</v>
      </c>
      <c r="U95" s="158">
        <v>3.1E-2</v>
      </c>
      <c r="V95" s="158">
        <f t="shared" si="41"/>
        <v>16.07</v>
      </c>
      <c r="W95" s="158"/>
      <c r="X95" s="158" t="s">
        <v>271</v>
      </c>
      <c r="Y95" s="158" t="s">
        <v>223</v>
      </c>
      <c r="Z95" s="148"/>
      <c r="AA95" s="148"/>
      <c r="AB95" s="148"/>
      <c r="AC95" s="148"/>
      <c r="AD95" s="148"/>
      <c r="AE95" s="148"/>
      <c r="AF95" s="148"/>
      <c r="AG95" s="148" t="s">
        <v>272</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0">
        <v>81</v>
      </c>
      <c r="B96" s="181" t="s">
        <v>445</v>
      </c>
      <c r="C96" s="187" t="s">
        <v>446</v>
      </c>
      <c r="D96" s="182" t="s">
        <v>269</v>
      </c>
      <c r="E96" s="183">
        <v>30</v>
      </c>
      <c r="F96" s="184"/>
      <c r="G96" s="185">
        <f t="shared" si="35"/>
        <v>0</v>
      </c>
      <c r="H96" s="184"/>
      <c r="I96" s="185">
        <f t="shared" si="36"/>
        <v>0</v>
      </c>
      <c r="J96" s="184"/>
      <c r="K96" s="185">
        <f t="shared" si="37"/>
        <v>0</v>
      </c>
      <c r="L96" s="185">
        <v>21</v>
      </c>
      <c r="M96" s="185">
        <f t="shared" si="38"/>
        <v>0</v>
      </c>
      <c r="N96" s="183">
        <v>3.7000000000000002E-3</v>
      </c>
      <c r="O96" s="183">
        <f t="shared" si="39"/>
        <v>0.11</v>
      </c>
      <c r="P96" s="183">
        <v>0</v>
      </c>
      <c r="Q96" s="183">
        <f t="shared" si="40"/>
        <v>0</v>
      </c>
      <c r="R96" s="185"/>
      <c r="S96" s="185" t="s">
        <v>229</v>
      </c>
      <c r="T96" s="186" t="s">
        <v>221</v>
      </c>
      <c r="U96" s="158">
        <v>0.36099999999999999</v>
      </c>
      <c r="V96" s="158">
        <f t="shared" si="41"/>
        <v>10.83</v>
      </c>
      <c r="W96" s="158"/>
      <c r="X96" s="158" t="s">
        <v>271</v>
      </c>
      <c r="Y96" s="158" t="s">
        <v>223</v>
      </c>
      <c r="Z96" s="148"/>
      <c r="AA96" s="148"/>
      <c r="AB96" s="148"/>
      <c r="AC96" s="148"/>
      <c r="AD96" s="148"/>
      <c r="AE96" s="148"/>
      <c r="AF96" s="148"/>
      <c r="AG96" s="148" t="s">
        <v>272</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0">
        <v>82</v>
      </c>
      <c r="B97" s="181" t="s">
        <v>447</v>
      </c>
      <c r="C97" s="187" t="s">
        <v>448</v>
      </c>
      <c r="D97" s="182" t="s">
        <v>304</v>
      </c>
      <c r="E97" s="183">
        <v>518.5</v>
      </c>
      <c r="F97" s="184"/>
      <c r="G97" s="185">
        <f t="shared" si="35"/>
        <v>0</v>
      </c>
      <c r="H97" s="184"/>
      <c r="I97" s="185">
        <f t="shared" si="36"/>
        <v>0</v>
      </c>
      <c r="J97" s="184"/>
      <c r="K97" s="185">
        <f t="shared" si="37"/>
        <v>0</v>
      </c>
      <c r="L97" s="185">
        <v>21</v>
      </c>
      <c r="M97" s="185">
        <f t="shared" si="38"/>
        <v>0</v>
      </c>
      <c r="N97" s="183">
        <v>0</v>
      </c>
      <c r="O97" s="183">
        <f t="shared" si="39"/>
        <v>0</v>
      </c>
      <c r="P97" s="183">
        <v>0</v>
      </c>
      <c r="Q97" s="183">
        <f t="shared" si="40"/>
        <v>0</v>
      </c>
      <c r="R97" s="185"/>
      <c r="S97" s="185" t="s">
        <v>229</v>
      </c>
      <c r="T97" s="186" t="s">
        <v>221</v>
      </c>
      <c r="U97" s="158">
        <v>1.2E-2</v>
      </c>
      <c r="V97" s="158">
        <f t="shared" si="41"/>
        <v>6.22</v>
      </c>
      <c r="W97" s="158"/>
      <c r="X97" s="158" t="s">
        <v>271</v>
      </c>
      <c r="Y97" s="158" t="s">
        <v>223</v>
      </c>
      <c r="Z97" s="148"/>
      <c r="AA97" s="148"/>
      <c r="AB97" s="148"/>
      <c r="AC97" s="148"/>
      <c r="AD97" s="148"/>
      <c r="AE97" s="148"/>
      <c r="AF97" s="148"/>
      <c r="AG97" s="148" t="s">
        <v>272</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0">
        <v>83</v>
      </c>
      <c r="B98" s="181" t="s">
        <v>449</v>
      </c>
      <c r="C98" s="187" t="s">
        <v>450</v>
      </c>
      <c r="D98" s="182" t="s">
        <v>269</v>
      </c>
      <c r="E98" s="183">
        <v>30</v>
      </c>
      <c r="F98" s="184"/>
      <c r="G98" s="185">
        <f t="shared" si="35"/>
        <v>0</v>
      </c>
      <c r="H98" s="184"/>
      <c r="I98" s="185">
        <f t="shared" si="36"/>
        <v>0</v>
      </c>
      <c r="J98" s="184"/>
      <c r="K98" s="185">
        <f t="shared" si="37"/>
        <v>0</v>
      </c>
      <c r="L98" s="185">
        <v>21</v>
      </c>
      <c r="M98" s="185">
        <f t="shared" si="38"/>
        <v>0</v>
      </c>
      <c r="N98" s="183">
        <v>0</v>
      </c>
      <c r="O98" s="183">
        <f t="shared" si="39"/>
        <v>0</v>
      </c>
      <c r="P98" s="183">
        <v>0</v>
      </c>
      <c r="Q98" s="183">
        <f t="shared" si="40"/>
        <v>0</v>
      </c>
      <c r="R98" s="185"/>
      <c r="S98" s="185" t="s">
        <v>229</v>
      </c>
      <c r="T98" s="186" t="s">
        <v>221</v>
      </c>
      <c r="U98" s="158">
        <v>0.13</v>
      </c>
      <c r="V98" s="158">
        <f t="shared" si="41"/>
        <v>3.9</v>
      </c>
      <c r="W98" s="158"/>
      <c r="X98" s="158" t="s">
        <v>271</v>
      </c>
      <c r="Y98" s="158" t="s">
        <v>223</v>
      </c>
      <c r="Z98" s="148"/>
      <c r="AA98" s="148"/>
      <c r="AB98" s="148"/>
      <c r="AC98" s="148"/>
      <c r="AD98" s="148"/>
      <c r="AE98" s="148"/>
      <c r="AF98" s="148"/>
      <c r="AG98" s="148" t="s">
        <v>272</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0">
        <v>84</v>
      </c>
      <c r="B99" s="181" t="s">
        <v>451</v>
      </c>
      <c r="C99" s="187" t="s">
        <v>452</v>
      </c>
      <c r="D99" s="182" t="s">
        <v>304</v>
      </c>
      <c r="E99" s="183">
        <v>830.24</v>
      </c>
      <c r="F99" s="184"/>
      <c r="G99" s="185">
        <f t="shared" si="35"/>
        <v>0</v>
      </c>
      <c r="H99" s="184"/>
      <c r="I99" s="185">
        <f t="shared" si="36"/>
        <v>0</v>
      </c>
      <c r="J99" s="184"/>
      <c r="K99" s="185">
        <f t="shared" si="37"/>
        <v>0</v>
      </c>
      <c r="L99" s="185">
        <v>21</v>
      </c>
      <c r="M99" s="185">
        <f t="shared" si="38"/>
        <v>0</v>
      </c>
      <c r="N99" s="183">
        <v>0.14424000000000001</v>
      </c>
      <c r="O99" s="183">
        <f t="shared" si="39"/>
        <v>119.75</v>
      </c>
      <c r="P99" s="183">
        <v>0</v>
      </c>
      <c r="Q99" s="183">
        <f t="shared" si="40"/>
        <v>0</v>
      </c>
      <c r="R99" s="185"/>
      <c r="S99" s="185" t="s">
        <v>229</v>
      </c>
      <c r="T99" s="186" t="s">
        <v>221</v>
      </c>
      <c r="U99" s="158">
        <v>0.22</v>
      </c>
      <c r="V99" s="158">
        <f t="shared" si="41"/>
        <v>182.65</v>
      </c>
      <c r="W99" s="158"/>
      <c r="X99" s="158" t="s">
        <v>271</v>
      </c>
      <c r="Y99" s="158" t="s">
        <v>223</v>
      </c>
      <c r="Z99" s="148"/>
      <c r="AA99" s="148"/>
      <c r="AB99" s="148"/>
      <c r="AC99" s="148"/>
      <c r="AD99" s="148"/>
      <c r="AE99" s="148"/>
      <c r="AF99" s="148"/>
      <c r="AG99" s="148" t="s">
        <v>272</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0">
        <v>85</v>
      </c>
      <c r="B100" s="181" t="s">
        <v>453</v>
      </c>
      <c r="C100" s="187" t="s">
        <v>454</v>
      </c>
      <c r="D100" s="182" t="s">
        <v>279</v>
      </c>
      <c r="E100" s="183">
        <v>2</v>
      </c>
      <c r="F100" s="184"/>
      <c r="G100" s="185">
        <f t="shared" si="35"/>
        <v>0</v>
      </c>
      <c r="H100" s="184"/>
      <c r="I100" s="185">
        <f t="shared" si="36"/>
        <v>0</v>
      </c>
      <c r="J100" s="184"/>
      <c r="K100" s="185">
        <f t="shared" si="37"/>
        <v>0</v>
      </c>
      <c r="L100" s="185">
        <v>21</v>
      </c>
      <c r="M100" s="185">
        <f t="shared" si="38"/>
        <v>0</v>
      </c>
      <c r="N100" s="183">
        <v>0.01</v>
      </c>
      <c r="O100" s="183">
        <f t="shared" si="39"/>
        <v>0.02</v>
      </c>
      <c r="P100" s="183">
        <v>0</v>
      </c>
      <c r="Q100" s="183">
        <f t="shared" si="40"/>
        <v>0</v>
      </c>
      <c r="R100" s="185"/>
      <c r="S100" s="185" t="s">
        <v>229</v>
      </c>
      <c r="T100" s="186" t="s">
        <v>221</v>
      </c>
      <c r="U100" s="158">
        <v>0</v>
      </c>
      <c r="V100" s="158">
        <f t="shared" si="41"/>
        <v>0</v>
      </c>
      <c r="W100" s="158"/>
      <c r="X100" s="158" t="s">
        <v>271</v>
      </c>
      <c r="Y100" s="158" t="s">
        <v>223</v>
      </c>
      <c r="Z100" s="148"/>
      <c r="AA100" s="148"/>
      <c r="AB100" s="148"/>
      <c r="AC100" s="148"/>
      <c r="AD100" s="148"/>
      <c r="AE100" s="148"/>
      <c r="AF100" s="148"/>
      <c r="AG100" s="148" t="s">
        <v>272</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0">
        <v>86</v>
      </c>
      <c r="B101" s="181" t="s">
        <v>455</v>
      </c>
      <c r="C101" s="187" t="s">
        <v>456</v>
      </c>
      <c r="D101" s="182" t="s">
        <v>279</v>
      </c>
      <c r="E101" s="183">
        <v>1</v>
      </c>
      <c r="F101" s="184"/>
      <c r="G101" s="185">
        <f t="shared" si="35"/>
        <v>0</v>
      </c>
      <c r="H101" s="184"/>
      <c r="I101" s="185">
        <f t="shared" si="36"/>
        <v>0</v>
      </c>
      <c r="J101" s="184"/>
      <c r="K101" s="185">
        <f t="shared" si="37"/>
        <v>0</v>
      </c>
      <c r="L101" s="185">
        <v>21</v>
      </c>
      <c r="M101" s="185">
        <f t="shared" si="38"/>
        <v>0</v>
      </c>
      <c r="N101" s="183">
        <v>5.1000000000000004E-3</v>
      </c>
      <c r="O101" s="183">
        <f t="shared" si="39"/>
        <v>0.01</v>
      </c>
      <c r="P101" s="183">
        <v>0</v>
      </c>
      <c r="Q101" s="183">
        <f t="shared" si="40"/>
        <v>0</v>
      </c>
      <c r="R101" s="185"/>
      <c r="S101" s="185" t="s">
        <v>229</v>
      </c>
      <c r="T101" s="186" t="s">
        <v>221</v>
      </c>
      <c r="U101" s="158">
        <v>0</v>
      </c>
      <c r="V101" s="158">
        <f t="shared" si="41"/>
        <v>0</v>
      </c>
      <c r="W101" s="158"/>
      <c r="X101" s="158" t="s">
        <v>335</v>
      </c>
      <c r="Y101" s="158" t="s">
        <v>223</v>
      </c>
      <c r="Z101" s="148"/>
      <c r="AA101" s="148"/>
      <c r="AB101" s="148"/>
      <c r="AC101" s="148"/>
      <c r="AD101" s="148"/>
      <c r="AE101" s="148"/>
      <c r="AF101" s="148"/>
      <c r="AG101" s="148" t="s">
        <v>337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0">
        <v>87</v>
      </c>
      <c r="B102" s="181" t="s">
        <v>457</v>
      </c>
      <c r="C102" s="187" t="s">
        <v>458</v>
      </c>
      <c r="D102" s="182" t="s">
        <v>279</v>
      </c>
      <c r="E102" s="183">
        <v>1</v>
      </c>
      <c r="F102" s="184"/>
      <c r="G102" s="185">
        <f t="shared" si="35"/>
        <v>0</v>
      </c>
      <c r="H102" s="184"/>
      <c r="I102" s="185">
        <f t="shared" si="36"/>
        <v>0</v>
      </c>
      <c r="J102" s="184"/>
      <c r="K102" s="185">
        <f t="shared" si="37"/>
        <v>0</v>
      </c>
      <c r="L102" s="185">
        <v>21</v>
      </c>
      <c r="M102" s="185">
        <f t="shared" si="38"/>
        <v>0</v>
      </c>
      <c r="N102" s="183">
        <v>3.0000000000000001E-3</v>
      </c>
      <c r="O102" s="183">
        <f t="shared" si="39"/>
        <v>0</v>
      </c>
      <c r="P102" s="183">
        <v>0</v>
      </c>
      <c r="Q102" s="183">
        <f t="shared" si="40"/>
        <v>0</v>
      </c>
      <c r="R102" s="185"/>
      <c r="S102" s="185" t="s">
        <v>229</v>
      </c>
      <c r="T102" s="186" t="s">
        <v>221</v>
      </c>
      <c r="U102" s="158">
        <v>0</v>
      </c>
      <c r="V102" s="158">
        <f t="shared" si="41"/>
        <v>0</v>
      </c>
      <c r="W102" s="158"/>
      <c r="X102" s="158" t="s">
        <v>335</v>
      </c>
      <c r="Y102" s="158" t="s">
        <v>223</v>
      </c>
      <c r="Z102" s="148"/>
      <c r="AA102" s="148"/>
      <c r="AB102" s="148"/>
      <c r="AC102" s="148"/>
      <c r="AD102" s="148"/>
      <c r="AE102" s="148"/>
      <c r="AF102" s="148"/>
      <c r="AG102" s="148" t="s">
        <v>337</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0">
        <v>88</v>
      </c>
      <c r="B103" s="181" t="s">
        <v>459</v>
      </c>
      <c r="C103" s="187" t="s">
        <v>460</v>
      </c>
      <c r="D103" s="182" t="s">
        <v>279</v>
      </c>
      <c r="E103" s="183">
        <v>1</v>
      </c>
      <c r="F103" s="184"/>
      <c r="G103" s="185">
        <f t="shared" si="35"/>
        <v>0</v>
      </c>
      <c r="H103" s="184"/>
      <c r="I103" s="185">
        <f t="shared" si="36"/>
        <v>0</v>
      </c>
      <c r="J103" s="184"/>
      <c r="K103" s="185">
        <f t="shared" si="37"/>
        <v>0</v>
      </c>
      <c r="L103" s="185">
        <v>21</v>
      </c>
      <c r="M103" s="185">
        <f t="shared" si="38"/>
        <v>0</v>
      </c>
      <c r="N103" s="183">
        <v>6.0000000000000001E-3</v>
      </c>
      <c r="O103" s="183">
        <f t="shared" si="39"/>
        <v>0.01</v>
      </c>
      <c r="P103" s="183">
        <v>0</v>
      </c>
      <c r="Q103" s="183">
        <f t="shared" si="40"/>
        <v>0</v>
      </c>
      <c r="R103" s="185"/>
      <c r="S103" s="185" t="s">
        <v>229</v>
      </c>
      <c r="T103" s="186" t="s">
        <v>221</v>
      </c>
      <c r="U103" s="158">
        <v>0</v>
      </c>
      <c r="V103" s="158">
        <f t="shared" si="41"/>
        <v>0</v>
      </c>
      <c r="W103" s="158"/>
      <c r="X103" s="158" t="s">
        <v>335</v>
      </c>
      <c r="Y103" s="158" t="s">
        <v>223</v>
      </c>
      <c r="Z103" s="148"/>
      <c r="AA103" s="148"/>
      <c r="AB103" s="148"/>
      <c r="AC103" s="148"/>
      <c r="AD103" s="148"/>
      <c r="AE103" s="148"/>
      <c r="AF103" s="148"/>
      <c r="AG103" s="148" t="s">
        <v>337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0">
        <v>89</v>
      </c>
      <c r="B104" s="181" t="s">
        <v>461</v>
      </c>
      <c r="C104" s="187" t="s">
        <v>462</v>
      </c>
      <c r="D104" s="182" t="s">
        <v>279</v>
      </c>
      <c r="E104" s="183">
        <v>311.10000000000002</v>
      </c>
      <c r="F104" s="184"/>
      <c r="G104" s="185">
        <f t="shared" si="35"/>
        <v>0</v>
      </c>
      <c r="H104" s="184"/>
      <c r="I104" s="185">
        <f t="shared" si="36"/>
        <v>0</v>
      </c>
      <c r="J104" s="184"/>
      <c r="K104" s="185">
        <f t="shared" si="37"/>
        <v>0</v>
      </c>
      <c r="L104" s="185">
        <v>21</v>
      </c>
      <c r="M104" s="185">
        <f t="shared" si="38"/>
        <v>0</v>
      </c>
      <c r="N104" s="183">
        <v>8.1000000000000003E-2</v>
      </c>
      <c r="O104" s="183">
        <f t="shared" si="39"/>
        <v>25.2</v>
      </c>
      <c r="P104" s="183">
        <v>0</v>
      </c>
      <c r="Q104" s="183">
        <f t="shared" si="40"/>
        <v>0</v>
      </c>
      <c r="R104" s="185"/>
      <c r="S104" s="185" t="s">
        <v>229</v>
      </c>
      <c r="T104" s="186" t="s">
        <v>221</v>
      </c>
      <c r="U104" s="158">
        <v>0</v>
      </c>
      <c r="V104" s="158">
        <f t="shared" si="41"/>
        <v>0</v>
      </c>
      <c r="W104" s="158"/>
      <c r="X104" s="158" t="s">
        <v>335</v>
      </c>
      <c r="Y104" s="158" t="s">
        <v>223</v>
      </c>
      <c r="Z104" s="148"/>
      <c r="AA104" s="148"/>
      <c r="AB104" s="148"/>
      <c r="AC104" s="148"/>
      <c r="AD104" s="148"/>
      <c r="AE104" s="148"/>
      <c r="AF104" s="148"/>
      <c r="AG104" s="148" t="s">
        <v>337</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0">
        <v>90</v>
      </c>
      <c r="B105" s="181" t="s">
        <v>463</v>
      </c>
      <c r="C105" s="187" t="s">
        <v>464</v>
      </c>
      <c r="D105" s="182" t="s">
        <v>279</v>
      </c>
      <c r="E105" s="183">
        <v>4.04</v>
      </c>
      <c r="F105" s="184"/>
      <c r="G105" s="185">
        <f t="shared" si="35"/>
        <v>0</v>
      </c>
      <c r="H105" s="184"/>
      <c r="I105" s="185">
        <f t="shared" si="36"/>
        <v>0</v>
      </c>
      <c r="J105" s="184"/>
      <c r="K105" s="185">
        <f t="shared" si="37"/>
        <v>0</v>
      </c>
      <c r="L105" s="185">
        <v>21</v>
      </c>
      <c r="M105" s="185">
        <f t="shared" si="38"/>
        <v>0</v>
      </c>
      <c r="N105" s="183">
        <v>6.9000000000000006E-2</v>
      </c>
      <c r="O105" s="183">
        <f t="shared" si="39"/>
        <v>0.28000000000000003</v>
      </c>
      <c r="P105" s="183">
        <v>0</v>
      </c>
      <c r="Q105" s="183">
        <f t="shared" si="40"/>
        <v>0</v>
      </c>
      <c r="R105" s="185"/>
      <c r="S105" s="185" t="s">
        <v>229</v>
      </c>
      <c r="T105" s="186" t="s">
        <v>221</v>
      </c>
      <c r="U105" s="158">
        <v>0</v>
      </c>
      <c r="V105" s="158">
        <f t="shared" si="41"/>
        <v>0</v>
      </c>
      <c r="W105" s="158"/>
      <c r="X105" s="158" t="s">
        <v>335</v>
      </c>
      <c r="Y105" s="158" t="s">
        <v>223</v>
      </c>
      <c r="Z105" s="148"/>
      <c r="AA105" s="148"/>
      <c r="AB105" s="148"/>
      <c r="AC105" s="148"/>
      <c r="AD105" s="148"/>
      <c r="AE105" s="148"/>
      <c r="AF105" s="148"/>
      <c r="AG105" s="148" t="s">
        <v>337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0">
        <v>91</v>
      </c>
      <c r="B106" s="181" t="s">
        <v>465</v>
      </c>
      <c r="C106" s="187" t="s">
        <v>466</v>
      </c>
      <c r="D106" s="182" t="s">
        <v>279</v>
      </c>
      <c r="E106" s="183">
        <v>4.04</v>
      </c>
      <c r="F106" s="184"/>
      <c r="G106" s="185">
        <f t="shared" si="35"/>
        <v>0</v>
      </c>
      <c r="H106" s="184"/>
      <c r="I106" s="185">
        <f t="shared" si="36"/>
        <v>0</v>
      </c>
      <c r="J106" s="184"/>
      <c r="K106" s="185">
        <f t="shared" si="37"/>
        <v>0</v>
      </c>
      <c r="L106" s="185">
        <v>21</v>
      </c>
      <c r="M106" s="185">
        <f t="shared" si="38"/>
        <v>0</v>
      </c>
      <c r="N106" s="183">
        <v>6.9000000000000006E-2</v>
      </c>
      <c r="O106" s="183">
        <f t="shared" si="39"/>
        <v>0.28000000000000003</v>
      </c>
      <c r="P106" s="183">
        <v>0</v>
      </c>
      <c r="Q106" s="183">
        <f t="shared" si="40"/>
        <v>0</v>
      </c>
      <c r="R106" s="185"/>
      <c r="S106" s="185" t="s">
        <v>229</v>
      </c>
      <c r="T106" s="186" t="s">
        <v>221</v>
      </c>
      <c r="U106" s="158">
        <v>0</v>
      </c>
      <c r="V106" s="158">
        <f t="shared" si="41"/>
        <v>0</v>
      </c>
      <c r="W106" s="158"/>
      <c r="X106" s="158" t="s">
        <v>335</v>
      </c>
      <c r="Y106" s="158" t="s">
        <v>223</v>
      </c>
      <c r="Z106" s="148"/>
      <c r="AA106" s="148"/>
      <c r="AB106" s="148"/>
      <c r="AC106" s="148"/>
      <c r="AD106" s="148"/>
      <c r="AE106" s="148"/>
      <c r="AF106" s="148"/>
      <c r="AG106" s="148" t="s">
        <v>337</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0">
        <v>92</v>
      </c>
      <c r="B107" s="181" t="s">
        <v>467</v>
      </c>
      <c r="C107" s="187" t="s">
        <v>468</v>
      </c>
      <c r="D107" s="182" t="s">
        <v>279</v>
      </c>
      <c r="E107" s="183">
        <v>357.95</v>
      </c>
      <c r="F107" s="184"/>
      <c r="G107" s="185">
        <f t="shared" si="35"/>
        <v>0</v>
      </c>
      <c r="H107" s="184"/>
      <c r="I107" s="185">
        <f t="shared" si="36"/>
        <v>0</v>
      </c>
      <c r="J107" s="184"/>
      <c r="K107" s="185">
        <f t="shared" si="37"/>
        <v>0</v>
      </c>
      <c r="L107" s="185">
        <v>21</v>
      </c>
      <c r="M107" s="185">
        <f t="shared" si="38"/>
        <v>0</v>
      </c>
      <c r="N107" s="183">
        <v>4.8000000000000001E-2</v>
      </c>
      <c r="O107" s="183">
        <f t="shared" si="39"/>
        <v>17.18</v>
      </c>
      <c r="P107" s="183">
        <v>0</v>
      </c>
      <c r="Q107" s="183">
        <f t="shared" si="40"/>
        <v>0</v>
      </c>
      <c r="R107" s="185"/>
      <c r="S107" s="185" t="s">
        <v>229</v>
      </c>
      <c r="T107" s="186" t="s">
        <v>221</v>
      </c>
      <c r="U107" s="158">
        <v>0</v>
      </c>
      <c r="V107" s="158">
        <f t="shared" si="41"/>
        <v>0</v>
      </c>
      <c r="W107" s="158"/>
      <c r="X107" s="158" t="s">
        <v>335</v>
      </c>
      <c r="Y107" s="158" t="s">
        <v>223</v>
      </c>
      <c r="Z107" s="148"/>
      <c r="AA107" s="148"/>
      <c r="AB107" s="148"/>
      <c r="AC107" s="148"/>
      <c r="AD107" s="148"/>
      <c r="AE107" s="148"/>
      <c r="AF107" s="148"/>
      <c r="AG107" s="148" t="s">
        <v>337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0">
        <v>93</v>
      </c>
      <c r="B108" s="181" t="s">
        <v>469</v>
      </c>
      <c r="C108" s="187" t="s">
        <v>470</v>
      </c>
      <c r="D108" s="182" t="s">
        <v>279</v>
      </c>
      <c r="E108" s="183">
        <v>161.41</v>
      </c>
      <c r="F108" s="184"/>
      <c r="G108" s="185">
        <f t="shared" si="35"/>
        <v>0</v>
      </c>
      <c r="H108" s="184"/>
      <c r="I108" s="185">
        <f t="shared" si="36"/>
        <v>0</v>
      </c>
      <c r="J108" s="184"/>
      <c r="K108" s="185">
        <f t="shared" si="37"/>
        <v>0</v>
      </c>
      <c r="L108" s="185">
        <v>21</v>
      </c>
      <c r="M108" s="185">
        <f t="shared" si="38"/>
        <v>0</v>
      </c>
      <c r="N108" s="183">
        <v>0.06</v>
      </c>
      <c r="O108" s="183">
        <f t="shared" si="39"/>
        <v>9.68</v>
      </c>
      <c r="P108" s="183">
        <v>0</v>
      </c>
      <c r="Q108" s="183">
        <f t="shared" si="40"/>
        <v>0</v>
      </c>
      <c r="R108" s="185"/>
      <c r="S108" s="185" t="s">
        <v>229</v>
      </c>
      <c r="T108" s="186" t="s">
        <v>221</v>
      </c>
      <c r="U108" s="158">
        <v>0</v>
      </c>
      <c r="V108" s="158">
        <f t="shared" si="41"/>
        <v>0</v>
      </c>
      <c r="W108" s="158"/>
      <c r="X108" s="158" t="s">
        <v>335</v>
      </c>
      <c r="Y108" s="158" t="s">
        <v>223</v>
      </c>
      <c r="Z108" s="148"/>
      <c r="AA108" s="148"/>
      <c r="AB108" s="148"/>
      <c r="AC108" s="148"/>
      <c r="AD108" s="148"/>
      <c r="AE108" s="148"/>
      <c r="AF108" s="148"/>
      <c r="AG108" s="148" t="s">
        <v>337</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x14ac:dyDescent="0.2">
      <c r="A109" s="160" t="s">
        <v>215</v>
      </c>
      <c r="B109" s="161" t="s">
        <v>162</v>
      </c>
      <c r="C109" s="175" t="s">
        <v>163</v>
      </c>
      <c r="D109" s="162"/>
      <c r="E109" s="163"/>
      <c r="F109" s="164"/>
      <c r="G109" s="164">
        <f>SUMIF(AG110:AG116,"&lt;&gt;NOR",G110:G116)</f>
        <v>0</v>
      </c>
      <c r="H109" s="164"/>
      <c r="I109" s="164">
        <f>SUM(I110:I116)</f>
        <v>0</v>
      </c>
      <c r="J109" s="164"/>
      <c r="K109" s="164">
        <f>SUM(K110:K116)</f>
        <v>0</v>
      </c>
      <c r="L109" s="164"/>
      <c r="M109" s="164">
        <f>SUM(M110:M116)</f>
        <v>0</v>
      </c>
      <c r="N109" s="163"/>
      <c r="O109" s="163">
        <f>SUM(O110:O116)</f>
        <v>0</v>
      </c>
      <c r="P109" s="163"/>
      <c r="Q109" s="163">
        <f>SUM(Q110:Q116)</f>
        <v>0</v>
      </c>
      <c r="R109" s="164"/>
      <c r="S109" s="164"/>
      <c r="T109" s="165"/>
      <c r="U109" s="159"/>
      <c r="V109" s="159">
        <f>SUM(V110:V116)</f>
        <v>8.23</v>
      </c>
      <c r="W109" s="159"/>
      <c r="X109" s="159"/>
      <c r="Y109" s="159"/>
      <c r="AG109" t="s">
        <v>216</v>
      </c>
    </row>
    <row r="110" spans="1:60" outlineLevel="1" x14ac:dyDescent="0.2">
      <c r="A110" s="180">
        <v>94</v>
      </c>
      <c r="B110" s="181" t="s">
        <v>471</v>
      </c>
      <c r="C110" s="187" t="s">
        <v>472</v>
      </c>
      <c r="D110" s="182" t="s">
        <v>364</v>
      </c>
      <c r="E110" s="183">
        <v>21.83</v>
      </c>
      <c r="F110" s="184"/>
      <c r="G110" s="185">
        <f t="shared" ref="G110:G116" si="42">ROUND(E110*F110,2)</f>
        <v>0</v>
      </c>
      <c r="H110" s="184"/>
      <c r="I110" s="185">
        <f t="shared" ref="I110:I116" si="43">ROUND(E110*H110,2)</f>
        <v>0</v>
      </c>
      <c r="J110" s="184"/>
      <c r="K110" s="185">
        <f t="shared" ref="K110:K116" si="44">ROUND(E110*J110,2)</f>
        <v>0</v>
      </c>
      <c r="L110" s="185">
        <v>21</v>
      </c>
      <c r="M110" s="185">
        <f t="shared" ref="M110:M116" si="45">G110*(1+L110/100)</f>
        <v>0</v>
      </c>
      <c r="N110" s="183">
        <v>0</v>
      </c>
      <c r="O110" s="183">
        <f t="shared" ref="O110:O116" si="46">ROUND(E110*N110,2)</f>
        <v>0</v>
      </c>
      <c r="P110" s="183">
        <v>0</v>
      </c>
      <c r="Q110" s="183">
        <f t="shared" ref="Q110:Q116" si="47">ROUND(E110*P110,2)</f>
        <v>0</v>
      </c>
      <c r="R110" s="185"/>
      <c r="S110" s="185" t="s">
        <v>229</v>
      </c>
      <c r="T110" s="186" t="s">
        <v>221</v>
      </c>
      <c r="U110" s="158">
        <v>0.01</v>
      </c>
      <c r="V110" s="158">
        <f t="shared" ref="V110:V116" si="48">ROUND(E110*U110,2)</f>
        <v>0.22</v>
      </c>
      <c r="W110" s="158"/>
      <c r="X110" s="158" t="s">
        <v>271</v>
      </c>
      <c r="Y110" s="158" t="s">
        <v>223</v>
      </c>
      <c r="Z110" s="148"/>
      <c r="AA110" s="148"/>
      <c r="AB110" s="148"/>
      <c r="AC110" s="148"/>
      <c r="AD110" s="148"/>
      <c r="AE110" s="148"/>
      <c r="AF110" s="148"/>
      <c r="AG110" s="148" t="s">
        <v>272</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0">
        <v>95</v>
      </c>
      <c r="B111" s="181" t="s">
        <v>473</v>
      </c>
      <c r="C111" s="187" t="s">
        <v>474</v>
      </c>
      <c r="D111" s="182" t="s">
        <v>364</v>
      </c>
      <c r="E111" s="183">
        <v>567.58000000000004</v>
      </c>
      <c r="F111" s="184"/>
      <c r="G111" s="185">
        <f t="shared" si="42"/>
        <v>0</v>
      </c>
      <c r="H111" s="184"/>
      <c r="I111" s="185">
        <f t="shared" si="43"/>
        <v>0</v>
      </c>
      <c r="J111" s="184"/>
      <c r="K111" s="185">
        <f t="shared" si="44"/>
        <v>0</v>
      </c>
      <c r="L111" s="185">
        <v>21</v>
      </c>
      <c r="M111" s="185">
        <f t="shared" si="45"/>
        <v>0</v>
      </c>
      <c r="N111" s="183">
        <v>0</v>
      </c>
      <c r="O111" s="183">
        <f t="shared" si="46"/>
        <v>0</v>
      </c>
      <c r="P111" s="183">
        <v>0</v>
      </c>
      <c r="Q111" s="183">
        <f t="shared" si="47"/>
        <v>0</v>
      </c>
      <c r="R111" s="185"/>
      <c r="S111" s="185" t="s">
        <v>229</v>
      </c>
      <c r="T111" s="186" t="s">
        <v>221</v>
      </c>
      <c r="U111" s="158">
        <v>0</v>
      </c>
      <c r="V111" s="158">
        <f t="shared" si="48"/>
        <v>0</v>
      </c>
      <c r="W111" s="158"/>
      <c r="X111" s="158" t="s">
        <v>271</v>
      </c>
      <c r="Y111" s="158" t="s">
        <v>475</v>
      </c>
      <c r="Z111" s="148"/>
      <c r="AA111" s="148"/>
      <c r="AB111" s="148"/>
      <c r="AC111" s="148"/>
      <c r="AD111" s="148"/>
      <c r="AE111" s="148"/>
      <c r="AF111" s="148"/>
      <c r="AG111" s="148" t="s">
        <v>272</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
      <c r="A112" s="180">
        <v>96</v>
      </c>
      <c r="B112" s="181" t="s">
        <v>476</v>
      </c>
      <c r="C112" s="187" t="s">
        <v>477</v>
      </c>
      <c r="D112" s="182" t="s">
        <v>364</v>
      </c>
      <c r="E112" s="183">
        <v>12.94</v>
      </c>
      <c r="F112" s="184"/>
      <c r="G112" s="185">
        <f t="shared" si="42"/>
        <v>0</v>
      </c>
      <c r="H112" s="184"/>
      <c r="I112" s="185">
        <f t="shared" si="43"/>
        <v>0</v>
      </c>
      <c r="J112" s="184"/>
      <c r="K112" s="185">
        <f t="shared" si="44"/>
        <v>0</v>
      </c>
      <c r="L112" s="185">
        <v>21</v>
      </c>
      <c r="M112" s="185">
        <f t="shared" si="45"/>
        <v>0</v>
      </c>
      <c r="N112" s="183">
        <v>0</v>
      </c>
      <c r="O112" s="183">
        <f t="shared" si="46"/>
        <v>0</v>
      </c>
      <c r="P112" s="183">
        <v>0</v>
      </c>
      <c r="Q112" s="183">
        <f t="shared" si="47"/>
        <v>0</v>
      </c>
      <c r="R112" s="185"/>
      <c r="S112" s="185" t="s">
        <v>229</v>
      </c>
      <c r="T112" s="186" t="s">
        <v>221</v>
      </c>
      <c r="U112" s="158">
        <v>0</v>
      </c>
      <c r="V112" s="158">
        <f t="shared" si="48"/>
        <v>0</v>
      </c>
      <c r="W112" s="158"/>
      <c r="X112" s="158" t="s">
        <v>271</v>
      </c>
      <c r="Y112" s="158" t="s">
        <v>223</v>
      </c>
      <c r="Z112" s="148"/>
      <c r="AA112" s="148"/>
      <c r="AB112" s="148"/>
      <c r="AC112" s="148"/>
      <c r="AD112" s="148"/>
      <c r="AE112" s="148"/>
      <c r="AF112" s="148"/>
      <c r="AG112" s="148" t="s">
        <v>272</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0">
        <v>97</v>
      </c>
      <c r="B113" s="181" t="s">
        <v>478</v>
      </c>
      <c r="C113" s="187" t="s">
        <v>479</v>
      </c>
      <c r="D113" s="182" t="s">
        <v>364</v>
      </c>
      <c r="E113" s="183">
        <v>19.66</v>
      </c>
      <c r="F113" s="184"/>
      <c r="G113" s="185">
        <f t="shared" si="42"/>
        <v>0</v>
      </c>
      <c r="H113" s="184"/>
      <c r="I113" s="185">
        <f t="shared" si="43"/>
        <v>0</v>
      </c>
      <c r="J113" s="184"/>
      <c r="K113" s="185">
        <f t="shared" si="44"/>
        <v>0</v>
      </c>
      <c r="L113" s="185">
        <v>21</v>
      </c>
      <c r="M113" s="185">
        <f t="shared" si="45"/>
        <v>0</v>
      </c>
      <c r="N113" s="183">
        <v>0</v>
      </c>
      <c r="O113" s="183">
        <f t="shared" si="46"/>
        <v>0</v>
      </c>
      <c r="P113" s="183">
        <v>0</v>
      </c>
      <c r="Q113" s="183">
        <f t="shared" si="47"/>
        <v>0</v>
      </c>
      <c r="R113" s="185"/>
      <c r="S113" s="185" t="s">
        <v>229</v>
      </c>
      <c r="T113" s="186" t="s">
        <v>221</v>
      </c>
      <c r="U113" s="158">
        <v>0</v>
      </c>
      <c r="V113" s="158">
        <f t="shared" si="48"/>
        <v>0</v>
      </c>
      <c r="W113" s="158"/>
      <c r="X113" s="158" t="s">
        <v>271</v>
      </c>
      <c r="Y113" s="158" t="s">
        <v>223</v>
      </c>
      <c r="Z113" s="148"/>
      <c r="AA113" s="148"/>
      <c r="AB113" s="148"/>
      <c r="AC113" s="148"/>
      <c r="AD113" s="148"/>
      <c r="AE113" s="148"/>
      <c r="AF113" s="148"/>
      <c r="AG113" s="148" t="s">
        <v>272</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0">
        <v>98</v>
      </c>
      <c r="B114" s="181" t="s">
        <v>480</v>
      </c>
      <c r="C114" s="187" t="s">
        <v>481</v>
      </c>
      <c r="D114" s="182" t="s">
        <v>364</v>
      </c>
      <c r="E114" s="183">
        <v>0.87</v>
      </c>
      <c r="F114" s="184"/>
      <c r="G114" s="185">
        <f t="shared" si="42"/>
        <v>0</v>
      </c>
      <c r="H114" s="184"/>
      <c r="I114" s="185">
        <f t="shared" si="43"/>
        <v>0</v>
      </c>
      <c r="J114" s="184"/>
      <c r="K114" s="185">
        <f t="shared" si="44"/>
        <v>0</v>
      </c>
      <c r="L114" s="185">
        <v>21</v>
      </c>
      <c r="M114" s="185">
        <f t="shared" si="45"/>
        <v>0</v>
      </c>
      <c r="N114" s="183">
        <v>0</v>
      </c>
      <c r="O114" s="183">
        <f t="shared" si="46"/>
        <v>0</v>
      </c>
      <c r="P114" s="183">
        <v>0</v>
      </c>
      <c r="Q114" s="183">
        <f t="shared" si="47"/>
        <v>0</v>
      </c>
      <c r="R114" s="185"/>
      <c r="S114" s="185" t="s">
        <v>229</v>
      </c>
      <c r="T114" s="186" t="s">
        <v>221</v>
      </c>
      <c r="U114" s="158">
        <v>0</v>
      </c>
      <c r="V114" s="158">
        <f t="shared" si="48"/>
        <v>0</v>
      </c>
      <c r="W114" s="158"/>
      <c r="X114" s="158" t="s">
        <v>271</v>
      </c>
      <c r="Y114" s="158" t="s">
        <v>223</v>
      </c>
      <c r="Z114" s="148"/>
      <c r="AA114" s="148"/>
      <c r="AB114" s="148"/>
      <c r="AC114" s="148"/>
      <c r="AD114" s="148"/>
      <c r="AE114" s="148"/>
      <c r="AF114" s="148"/>
      <c r="AG114" s="148" t="s">
        <v>272</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0">
        <v>99</v>
      </c>
      <c r="B115" s="181" t="s">
        <v>482</v>
      </c>
      <c r="C115" s="187" t="s">
        <v>483</v>
      </c>
      <c r="D115" s="182" t="s">
        <v>364</v>
      </c>
      <c r="E115" s="183">
        <v>11.64</v>
      </c>
      <c r="F115" s="184"/>
      <c r="G115" s="185">
        <f t="shared" si="42"/>
        <v>0</v>
      </c>
      <c r="H115" s="184"/>
      <c r="I115" s="185">
        <f t="shared" si="43"/>
        <v>0</v>
      </c>
      <c r="J115" s="184"/>
      <c r="K115" s="185">
        <f t="shared" si="44"/>
        <v>0</v>
      </c>
      <c r="L115" s="185">
        <v>21</v>
      </c>
      <c r="M115" s="185">
        <f t="shared" si="45"/>
        <v>0</v>
      </c>
      <c r="N115" s="183">
        <v>0</v>
      </c>
      <c r="O115" s="183">
        <f t="shared" si="46"/>
        <v>0</v>
      </c>
      <c r="P115" s="183">
        <v>0</v>
      </c>
      <c r="Q115" s="183">
        <f t="shared" si="47"/>
        <v>0</v>
      </c>
      <c r="R115" s="185"/>
      <c r="S115" s="185" t="s">
        <v>229</v>
      </c>
      <c r="T115" s="186" t="s">
        <v>221</v>
      </c>
      <c r="U115" s="158">
        <v>0.68799999999999994</v>
      </c>
      <c r="V115" s="158">
        <f t="shared" si="48"/>
        <v>8.01</v>
      </c>
      <c r="W115" s="158"/>
      <c r="X115" s="158" t="s">
        <v>271</v>
      </c>
      <c r="Y115" s="158" t="s">
        <v>223</v>
      </c>
      <c r="Z115" s="148"/>
      <c r="AA115" s="148"/>
      <c r="AB115" s="148"/>
      <c r="AC115" s="148"/>
      <c r="AD115" s="148"/>
      <c r="AE115" s="148"/>
      <c r="AF115" s="148"/>
      <c r="AG115" s="148" t="s">
        <v>272</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0">
        <v>100</v>
      </c>
      <c r="B116" s="181" t="s">
        <v>484</v>
      </c>
      <c r="C116" s="187" t="s">
        <v>485</v>
      </c>
      <c r="D116" s="182" t="s">
        <v>364</v>
      </c>
      <c r="E116" s="183">
        <v>58.2</v>
      </c>
      <c r="F116" s="184"/>
      <c r="G116" s="185">
        <f t="shared" si="42"/>
        <v>0</v>
      </c>
      <c r="H116" s="184"/>
      <c r="I116" s="185">
        <f t="shared" si="43"/>
        <v>0</v>
      </c>
      <c r="J116" s="184"/>
      <c r="K116" s="185">
        <f t="shared" si="44"/>
        <v>0</v>
      </c>
      <c r="L116" s="185">
        <v>21</v>
      </c>
      <c r="M116" s="185">
        <f t="shared" si="45"/>
        <v>0</v>
      </c>
      <c r="N116" s="183">
        <v>0</v>
      </c>
      <c r="O116" s="183">
        <f t="shared" si="46"/>
        <v>0</v>
      </c>
      <c r="P116" s="183">
        <v>0</v>
      </c>
      <c r="Q116" s="183">
        <f t="shared" si="47"/>
        <v>0</v>
      </c>
      <c r="R116" s="185"/>
      <c r="S116" s="185" t="s">
        <v>229</v>
      </c>
      <c r="T116" s="186" t="s">
        <v>221</v>
      </c>
      <c r="U116" s="158">
        <v>0</v>
      </c>
      <c r="V116" s="158">
        <f t="shared" si="48"/>
        <v>0</v>
      </c>
      <c r="W116" s="158"/>
      <c r="X116" s="158" t="s">
        <v>271</v>
      </c>
      <c r="Y116" s="158" t="s">
        <v>475</v>
      </c>
      <c r="Z116" s="148"/>
      <c r="AA116" s="148"/>
      <c r="AB116" s="148"/>
      <c r="AC116" s="148"/>
      <c r="AD116" s="148"/>
      <c r="AE116" s="148"/>
      <c r="AF116" s="148"/>
      <c r="AG116" s="148" t="s">
        <v>272</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x14ac:dyDescent="0.2">
      <c r="A117" s="160" t="s">
        <v>215</v>
      </c>
      <c r="B117" s="161" t="s">
        <v>164</v>
      </c>
      <c r="C117" s="175" t="s">
        <v>165</v>
      </c>
      <c r="D117" s="162"/>
      <c r="E117" s="163"/>
      <c r="F117" s="164"/>
      <c r="G117" s="164">
        <f>SUMIF(AG118:AG118,"&lt;&gt;NOR",G118:G118)</f>
        <v>0</v>
      </c>
      <c r="H117" s="164"/>
      <c r="I117" s="164">
        <f>SUM(I118:I118)</f>
        <v>0</v>
      </c>
      <c r="J117" s="164"/>
      <c r="K117" s="164">
        <f>SUM(K118:K118)</f>
        <v>0</v>
      </c>
      <c r="L117" s="164"/>
      <c r="M117" s="164">
        <f>SUM(M118:M118)</f>
        <v>0</v>
      </c>
      <c r="N117" s="163"/>
      <c r="O117" s="163">
        <f>SUM(O118:O118)</f>
        <v>0</v>
      </c>
      <c r="P117" s="163"/>
      <c r="Q117" s="163">
        <f>SUM(Q118:Q118)</f>
        <v>0</v>
      </c>
      <c r="R117" s="164"/>
      <c r="S117" s="164"/>
      <c r="T117" s="165"/>
      <c r="U117" s="159"/>
      <c r="V117" s="159">
        <f>SUM(V118:V118)</f>
        <v>2858.15</v>
      </c>
      <c r="W117" s="159"/>
      <c r="X117" s="159"/>
      <c r="Y117" s="159"/>
      <c r="AG117" t="s">
        <v>216</v>
      </c>
    </row>
    <row r="118" spans="1:60" outlineLevel="1" x14ac:dyDescent="0.2">
      <c r="A118" s="180">
        <v>101</v>
      </c>
      <c r="B118" s="181" t="s">
        <v>486</v>
      </c>
      <c r="C118" s="187" t="s">
        <v>487</v>
      </c>
      <c r="D118" s="182" t="s">
        <v>364</v>
      </c>
      <c r="E118" s="183">
        <v>7328.5906599999998</v>
      </c>
      <c r="F118" s="184"/>
      <c r="G118" s="185">
        <f>ROUND(E118*F118,2)</f>
        <v>0</v>
      </c>
      <c r="H118" s="184"/>
      <c r="I118" s="185">
        <f>ROUND(E118*H118,2)</f>
        <v>0</v>
      </c>
      <c r="J118" s="184"/>
      <c r="K118" s="185">
        <f>ROUND(E118*J118,2)</f>
        <v>0</v>
      </c>
      <c r="L118" s="185">
        <v>21</v>
      </c>
      <c r="M118" s="185">
        <f>G118*(1+L118/100)</f>
        <v>0</v>
      </c>
      <c r="N118" s="183">
        <v>0</v>
      </c>
      <c r="O118" s="183">
        <f>ROUND(E118*N118,2)</f>
        <v>0</v>
      </c>
      <c r="P118" s="183">
        <v>0</v>
      </c>
      <c r="Q118" s="183">
        <f>ROUND(E118*P118,2)</f>
        <v>0</v>
      </c>
      <c r="R118" s="185"/>
      <c r="S118" s="185" t="s">
        <v>229</v>
      </c>
      <c r="T118" s="186" t="s">
        <v>221</v>
      </c>
      <c r="U118" s="158">
        <v>0.39</v>
      </c>
      <c r="V118" s="158">
        <f>ROUND(E118*U118,2)</f>
        <v>2858.15</v>
      </c>
      <c r="W118" s="158"/>
      <c r="X118" s="158" t="s">
        <v>271</v>
      </c>
      <c r="Y118" s="158" t="s">
        <v>223</v>
      </c>
      <c r="Z118" s="148"/>
      <c r="AA118" s="148"/>
      <c r="AB118" s="148"/>
      <c r="AC118" s="148"/>
      <c r="AD118" s="148"/>
      <c r="AE118" s="148"/>
      <c r="AF118" s="148"/>
      <c r="AG118" s="148" t="s">
        <v>272</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x14ac:dyDescent="0.2">
      <c r="A119" s="160" t="s">
        <v>215</v>
      </c>
      <c r="B119" s="161" t="s">
        <v>172</v>
      </c>
      <c r="C119" s="175" t="s">
        <v>173</v>
      </c>
      <c r="D119" s="162"/>
      <c r="E119" s="163"/>
      <c r="F119" s="164"/>
      <c r="G119" s="164">
        <f>SUMIF(AG120:AG120,"&lt;&gt;NOR",G120:G120)</f>
        <v>0</v>
      </c>
      <c r="H119" s="164"/>
      <c r="I119" s="164">
        <f>SUM(I120:I120)</f>
        <v>0</v>
      </c>
      <c r="J119" s="164"/>
      <c r="K119" s="164">
        <f>SUM(K120:K120)</f>
        <v>0</v>
      </c>
      <c r="L119" s="164"/>
      <c r="M119" s="164">
        <f>SUM(M120:M120)</f>
        <v>0</v>
      </c>
      <c r="N119" s="163"/>
      <c r="O119" s="163">
        <f>SUM(O120:O120)</f>
        <v>0.02</v>
      </c>
      <c r="P119" s="163"/>
      <c r="Q119" s="163">
        <f>SUM(Q120:Q120)</f>
        <v>0</v>
      </c>
      <c r="R119" s="164"/>
      <c r="S119" s="164"/>
      <c r="T119" s="165"/>
      <c r="U119" s="159"/>
      <c r="V119" s="159">
        <f>SUM(V120:V120)</f>
        <v>11.11</v>
      </c>
      <c r="W119" s="159"/>
      <c r="X119" s="159"/>
      <c r="Y119" s="159"/>
      <c r="AG119" t="s">
        <v>216</v>
      </c>
    </row>
    <row r="120" spans="1:60" outlineLevel="1" x14ac:dyDescent="0.2">
      <c r="A120" s="180">
        <v>102</v>
      </c>
      <c r="B120" s="181" t="s">
        <v>488</v>
      </c>
      <c r="C120" s="187" t="s">
        <v>489</v>
      </c>
      <c r="D120" s="182" t="s">
        <v>269</v>
      </c>
      <c r="E120" s="183">
        <v>32.69</v>
      </c>
      <c r="F120" s="184"/>
      <c r="G120" s="185">
        <f>ROUND(E120*F120,2)</f>
        <v>0</v>
      </c>
      <c r="H120" s="184"/>
      <c r="I120" s="185">
        <f>ROUND(E120*H120,2)</f>
        <v>0</v>
      </c>
      <c r="J120" s="184"/>
      <c r="K120" s="185">
        <f>ROUND(E120*J120,2)</f>
        <v>0</v>
      </c>
      <c r="L120" s="185">
        <v>21</v>
      </c>
      <c r="M120" s="185">
        <f>G120*(1+L120/100)</f>
        <v>0</v>
      </c>
      <c r="N120" s="183">
        <v>7.1000000000000002E-4</v>
      </c>
      <c r="O120" s="183">
        <f>ROUND(E120*N120,2)</f>
        <v>0.02</v>
      </c>
      <c r="P120" s="183">
        <v>0</v>
      </c>
      <c r="Q120" s="183">
        <f>ROUND(E120*P120,2)</f>
        <v>0</v>
      </c>
      <c r="R120" s="185"/>
      <c r="S120" s="185" t="s">
        <v>229</v>
      </c>
      <c r="T120" s="186" t="s">
        <v>221</v>
      </c>
      <c r="U120" s="158">
        <v>0.34</v>
      </c>
      <c r="V120" s="158">
        <f>ROUND(E120*U120,2)</f>
        <v>11.11</v>
      </c>
      <c r="W120" s="158"/>
      <c r="X120" s="158" t="s">
        <v>271</v>
      </c>
      <c r="Y120" s="158" t="s">
        <v>223</v>
      </c>
      <c r="Z120" s="148"/>
      <c r="AA120" s="148"/>
      <c r="AB120" s="148"/>
      <c r="AC120" s="148"/>
      <c r="AD120" s="148"/>
      <c r="AE120" s="148"/>
      <c r="AF120" s="148"/>
      <c r="AG120" s="148" t="s">
        <v>272</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x14ac:dyDescent="0.2">
      <c r="A121" s="160" t="s">
        <v>215</v>
      </c>
      <c r="B121" s="161" t="s">
        <v>178</v>
      </c>
      <c r="C121" s="175" t="s">
        <v>179</v>
      </c>
      <c r="D121" s="162"/>
      <c r="E121" s="163"/>
      <c r="F121" s="164"/>
      <c r="G121" s="164">
        <f>SUMIF(AG122:AG124,"&lt;&gt;NOR",G122:G124)</f>
        <v>0</v>
      </c>
      <c r="H121" s="164"/>
      <c r="I121" s="164">
        <f>SUM(I122:I124)</f>
        <v>0</v>
      </c>
      <c r="J121" s="164"/>
      <c r="K121" s="164">
        <f>SUM(K122:K124)</f>
        <v>0</v>
      </c>
      <c r="L121" s="164"/>
      <c r="M121" s="164">
        <f>SUM(M122:M124)</f>
        <v>0</v>
      </c>
      <c r="N121" s="163"/>
      <c r="O121" s="163">
        <f>SUM(O122:O124)</f>
        <v>0.63</v>
      </c>
      <c r="P121" s="163"/>
      <c r="Q121" s="163">
        <f>SUM(Q122:Q124)</f>
        <v>1.75</v>
      </c>
      <c r="R121" s="164"/>
      <c r="S121" s="164"/>
      <c r="T121" s="165"/>
      <c r="U121" s="159"/>
      <c r="V121" s="159">
        <f>SUM(V122:V124)</f>
        <v>116.67999999999999</v>
      </c>
      <c r="W121" s="159"/>
      <c r="X121" s="159"/>
      <c r="Y121" s="159"/>
      <c r="AG121" t="s">
        <v>216</v>
      </c>
    </row>
    <row r="122" spans="1:60" ht="22.5" outlineLevel="1" x14ac:dyDescent="0.2">
      <c r="A122" s="180">
        <v>103</v>
      </c>
      <c r="B122" s="181" t="s">
        <v>490</v>
      </c>
      <c r="C122" s="187" t="s">
        <v>491</v>
      </c>
      <c r="D122" s="182" t="s">
        <v>334</v>
      </c>
      <c r="E122" s="183">
        <v>590.58000000000004</v>
      </c>
      <c r="F122" s="184"/>
      <c r="G122" s="185">
        <f>ROUND(E122*F122,2)</f>
        <v>0</v>
      </c>
      <c r="H122" s="184"/>
      <c r="I122" s="185">
        <f>ROUND(E122*H122,2)</f>
        <v>0</v>
      </c>
      <c r="J122" s="184"/>
      <c r="K122" s="185">
        <f>ROUND(E122*J122,2)</f>
        <v>0</v>
      </c>
      <c r="L122" s="185">
        <v>21</v>
      </c>
      <c r="M122" s="185">
        <f>G122*(1+L122/100)</f>
        <v>0</v>
      </c>
      <c r="N122" s="183">
        <v>1.0499999999999999E-3</v>
      </c>
      <c r="O122" s="183">
        <f>ROUND(E122*N122,2)</f>
        <v>0.62</v>
      </c>
      <c r="P122" s="183">
        <v>0</v>
      </c>
      <c r="Q122" s="183">
        <f>ROUND(E122*P122,2)</f>
        <v>0</v>
      </c>
      <c r="R122" s="185"/>
      <c r="S122" s="185" t="s">
        <v>229</v>
      </c>
      <c r="T122" s="186" t="s">
        <v>221</v>
      </c>
      <c r="U122" s="158">
        <v>0.10316</v>
      </c>
      <c r="V122" s="158">
        <f>ROUND(E122*U122,2)</f>
        <v>60.92</v>
      </c>
      <c r="W122" s="158"/>
      <c r="X122" s="158" t="s">
        <v>298</v>
      </c>
      <c r="Y122" s="158" t="s">
        <v>223</v>
      </c>
      <c r="Z122" s="148"/>
      <c r="AA122" s="148"/>
      <c r="AB122" s="148"/>
      <c r="AC122" s="148"/>
      <c r="AD122" s="148"/>
      <c r="AE122" s="148"/>
      <c r="AF122" s="148"/>
      <c r="AG122" s="148" t="s">
        <v>299</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0">
        <v>104</v>
      </c>
      <c r="B123" s="181" t="s">
        <v>492</v>
      </c>
      <c r="C123" s="187" t="s">
        <v>493</v>
      </c>
      <c r="D123" s="182" t="s">
        <v>304</v>
      </c>
      <c r="E123" s="183">
        <v>113.9</v>
      </c>
      <c r="F123" s="184"/>
      <c r="G123" s="185">
        <f>ROUND(E123*F123,2)</f>
        <v>0</v>
      </c>
      <c r="H123" s="184"/>
      <c r="I123" s="185">
        <f>ROUND(E123*H123,2)</f>
        <v>0</v>
      </c>
      <c r="J123" s="184"/>
      <c r="K123" s="185">
        <f>ROUND(E123*J123,2)</f>
        <v>0</v>
      </c>
      <c r="L123" s="185">
        <v>21</v>
      </c>
      <c r="M123" s="185">
        <f>G123*(1+L123/100)</f>
        <v>0</v>
      </c>
      <c r="N123" s="183">
        <v>9.0000000000000006E-5</v>
      </c>
      <c r="O123" s="183">
        <f>ROUND(E123*N123,2)</f>
        <v>0.01</v>
      </c>
      <c r="P123" s="183">
        <v>1.184E-2</v>
      </c>
      <c r="Q123" s="183">
        <f>ROUND(E123*P123,2)</f>
        <v>1.35</v>
      </c>
      <c r="R123" s="185"/>
      <c r="S123" s="185" t="s">
        <v>229</v>
      </c>
      <c r="T123" s="186" t="s">
        <v>221</v>
      </c>
      <c r="U123" s="158">
        <v>0.45784000000000002</v>
      </c>
      <c r="V123" s="158">
        <f>ROUND(E123*U123,2)</f>
        <v>52.15</v>
      </c>
      <c r="W123" s="158"/>
      <c r="X123" s="158" t="s">
        <v>271</v>
      </c>
      <c r="Y123" s="158" t="s">
        <v>223</v>
      </c>
      <c r="Z123" s="148"/>
      <c r="AA123" s="148"/>
      <c r="AB123" s="148"/>
      <c r="AC123" s="148"/>
      <c r="AD123" s="148"/>
      <c r="AE123" s="148"/>
      <c r="AF123" s="148"/>
      <c r="AG123" s="148" t="s">
        <v>272</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67">
        <v>105</v>
      </c>
      <c r="B124" s="168" t="s">
        <v>494</v>
      </c>
      <c r="C124" s="176" t="s">
        <v>495</v>
      </c>
      <c r="D124" s="169" t="s">
        <v>279</v>
      </c>
      <c r="E124" s="170">
        <v>1</v>
      </c>
      <c r="F124" s="171"/>
      <c r="G124" s="172">
        <f>ROUND(E124*F124,2)</f>
        <v>0</v>
      </c>
      <c r="H124" s="171"/>
      <c r="I124" s="172">
        <f>ROUND(E124*H124,2)</f>
        <v>0</v>
      </c>
      <c r="J124" s="171"/>
      <c r="K124" s="172">
        <f>ROUND(E124*J124,2)</f>
        <v>0</v>
      </c>
      <c r="L124" s="172">
        <v>21</v>
      </c>
      <c r="M124" s="172">
        <f>G124*(1+L124/100)</f>
        <v>0</v>
      </c>
      <c r="N124" s="170">
        <v>0</v>
      </c>
      <c r="O124" s="170">
        <f>ROUND(E124*N124,2)</f>
        <v>0</v>
      </c>
      <c r="P124" s="170">
        <v>0.4</v>
      </c>
      <c r="Q124" s="170">
        <f>ROUND(E124*P124,2)</f>
        <v>0.4</v>
      </c>
      <c r="R124" s="172"/>
      <c r="S124" s="172" t="s">
        <v>229</v>
      </c>
      <c r="T124" s="173" t="s">
        <v>221</v>
      </c>
      <c r="U124" s="158">
        <v>3.6120000000000001</v>
      </c>
      <c r="V124" s="158">
        <f>ROUND(E124*U124,2)</f>
        <v>3.61</v>
      </c>
      <c r="W124" s="158"/>
      <c r="X124" s="158" t="s">
        <v>271</v>
      </c>
      <c r="Y124" s="158" t="s">
        <v>223</v>
      </c>
      <c r="Z124" s="148"/>
      <c r="AA124" s="148"/>
      <c r="AB124" s="148"/>
      <c r="AC124" s="148"/>
      <c r="AD124" s="148"/>
      <c r="AE124" s="148"/>
      <c r="AF124" s="148"/>
      <c r="AG124" s="148" t="s">
        <v>272</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x14ac:dyDescent="0.2">
      <c r="A125" s="3"/>
      <c r="B125" s="4"/>
      <c r="C125" s="177"/>
      <c r="D125" s="6"/>
      <c r="E125" s="3"/>
      <c r="F125" s="3"/>
      <c r="G125" s="3"/>
      <c r="H125" s="3"/>
      <c r="I125" s="3"/>
      <c r="J125" s="3"/>
      <c r="K125" s="3"/>
      <c r="L125" s="3"/>
      <c r="M125" s="3"/>
      <c r="N125" s="3"/>
      <c r="O125" s="3"/>
      <c r="P125" s="3"/>
      <c r="Q125" s="3"/>
      <c r="R125" s="3"/>
      <c r="S125" s="3"/>
      <c r="T125" s="3"/>
      <c r="U125" s="3"/>
      <c r="V125" s="3"/>
      <c r="W125" s="3"/>
      <c r="X125" s="3"/>
      <c r="Y125" s="3"/>
      <c r="AE125">
        <v>12</v>
      </c>
      <c r="AF125">
        <v>21</v>
      </c>
      <c r="AG125" t="s">
        <v>201</v>
      </c>
    </row>
    <row r="126" spans="1:60" x14ac:dyDescent="0.2">
      <c r="A126" s="151"/>
      <c r="B126" s="152" t="s">
        <v>29</v>
      </c>
      <c r="C126" s="178"/>
      <c r="D126" s="153"/>
      <c r="E126" s="154"/>
      <c r="F126" s="154"/>
      <c r="G126" s="166">
        <f>G8+G42+G59+G73+G80+G92+G109+G117+G119+G121</f>
        <v>0</v>
      </c>
      <c r="H126" s="3"/>
      <c r="I126" s="3"/>
      <c r="J126" s="3"/>
      <c r="K126" s="3"/>
      <c r="L126" s="3"/>
      <c r="M126" s="3"/>
      <c r="N126" s="3"/>
      <c r="O126" s="3"/>
      <c r="P126" s="3"/>
      <c r="Q126" s="3"/>
      <c r="R126" s="3"/>
      <c r="S126" s="3"/>
      <c r="T126" s="3"/>
      <c r="U126" s="3"/>
      <c r="V126" s="3"/>
      <c r="W126" s="3"/>
      <c r="X126" s="3"/>
      <c r="Y126" s="3"/>
      <c r="AE126">
        <f>SUMIF(L7:L124,AE125,G7:G124)</f>
        <v>0</v>
      </c>
      <c r="AF126">
        <f>SUMIF(L7:L124,AF125,G7:G124)</f>
        <v>0</v>
      </c>
      <c r="AG126" t="s">
        <v>231</v>
      </c>
    </row>
    <row r="127" spans="1:60" x14ac:dyDescent="0.2">
      <c r="C127" s="179"/>
      <c r="D127" s="10"/>
      <c r="AG127" t="s">
        <v>233</v>
      </c>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a7p7HJLzkCrmLiRxFPo7i8n16mxx35sVx3LRlnhUqZxGIVPa0m85iN5WOr1/0nw6JbvRcRWayMOxHqBhILBig==" saltValue="aqjkd0OHKLlD4mLWJmrOYA==" spinCount="100000" sheet="1" formatRows="0"/>
  <mergeCells count="5">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EAD40-FE28-4806-A011-0D0D6803BD29}">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265</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66</v>
      </c>
      <c r="C3" s="251" t="s">
        <v>67</v>
      </c>
      <c r="D3" s="252"/>
      <c r="E3" s="252"/>
      <c r="F3" s="252"/>
      <c r="G3" s="253"/>
      <c r="AC3" s="121" t="s">
        <v>266</v>
      </c>
      <c r="AG3" t="s">
        <v>191</v>
      </c>
    </row>
    <row r="4" spans="1:60" ht="24.95" customHeight="1" x14ac:dyDescent="0.2">
      <c r="A4" s="141" t="s">
        <v>9</v>
      </c>
      <c r="B4" s="142" t="s">
        <v>69</v>
      </c>
      <c r="C4" s="254" t="s">
        <v>70</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59</v>
      </c>
      <c r="C8" s="175" t="s">
        <v>142</v>
      </c>
      <c r="D8" s="162"/>
      <c r="E8" s="163"/>
      <c r="F8" s="164"/>
      <c r="G8" s="164">
        <f>SUMIF(AG9:AG13,"&lt;&gt;NOR",G9:G13)</f>
        <v>0</v>
      </c>
      <c r="H8" s="164"/>
      <c r="I8" s="164">
        <f>SUM(I9:I13)</f>
        <v>0</v>
      </c>
      <c r="J8" s="164"/>
      <c r="K8" s="164">
        <f>SUM(K9:K13)</f>
        <v>0</v>
      </c>
      <c r="L8" s="164"/>
      <c r="M8" s="164">
        <f>SUM(M9:M13)</f>
        <v>0</v>
      </c>
      <c r="N8" s="163"/>
      <c r="O8" s="163">
        <f>SUM(O9:O13)</f>
        <v>0</v>
      </c>
      <c r="P8" s="163"/>
      <c r="Q8" s="163">
        <f>SUM(Q9:Q13)</f>
        <v>0</v>
      </c>
      <c r="R8" s="164"/>
      <c r="S8" s="164"/>
      <c r="T8" s="165"/>
      <c r="U8" s="159"/>
      <c r="V8" s="159">
        <f>SUM(V9:V13)</f>
        <v>17.75</v>
      </c>
      <c r="W8" s="159"/>
      <c r="X8" s="159"/>
      <c r="Y8" s="159"/>
      <c r="AG8" t="s">
        <v>216</v>
      </c>
    </row>
    <row r="9" spans="1:60" outlineLevel="1" x14ac:dyDescent="0.2">
      <c r="A9" s="180">
        <v>1</v>
      </c>
      <c r="B9" s="181" t="s">
        <v>496</v>
      </c>
      <c r="C9" s="187" t="s">
        <v>497</v>
      </c>
      <c r="D9" s="182" t="s">
        <v>307</v>
      </c>
      <c r="E9" s="183">
        <v>443.6</v>
      </c>
      <c r="F9" s="184"/>
      <c r="G9" s="185">
        <f>ROUND(E9*F9,2)</f>
        <v>0</v>
      </c>
      <c r="H9" s="184"/>
      <c r="I9" s="185">
        <f>ROUND(E9*H9,2)</f>
        <v>0</v>
      </c>
      <c r="J9" s="184"/>
      <c r="K9" s="185">
        <f>ROUND(E9*J9,2)</f>
        <v>0</v>
      </c>
      <c r="L9" s="185">
        <v>21</v>
      </c>
      <c r="M9" s="185">
        <f>G9*(1+L9/100)</f>
        <v>0</v>
      </c>
      <c r="N9" s="183">
        <v>0</v>
      </c>
      <c r="O9" s="183">
        <f>ROUND(E9*N9,2)</f>
        <v>0</v>
      </c>
      <c r="P9" s="183">
        <v>0</v>
      </c>
      <c r="Q9" s="183">
        <f>ROUND(E9*P9,2)</f>
        <v>0</v>
      </c>
      <c r="R9" s="185"/>
      <c r="S9" s="185" t="s">
        <v>229</v>
      </c>
      <c r="T9" s="186" t="s">
        <v>221</v>
      </c>
      <c r="U9" s="158">
        <v>0.01</v>
      </c>
      <c r="V9" s="158">
        <f>ROUND(E9*U9,2)</f>
        <v>4.4400000000000004</v>
      </c>
      <c r="W9" s="158"/>
      <c r="X9" s="158" t="s">
        <v>271</v>
      </c>
      <c r="Y9" s="158" t="s">
        <v>223</v>
      </c>
      <c r="Z9" s="148"/>
      <c r="AA9" s="148"/>
      <c r="AB9" s="148"/>
      <c r="AC9" s="148"/>
      <c r="AD9" s="148"/>
      <c r="AE9" s="148"/>
      <c r="AF9" s="148"/>
      <c r="AG9" s="148" t="s">
        <v>272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67">
        <v>2</v>
      </c>
      <c r="B10" s="168" t="s">
        <v>498</v>
      </c>
      <c r="C10" s="176" t="s">
        <v>499</v>
      </c>
      <c r="D10" s="169" t="s">
        <v>307</v>
      </c>
      <c r="E10" s="170">
        <v>7541.2</v>
      </c>
      <c r="F10" s="171"/>
      <c r="G10" s="172">
        <f>ROUND(E10*F10,2)</f>
        <v>0</v>
      </c>
      <c r="H10" s="171"/>
      <c r="I10" s="172">
        <f>ROUND(E10*H10,2)</f>
        <v>0</v>
      </c>
      <c r="J10" s="171"/>
      <c r="K10" s="172">
        <f>ROUND(E10*J10,2)</f>
        <v>0</v>
      </c>
      <c r="L10" s="172">
        <v>21</v>
      </c>
      <c r="M10" s="172">
        <f>G10*(1+L10/100)</f>
        <v>0</v>
      </c>
      <c r="N10" s="170">
        <v>0</v>
      </c>
      <c r="O10" s="170">
        <f>ROUND(E10*N10,2)</f>
        <v>0</v>
      </c>
      <c r="P10" s="170">
        <v>0</v>
      </c>
      <c r="Q10" s="170">
        <f>ROUND(E10*P10,2)</f>
        <v>0</v>
      </c>
      <c r="R10" s="172"/>
      <c r="S10" s="172" t="s">
        <v>229</v>
      </c>
      <c r="T10" s="173" t="s">
        <v>221</v>
      </c>
      <c r="U10" s="158">
        <v>0</v>
      </c>
      <c r="V10" s="158">
        <f>ROUND(E10*U10,2)</f>
        <v>0</v>
      </c>
      <c r="W10" s="158"/>
      <c r="X10" s="158" t="s">
        <v>271</v>
      </c>
      <c r="Y10" s="158" t="s">
        <v>475</v>
      </c>
      <c r="Z10" s="148"/>
      <c r="AA10" s="148"/>
      <c r="AB10" s="148"/>
      <c r="AC10" s="148"/>
      <c r="AD10" s="148"/>
      <c r="AE10" s="148"/>
      <c r="AF10" s="148"/>
      <c r="AG10" s="148" t="s">
        <v>272</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2" x14ac:dyDescent="0.2">
      <c r="A11" s="155"/>
      <c r="B11" s="156"/>
      <c r="C11" s="190" t="s">
        <v>500</v>
      </c>
      <c r="D11" s="188"/>
      <c r="E11" s="189">
        <v>7541.2</v>
      </c>
      <c r="F11" s="158"/>
      <c r="G11" s="158"/>
      <c r="H11" s="158"/>
      <c r="I11" s="158"/>
      <c r="J11" s="158"/>
      <c r="K11" s="158"/>
      <c r="L11" s="158"/>
      <c r="M11" s="158"/>
      <c r="N11" s="157"/>
      <c r="O11" s="157"/>
      <c r="P11" s="157"/>
      <c r="Q11" s="157"/>
      <c r="R11" s="158"/>
      <c r="S11" s="158"/>
      <c r="T11" s="158"/>
      <c r="U11" s="158"/>
      <c r="V11" s="158"/>
      <c r="W11" s="158"/>
      <c r="X11" s="158"/>
      <c r="Y11" s="158"/>
      <c r="Z11" s="148"/>
      <c r="AA11" s="148"/>
      <c r="AB11" s="148"/>
      <c r="AC11" s="148"/>
      <c r="AD11" s="148"/>
      <c r="AE11" s="148"/>
      <c r="AF11" s="148"/>
      <c r="AG11" s="148" t="s">
        <v>276</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0">
        <v>3</v>
      </c>
      <c r="B12" s="181" t="s">
        <v>501</v>
      </c>
      <c r="C12" s="187" t="s">
        <v>502</v>
      </c>
      <c r="D12" s="182" t="s">
        <v>307</v>
      </c>
      <c r="E12" s="183">
        <v>443.6</v>
      </c>
      <c r="F12" s="184"/>
      <c r="G12" s="185">
        <f>ROUND(E12*F12,2)</f>
        <v>0</v>
      </c>
      <c r="H12" s="184"/>
      <c r="I12" s="185">
        <f>ROUND(E12*H12,2)</f>
        <v>0</v>
      </c>
      <c r="J12" s="184"/>
      <c r="K12" s="185">
        <f>ROUND(E12*J12,2)</f>
        <v>0</v>
      </c>
      <c r="L12" s="185">
        <v>21</v>
      </c>
      <c r="M12" s="185">
        <f>G12*(1+L12/100)</f>
        <v>0</v>
      </c>
      <c r="N12" s="183">
        <v>0</v>
      </c>
      <c r="O12" s="183">
        <f>ROUND(E12*N12,2)</f>
        <v>0</v>
      </c>
      <c r="P12" s="183">
        <v>0</v>
      </c>
      <c r="Q12" s="183">
        <f>ROUND(E12*P12,2)</f>
        <v>0</v>
      </c>
      <c r="R12" s="185"/>
      <c r="S12" s="185" t="s">
        <v>229</v>
      </c>
      <c r="T12" s="186" t="s">
        <v>221</v>
      </c>
      <c r="U12" s="158">
        <v>0.03</v>
      </c>
      <c r="V12" s="158">
        <f>ROUND(E12*U12,2)</f>
        <v>13.31</v>
      </c>
      <c r="W12" s="158"/>
      <c r="X12" s="158" t="s">
        <v>271</v>
      </c>
      <c r="Y12" s="158" t="s">
        <v>223</v>
      </c>
      <c r="Z12" s="148"/>
      <c r="AA12" s="148"/>
      <c r="AB12" s="148"/>
      <c r="AC12" s="148"/>
      <c r="AD12" s="148"/>
      <c r="AE12" s="148"/>
      <c r="AF12" s="148"/>
      <c r="AG12" s="148" t="s">
        <v>272</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67">
        <v>4</v>
      </c>
      <c r="B13" s="168" t="s">
        <v>503</v>
      </c>
      <c r="C13" s="176" t="s">
        <v>504</v>
      </c>
      <c r="D13" s="169" t="s">
        <v>307</v>
      </c>
      <c r="E13" s="170">
        <v>443.6</v>
      </c>
      <c r="F13" s="171"/>
      <c r="G13" s="172">
        <f>ROUND(E13*F13,2)</f>
        <v>0</v>
      </c>
      <c r="H13" s="171"/>
      <c r="I13" s="172">
        <f>ROUND(E13*H13,2)</f>
        <v>0</v>
      </c>
      <c r="J13" s="171"/>
      <c r="K13" s="172">
        <f>ROUND(E13*J13,2)</f>
        <v>0</v>
      </c>
      <c r="L13" s="172">
        <v>21</v>
      </c>
      <c r="M13" s="172">
        <f>G13*(1+L13/100)</f>
        <v>0</v>
      </c>
      <c r="N13" s="170">
        <v>0</v>
      </c>
      <c r="O13" s="170">
        <f>ROUND(E13*N13,2)</f>
        <v>0</v>
      </c>
      <c r="P13" s="170">
        <v>0</v>
      </c>
      <c r="Q13" s="170">
        <f>ROUND(E13*P13,2)</f>
        <v>0</v>
      </c>
      <c r="R13" s="172"/>
      <c r="S13" s="172" t="s">
        <v>229</v>
      </c>
      <c r="T13" s="173" t="s">
        <v>221</v>
      </c>
      <c r="U13" s="158">
        <v>0</v>
      </c>
      <c r="V13" s="158">
        <f>ROUND(E13*U13,2)</f>
        <v>0</v>
      </c>
      <c r="W13" s="158"/>
      <c r="X13" s="158" t="s">
        <v>271</v>
      </c>
      <c r="Y13" s="158" t="s">
        <v>223</v>
      </c>
      <c r="Z13" s="148"/>
      <c r="AA13" s="148"/>
      <c r="AB13" s="148"/>
      <c r="AC13" s="148"/>
      <c r="AD13" s="148"/>
      <c r="AE13" s="148"/>
      <c r="AF13" s="148"/>
      <c r="AG13" s="148" t="s">
        <v>272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x14ac:dyDescent="0.2">
      <c r="A14" s="3"/>
      <c r="B14" s="4"/>
      <c r="C14" s="177"/>
      <c r="D14" s="6"/>
      <c r="E14" s="3"/>
      <c r="F14" s="3"/>
      <c r="G14" s="3"/>
      <c r="H14" s="3"/>
      <c r="I14" s="3"/>
      <c r="J14" s="3"/>
      <c r="K14" s="3"/>
      <c r="L14" s="3"/>
      <c r="M14" s="3"/>
      <c r="N14" s="3"/>
      <c r="O14" s="3"/>
      <c r="P14" s="3"/>
      <c r="Q14" s="3"/>
      <c r="R14" s="3"/>
      <c r="S14" s="3"/>
      <c r="T14" s="3"/>
      <c r="U14" s="3"/>
      <c r="V14" s="3"/>
      <c r="W14" s="3"/>
      <c r="X14" s="3"/>
      <c r="Y14" s="3"/>
      <c r="AE14">
        <v>12</v>
      </c>
      <c r="AF14">
        <v>21</v>
      </c>
      <c r="AG14" t="s">
        <v>201</v>
      </c>
    </row>
    <row r="15" spans="1:60" x14ac:dyDescent="0.2">
      <c r="A15" s="151"/>
      <c r="B15" s="152" t="s">
        <v>29</v>
      </c>
      <c r="C15" s="178"/>
      <c r="D15" s="153"/>
      <c r="E15" s="154"/>
      <c r="F15" s="154"/>
      <c r="G15" s="166">
        <f>G8</f>
        <v>0</v>
      </c>
      <c r="H15" s="3"/>
      <c r="I15" s="3"/>
      <c r="J15" s="3"/>
      <c r="K15" s="3"/>
      <c r="L15" s="3"/>
      <c r="M15" s="3"/>
      <c r="N15" s="3"/>
      <c r="O15" s="3"/>
      <c r="P15" s="3"/>
      <c r="Q15" s="3"/>
      <c r="R15" s="3"/>
      <c r="S15" s="3"/>
      <c r="T15" s="3"/>
      <c r="U15" s="3"/>
      <c r="V15" s="3"/>
      <c r="W15" s="3"/>
      <c r="X15" s="3"/>
      <c r="Y15" s="3"/>
      <c r="AE15">
        <f>SUMIF(L7:L13,AE14,G7:G13)</f>
        <v>0</v>
      </c>
      <c r="AF15">
        <f>SUMIF(L7:L13,AF14,G7:G13)</f>
        <v>0</v>
      </c>
      <c r="AG15" t="s">
        <v>231</v>
      </c>
    </row>
    <row r="16" spans="1:60" x14ac:dyDescent="0.2">
      <c r="C16" s="179"/>
      <c r="D16" s="10"/>
      <c r="AG16" t="s">
        <v>233</v>
      </c>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46V6jgF+r+FdxSwAZgWnalLpMy+oYbhO4Gl52Ybjv+vUBRkIc3+/3SEx2tSCflcGAcytJ4yIFIeb9MeXSu0w==" saltValue="8qVFfcmqhiS4fiA6qEAAQ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5831-6F0A-4FA4-8F46-7635902AC0C3}">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265</v>
      </c>
      <c r="B1" s="250"/>
      <c r="C1" s="250"/>
      <c r="D1" s="250"/>
      <c r="E1" s="250"/>
      <c r="F1" s="250"/>
      <c r="G1" s="250"/>
      <c r="AG1" t="s">
        <v>187</v>
      </c>
    </row>
    <row r="2" spans="1:60" ht="24.95" customHeight="1" x14ac:dyDescent="0.2">
      <c r="A2" s="140" t="s">
        <v>7</v>
      </c>
      <c r="B2" s="48" t="s">
        <v>43</v>
      </c>
      <c r="C2" s="251" t="s">
        <v>44</v>
      </c>
      <c r="D2" s="252"/>
      <c r="E2" s="252"/>
      <c r="F2" s="252"/>
      <c r="G2" s="253"/>
      <c r="AG2" t="s">
        <v>188</v>
      </c>
    </row>
    <row r="3" spans="1:60" ht="24.95" customHeight="1" x14ac:dyDescent="0.2">
      <c r="A3" s="140" t="s">
        <v>8</v>
      </c>
      <c r="B3" s="48" t="s">
        <v>71</v>
      </c>
      <c r="C3" s="251" t="s">
        <v>72</v>
      </c>
      <c r="D3" s="252"/>
      <c r="E3" s="252"/>
      <c r="F3" s="252"/>
      <c r="G3" s="253"/>
      <c r="AC3" s="121" t="s">
        <v>266</v>
      </c>
      <c r="AG3" t="s">
        <v>191</v>
      </c>
    </row>
    <row r="4" spans="1:60" ht="24.95" customHeight="1" x14ac:dyDescent="0.2">
      <c r="A4" s="141" t="s">
        <v>9</v>
      </c>
      <c r="B4" s="142" t="s">
        <v>59</v>
      </c>
      <c r="C4" s="254" t="s">
        <v>72</v>
      </c>
      <c r="D4" s="255"/>
      <c r="E4" s="255"/>
      <c r="F4" s="255"/>
      <c r="G4" s="256"/>
      <c r="AG4" t="s">
        <v>192</v>
      </c>
    </row>
    <row r="5" spans="1:60" x14ac:dyDescent="0.2">
      <c r="D5" s="10"/>
    </row>
    <row r="6" spans="1:60" ht="38.25" x14ac:dyDescent="0.2">
      <c r="A6" s="144" t="s">
        <v>193</v>
      </c>
      <c r="B6" s="146" t="s">
        <v>194</v>
      </c>
      <c r="C6" s="146" t="s">
        <v>195</v>
      </c>
      <c r="D6" s="145" t="s">
        <v>196</v>
      </c>
      <c r="E6" s="144" t="s">
        <v>197</v>
      </c>
      <c r="F6" s="143" t="s">
        <v>198</v>
      </c>
      <c r="G6" s="144" t="s">
        <v>29</v>
      </c>
      <c r="H6" s="147" t="s">
        <v>30</v>
      </c>
      <c r="I6" s="147" t="s">
        <v>199</v>
      </c>
      <c r="J6" s="147" t="s">
        <v>31</v>
      </c>
      <c r="K6" s="147" t="s">
        <v>200</v>
      </c>
      <c r="L6" s="147" t="s">
        <v>201</v>
      </c>
      <c r="M6" s="147" t="s">
        <v>202</v>
      </c>
      <c r="N6" s="147" t="s">
        <v>203</v>
      </c>
      <c r="O6" s="147" t="s">
        <v>204</v>
      </c>
      <c r="P6" s="147" t="s">
        <v>205</v>
      </c>
      <c r="Q6" s="147" t="s">
        <v>206</v>
      </c>
      <c r="R6" s="147" t="s">
        <v>207</v>
      </c>
      <c r="S6" s="147" t="s">
        <v>208</v>
      </c>
      <c r="T6" s="147" t="s">
        <v>209</v>
      </c>
      <c r="U6" s="147" t="s">
        <v>210</v>
      </c>
      <c r="V6" s="147" t="s">
        <v>211</v>
      </c>
      <c r="W6" s="147" t="s">
        <v>212</v>
      </c>
      <c r="X6" s="147" t="s">
        <v>213</v>
      </c>
      <c r="Y6" s="147" t="s">
        <v>214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0" t="s">
        <v>215</v>
      </c>
      <c r="B8" s="161" t="s">
        <v>166</v>
      </c>
      <c r="C8" s="175" t="s">
        <v>167</v>
      </c>
      <c r="D8" s="162"/>
      <c r="E8" s="163"/>
      <c r="F8" s="164"/>
      <c r="G8" s="164">
        <f>SUMIF(AG9:AG14,"&lt;&gt;NOR",G9:G14)</f>
        <v>0</v>
      </c>
      <c r="H8" s="164"/>
      <c r="I8" s="164">
        <f>SUM(I9:I14)</f>
        <v>0</v>
      </c>
      <c r="J8" s="164"/>
      <c r="K8" s="164">
        <f>SUM(K9:K14)</f>
        <v>0</v>
      </c>
      <c r="L8" s="164"/>
      <c r="M8" s="164">
        <f>SUM(M9:M14)</f>
        <v>0</v>
      </c>
      <c r="N8" s="163"/>
      <c r="O8" s="163">
        <f>SUM(O9:O14)</f>
        <v>0</v>
      </c>
      <c r="P8" s="163"/>
      <c r="Q8" s="163">
        <f>SUM(Q9:Q14)</f>
        <v>0</v>
      </c>
      <c r="R8" s="164"/>
      <c r="S8" s="164"/>
      <c r="T8" s="165"/>
      <c r="U8" s="159"/>
      <c r="V8" s="159">
        <f>SUM(V9:V14)</f>
        <v>0</v>
      </c>
      <c r="W8" s="159"/>
      <c r="X8" s="159"/>
      <c r="Y8" s="159"/>
      <c r="AG8" t="s">
        <v>216</v>
      </c>
    </row>
    <row r="9" spans="1:60" outlineLevel="1" x14ac:dyDescent="0.2">
      <c r="A9" s="180">
        <v>1</v>
      </c>
      <c r="B9" s="181" t="s">
        <v>505</v>
      </c>
      <c r="C9" s="187" t="s">
        <v>506</v>
      </c>
      <c r="D9" s="182" t="s">
        <v>307</v>
      </c>
      <c r="E9" s="183">
        <v>24.45</v>
      </c>
      <c r="F9" s="184"/>
      <c r="G9" s="185">
        <f t="shared" ref="G9:G14" si="0">ROUND(E9*F9,2)</f>
        <v>0</v>
      </c>
      <c r="H9" s="184"/>
      <c r="I9" s="185">
        <f t="shared" ref="I9:I14" si="1">ROUND(E9*H9,2)</f>
        <v>0</v>
      </c>
      <c r="J9" s="184"/>
      <c r="K9" s="185">
        <f t="shared" ref="K9:K14" si="2">ROUND(E9*J9,2)</f>
        <v>0</v>
      </c>
      <c r="L9" s="185">
        <v>21</v>
      </c>
      <c r="M9" s="185">
        <f t="shared" ref="M9:M14" si="3">G9*(1+L9/100)</f>
        <v>0</v>
      </c>
      <c r="N9" s="183">
        <v>0</v>
      </c>
      <c r="O9" s="183">
        <f t="shared" ref="O9:O14" si="4">ROUND(E9*N9,2)</f>
        <v>0</v>
      </c>
      <c r="P9" s="183">
        <v>0</v>
      </c>
      <c r="Q9" s="183">
        <f t="shared" ref="Q9:Q14" si="5">ROUND(E9*P9,2)</f>
        <v>0</v>
      </c>
      <c r="R9" s="185"/>
      <c r="S9" s="185" t="s">
        <v>229</v>
      </c>
      <c r="T9" s="186" t="s">
        <v>221</v>
      </c>
      <c r="U9" s="158">
        <v>0</v>
      </c>
      <c r="V9" s="158">
        <f t="shared" ref="V9:V14" si="6">ROUND(E9*U9,2)</f>
        <v>0</v>
      </c>
      <c r="W9" s="158"/>
      <c r="X9" s="158" t="s">
        <v>271</v>
      </c>
      <c r="Y9" s="158" t="s">
        <v>223</v>
      </c>
      <c r="Z9" s="148"/>
      <c r="AA9" s="148"/>
      <c r="AB9" s="148"/>
      <c r="AC9" s="148"/>
      <c r="AD9" s="148"/>
      <c r="AE9" s="148"/>
      <c r="AF9" s="148"/>
      <c r="AG9" s="148" t="s">
        <v>507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0">
        <v>2</v>
      </c>
      <c r="B10" s="181" t="s">
        <v>508</v>
      </c>
      <c r="C10" s="187" t="s">
        <v>509</v>
      </c>
      <c r="D10" s="182" t="s">
        <v>364</v>
      </c>
      <c r="E10" s="183">
        <v>51.344999999999999</v>
      </c>
      <c r="F10" s="184"/>
      <c r="G10" s="185">
        <f t="shared" si="0"/>
        <v>0</v>
      </c>
      <c r="H10" s="184"/>
      <c r="I10" s="185">
        <f t="shared" si="1"/>
        <v>0</v>
      </c>
      <c r="J10" s="184"/>
      <c r="K10" s="185">
        <f t="shared" si="2"/>
        <v>0</v>
      </c>
      <c r="L10" s="185">
        <v>21</v>
      </c>
      <c r="M10" s="185">
        <f t="shared" si="3"/>
        <v>0</v>
      </c>
      <c r="N10" s="183">
        <v>0</v>
      </c>
      <c r="O10" s="183">
        <f t="shared" si="4"/>
        <v>0</v>
      </c>
      <c r="P10" s="183">
        <v>0</v>
      </c>
      <c r="Q10" s="183">
        <f t="shared" si="5"/>
        <v>0</v>
      </c>
      <c r="R10" s="185"/>
      <c r="S10" s="185" t="s">
        <v>229</v>
      </c>
      <c r="T10" s="186" t="s">
        <v>221</v>
      </c>
      <c r="U10" s="158">
        <v>0</v>
      </c>
      <c r="V10" s="158">
        <f t="shared" si="6"/>
        <v>0</v>
      </c>
      <c r="W10" s="158"/>
      <c r="X10" s="158" t="s">
        <v>271</v>
      </c>
      <c r="Y10" s="158" t="s">
        <v>223</v>
      </c>
      <c r="Z10" s="148"/>
      <c r="AA10" s="148"/>
      <c r="AB10" s="148"/>
      <c r="AC10" s="148"/>
      <c r="AD10" s="148"/>
      <c r="AE10" s="148"/>
      <c r="AF10" s="148"/>
      <c r="AG10" s="148" t="s">
        <v>507</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0">
        <v>3</v>
      </c>
      <c r="B11" s="181" t="s">
        <v>510</v>
      </c>
      <c r="C11" s="187" t="s">
        <v>511</v>
      </c>
      <c r="D11" s="182" t="s">
        <v>364</v>
      </c>
      <c r="E11" s="183">
        <v>770.17499999999995</v>
      </c>
      <c r="F11" s="184"/>
      <c r="G11" s="185">
        <f t="shared" si="0"/>
        <v>0</v>
      </c>
      <c r="H11" s="184"/>
      <c r="I11" s="185">
        <f t="shared" si="1"/>
        <v>0</v>
      </c>
      <c r="J11" s="184"/>
      <c r="K11" s="185">
        <f t="shared" si="2"/>
        <v>0</v>
      </c>
      <c r="L11" s="185">
        <v>21</v>
      </c>
      <c r="M11" s="185">
        <f t="shared" si="3"/>
        <v>0</v>
      </c>
      <c r="N11" s="183">
        <v>0</v>
      </c>
      <c r="O11" s="183">
        <f t="shared" si="4"/>
        <v>0</v>
      </c>
      <c r="P11" s="183">
        <v>0</v>
      </c>
      <c r="Q11" s="183">
        <f t="shared" si="5"/>
        <v>0</v>
      </c>
      <c r="R11" s="185"/>
      <c r="S11" s="185" t="s">
        <v>229</v>
      </c>
      <c r="T11" s="186" t="s">
        <v>221</v>
      </c>
      <c r="U11" s="158">
        <v>0</v>
      </c>
      <c r="V11" s="158">
        <f t="shared" si="6"/>
        <v>0</v>
      </c>
      <c r="W11" s="158"/>
      <c r="X11" s="158" t="s">
        <v>271</v>
      </c>
      <c r="Y11" s="158" t="s">
        <v>223</v>
      </c>
      <c r="Z11" s="148"/>
      <c r="AA11" s="148"/>
      <c r="AB11" s="148"/>
      <c r="AC11" s="148"/>
      <c r="AD11" s="148"/>
      <c r="AE11" s="148"/>
      <c r="AF11" s="148"/>
      <c r="AG11" s="148" t="s">
        <v>507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0">
        <v>4</v>
      </c>
      <c r="B12" s="181" t="s">
        <v>512</v>
      </c>
      <c r="C12" s="187" t="s">
        <v>513</v>
      </c>
      <c r="D12" s="182" t="s">
        <v>364</v>
      </c>
      <c r="E12" s="183">
        <v>51.344999999999999</v>
      </c>
      <c r="F12" s="184"/>
      <c r="G12" s="185">
        <f t="shared" si="0"/>
        <v>0</v>
      </c>
      <c r="H12" s="184"/>
      <c r="I12" s="185">
        <f t="shared" si="1"/>
        <v>0</v>
      </c>
      <c r="J12" s="184"/>
      <c r="K12" s="185">
        <f t="shared" si="2"/>
        <v>0</v>
      </c>
      <c r="L12" s="185">
        <v>21</v>
      </c>
      <c r="M12" s="185">
        <f t="shared" si="3"/>
        <v>0</v>
      </c>
      <c r="N12" s="183">
        <v>0</v>
      </c>
      <c r="O12" s="183">
        <f t="shared" si="4"/>
        <v>0</v>
      </c>
      <c r="P12" s="183">
        <v>0</v>
      </c>
      <c r="Q12" s="183">
        <f t="shared" si="5"/>
        <v>0</v>
      </c>
      <c r="R12" s="185"/>
      <c r="S12" s="185" t="s">
        <v>229</v>
      </c>
      <c r="T12" s="186" t="s">
        <v>221</v>
      </c>
      <c r="U12" s="158">
        <v>0</v>
      </c>
      <c r="V12" s="158">
        <f t="shared" si="6"/>
        <v>0</v>
      </c>
      <c r="W12" s="158"/>
      <c r="X12" s="158" t="s">
        <v>271</v>
      </c>
      <c r="Y12" s="158" t="s">
        <v>223</v>
      </c>
      <c r="Z12" s="148"/>
      <c r="AA12" s="148"/>
      <c r="AB12" s="148"/>
      <c r="AC12" s="148"/>
      <c r="AD12" s="148"/>
      <c r="AE12" s="148"/>
      <c r="AF12" s="148"/>
      <c r="AG12" s="148" t="s">
        <v>507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1" x14ac:dyDescent="0.2">
      <c r="A13" s="180">
        <v>5</v>
      </c>
      <c r="B13" s="181" t="s">
        <v>514</v>
      </c>
      <c r="C13" s="187" t="s">
        <v>515</v>
      </c>
      <c r="D13" s="182" t="s">
        <v>364</v>
      </c>
      <c r="E13" s="183">
        <v>4.5999999999999996</v>
      </c>
      <c r="F13" s="184"/>
      <c r="G13" s="185">
        <f t="shared" si="0"/>
        <v>0</v>
      </c>
      <c r="H13" s="184"/>
      <c r="I13" s="185">
        <f t="shared" si="1"/>
        <v>0</v>
      </c>
      <c r="J13" s="184"/>
      <c r="K13" s="185">
        <f t="shared" si="2"/>
        <v>0</v>
      </c>
      <c r="L13" s="185">
        <v>21</v>
      </c>
      <c r="M13" s="185">
        <f t="shared" si="3"/>
        <v>0</v>
      </c>
      <c r="N13" s="183">
        <v>0</v>
      </c>
      <c r="O13" s="183">
        <f t="shared" si="4"/>
        <v>0</v>
      </c>
      <c r="P13" s="183">
        <v>0</v>
      </c>
      <c r="Q13" s="183">
        <f t="shared" si="5"/>
        <v>0</v>
      </c>
      <c r="R13" s="185"/>
      <c r="S13" s="185" t="s">
        <v>229</v>
      </c>
      <c r="T13" s="186" t="s">
        <v>221</v>
      </c>
      <c r="U13" s="158">
        <v>0</v>
      </c>
      <c r="V13" s="158">
        <f t="shared" si="6"/>
        <v>0</v>
      </c>
      <c r="W13" s="158"/>
      <c r="X13" s="158" t="s">
        <v>271</v>
      </c>
      <c r="Y13" s="158" t="s">
        <v>223</v>
      </c>
      <c r="Z13" s="148"/>
      <c r="AA13" s="148"/>
      <c r="AB13" s="148"/>
      <c r="AC13" s="148"/>
      <c r="AD13" s="148"/>
      <c r="AE13" s="148"/>
      <c r="AF13" s="148"/>
      <c r="AG13" s="148" t="s">
        <v>507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0">
        <v>6</v>
      </c>
      <c r="B14" s="181" t="s">
        <v>516</v>
      </c>
      <c r="C14" s="187" t="s">
        <v>517</v>
      </c>
      <c r="D14" s="182" t="s">
        <v>364</v>
      </c>
      <c r="E14" s="183">
        <v>51.344999999999999</v>
      </c>
      <c r="F14" s="184"/>
      <c r="G14" s="185">
        <f t="shared" si="0"/>
        <v>0</v>
      </c>
      <c r="H14" s="184"/>
      <c r="I14" s="185">
        <f t="shared" si="1"/>
        <v>0</v>
      </c>
      <c r="J14" s="184"/>
      <c r="K14" s="185">
        <f t="shared" si="2"/>
        <v>0</v>
      </c>
      <c r="L14" s="185">
        <v>21</v>
      </c>
      <c r="M14" s="185">
        <f t="shared" si="3"/>
        <v>0</v>
      </c>
      <c r="N14" s="183">
        <v>0</v>
      </c>
      <c r="O14" s="183">
        <f t="shared" si="4"/>
        <v>0</v>
      </c>
      <c r="P14" s="183">
        <v>0</v>
      </c>
      <c r="Q14" s="183">
        <f t="shared" si="5"/>
        <v>0</v>
      </c>
      <c r="R14" s="185"/>
      <c r="S14" s="185" t="s">
        <v>229</v>
      </c>
      <c r="T14" s="186" t="s">
        <v>221</v>
      </c>
      <c r="U14" s="158">
        <v>0</v>
      </c>
      <c r="V14" s="158">
        <f t="shared" si="6"/>
        <v>0</v>
      </c>
      <c r="W14" s="158"/>
      <c r="X14" s="158" t="s">
        <v>271</v>
      </c>
      <c r="Y14" s="158" t="s">
        <v>223</v>
      </c>
      <c r="Z14" s="148"/>
      <c r="AA14" s="148"/>
      <c r="AB14" s="148"/>
      <c r="AC14" s="148"/>
      <c r="AD14" s="148"/>
      <c r="AE14" s="148"/>
      <c r="AF14" s="148"/>
      <c r="AG14" s="148" t="s">
        <v>507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160" t="s">
        <v>215</v>
      </c>
      <c r="B15" s="161" t="s">
        <v>174</v>
      </c>
      <c r="C15" s="175" t="s">
        <v>175</v>
      </c>
      <c r="D15" s="162"/>
      <c r="E15" s="163"/>
      <c r="F15" s="164"/>
      <c r="G15" s="164">
        <f>SUMIF(AG16:AG17,"&lt;&gt;NOR",G16:G17)</f>
        <v>0</v>
      </c>
      <c r="H15" s="164"/>
      <c r="I15" s="164">
        <f>SUM(I16:I17)</f>
        <v>0</v>
      </c>
      <c r="J15" s="164"/>
      <c r="K15" s="164">
        <f>SUM(K16:K17)</f>
        <v>0</v>
      </c>
      <c r="L15" s="164"/>
      <c r="M15" s="164">
        <f>SUM(M16:M17)</f>
        <v>0</v>
      </c>
      <c r="N15" s="163"/>
      <c r="O15" s="163">
        <f>SUM(O16:O17)</f>
        <v>0</v>
      </c>
      <c r="P15" s="163"/>
      <c r="Q15" s="163">
        <f>SUM(Q16:Q17)</f>
        <v>0</v>
      </c>
      <c r="R15" s="164"/>
      <c r="S15" s="164"/>
      <c r="T15" s="165"/>
      <c r="U15" s="159"/>
      <c r="V15" s="159">
        <f>SUM(V16:V17)</f>
        <v>0</v>
      </c>
      <c r="W15" s="159"/>
      <c r="X15" s="159"/>
      <c r="Y15" s="159"/>
      <c r="AG15" t="s">
        <v>216</v>
      </c>
    </row>
    <row r="16" spans="1:60" outlineLevel="1" x14ac:dyDescent="0.2">
      <c r="A16" s="180">
        <v>7</v>
      </c>
      <c r="B16" s="181" t="s">
        <v>518</v>
      </c>
      <c r="C16" s="187" t="s">
        <v>519</v>
      </c>
      <c r="D16" s="182" t="s">
        <v>279</v>
      </c>
      <c r="E16" s="183">
        <v>5</v>
      </c>
      <c r="F16" s="184"/>
      <c r="G16" s="185">
        <f>ROUND(E16*F16,2)</f>
        <v>0</v>
      </c>
      <c r="H16" s="184"/>
      <c r="I16" s="185">
        <f>ROUND(E16*H16,2)</f>
        <v>0</v>
      </c>
      <c r="J16" s="184"/>
      <c r="K16" s="185">
        <f>ROUND(E16*J16,2)</f>
        <v>0</v>
      </c>
      <c r="L16" s="185">
        <v>21</v>
      </c>
      <c r="M16" s="185">
        <f>G16*(1+L16/100)</f>
        <v>0</v>
      </c>
      <c r="N16" s="183">
        <v>0</v>
      </c>
      <c r="O16" s="183">
        <f>ROUND(E16*N16,2)</f>
        <v>0</v>
      </c>
      <c r="P16" s="183">
        <v>0</v>
      </c>
      <c r="Q16" s="183">
        <f>ROUND(E16*P16,2)</f>
        <v>0</v>
      </c>
      <c r="R16" s="185"/>
      <c r="S16" s="185" t="s">
        <v>229</v>
      </c>
      <c r="T16" s="186" t="s">
        <v>221</v>
      </c>
      <c r="U16" s="158">
        <v>0</v>
      </c>
      <c r="V16" s="158">
        <f>ROUND(E16*U16,2)</f>
        <v>0</v>
      </c>
      <c r="W16" s="158"/>
      <c r="X16" s="158" t="s">
        <v>271</v>
      </c>
      <c r="Y16" s="158" t="s">
        <v>223</v>
      </c>
      <c r="Z16" s="148"/>
      <c r="AA16" s="148"/>
      <c r="AB16" s="148"/>
      <c r="AC16" s="148"/>
      <c r="AD16" s="148"/>
      <c r="AE16" s="148"/>
      <c r="AF16" s="148"/>
      <c r="AG16" s="148" t="s">
        <v>507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0">
        <v>8</v>
      </c>
      <c r="B17" s="181" t="s">
        <v>520</v>
      </c>
      <c r="C17" s="187" t="s">
        <v>521</v>
      </c>
      <c r="D17" s="182" t="s">
        <v>279</v>
      </c>
      <c r="E17" s="183">
        <v>5</v>
      </c>
      <c r="F17" s="184"/>
      <c r="G17" s="185">
        <f>ROUND(E17*F17,2)</f>
        <v>0</v>
      </c>
      <c r="H17" s="184"/>
      <c r="I17" s="185">
        <f>ROUND(E17*H17,2)</f>
        <v>0</v>
      </c>
      <c r="J17" s="184"/>
      <c r="K17" s="185">
        <f>ROUND(E17*J17,2)</f>
        <v>0</v>
      </c>
      <c r="L17" s="185">
        <v>21</v>
      </c>
      <c r="M17" s="185">
        <f>G17*(1+L17/100)</f>
        <v>0</v>
      </c>
      <c r="N17" s="183">
        <v>0</v>
      </c>
      <c r="O17" s="183">
        <f>ROUND(E17*N17,2)</f>
        <v>0</v>
      </c>
      <c r="P17" s="183">
        <v>0</v>
      </c>
      <c r="Q17" s="183">
        <f>ROUND(E17*P17,2)</f>
        <v>0</v>
      </c>
      <c r="R17" s="185"/>
      <c r="S17" s="185" t="s">
        <v>229</v>
      </c>
      <c r="T17" s="186" t="s">
        <v>221</v>
      </c>
      <c r="U17" s="158">
        <v>0</v>
      </c>
      <c r="V17" s="158">
        <f>ROUND(E17*U17,2)</f>
        <v>0</v>
      </c>
      <c r="W17" s="158"/>
      <c r="X17" s="158" t="s">
        <v>335</v>
      </c>
      <c r="Y17" s="158" t="s">
        <v>336</v>
      </c>
      <c r="Z17" s="148"/>
      <c r="AA17" s="148"/>
      <c r="AB17" s="148"/>
      <c r="AC17" s="148"/>
      <c r="AD17" s="148"/>
      <c r="AE17" s="148"/>
      <c r="AF17" s="148"/>
      <c r="AG17" s="148" t="s">
        <v>337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x14ac:dyDescent="0.2">
      <c r="A18" s="160" t="s">
        <v>215</v>
      </c>
      <c r="B18" s="161" t="s">
        <v>144</v>
      </c>
      <c r="C18" s="175" t="s">
        <v>145</v>
      </c>
      <c r="D18" s="162"/>
      <c r="E18" s="163"/>
      <c r="F18" s="164"/>
      <c r="G18" s="164">
        <f>SUMIF(AG19:AG42,"&lt;&gt;NOR",G19:G42)</f>
        <v>0</v>
      </c>
      <c r="H18" s="164"/>
      <c r="I18" s="164">
        <f>SUM(I19:I42)</f>
        <v>0</v>
      </c>
      <c r="J18" s="164"/>
      <c r="K18" s="164">
        <f>SUM(K19:K42)</f>
        <v>0</v>
      </c>
      <c r="L18" s="164"/>
      <c r="M18" s="164">
        <f>SUM(M19:M42)</f>
        <v>0</v>
      </c>
      <c r="N18" s="163"/>
      <c r="O18" s="163">
        <f>SUM(O19:O42)</f>
        <v>0</v>
      </c>
      <c r="P18" s="163"/>
      <c r="Q18" s="163">
        <f>SUM(Q19:Q42)</f>
        <v>0</v>
      </c>
      <c r="R18" s="164"/>
      <c r="S18" s="164"/>
      <c r="T18" s="165"/>
      <c r="U18" s="159"/>
      <c r="V18" s="159">
        <f>SUM(V19:V42)</f>
        <v>0</v>
      </c>
      <c r="W18" s="159"/>
      <c r="X18" s="159"/>
      <c r="Y18" s="159"/>
      <c r="AG18" t="s">
        <v>216</v>
      </c>
    </row>
    <row r="19" spans="1:60" outlineLevel="1" x14ac:dyDescent="0.2">
      <c r="A19" s="180">
        <v>9</v>
      </c>
      <c r="B19" s="181" t="s">
        <v>522</v>
      </c>
      <c r="C19" s="187" t="s">
        <v>523</v>
      </c>
      <c r="D19" s="182" t="s">
        <v>279</v>
      </c>
      <c r="E19" s="183">
        <v>60</v>
      </c>
      <c r="F19" s="184"/>
      <c r="G19" s="185">
        <f t="shared" ref="G19:G42" si="7">ROUND(E19*F19,2)</f>
        <v>0</v>
      </c>
      <c r="H19" s="184"/>
      <c r="I19" s="185">
        <f t="shared" ref="I19:I42" si="8">ROUND(E19*H19,2)</f>
        <v>0</v>
      </c>
      <c r="J19" s="184"/>
      <c r="K19" s="185">
        <f t="shared" ref="K19:K42" si="9">ROUND(E19*J19,2)</f>
        <v>0</v>
      </c>
      <c r="L19" s="185">
        <v>21</v>
      </c>
      <c r="M19" s="185">
        <f t="shared" ref="M19:M42" si="10">G19*(1+L19/100)</f>
        <v>0</v>
      </c>
      <c r="N19" s="183">
        <v>0</v>
      </c>
      <c r="O19" s="183">
        <f t="shared" ref="O19:O42" si="11">ROUND(E19*N19,2)</f>
        <v>0</v>
      </c>
      <c r="P19" s="183">
        <v>0</v>
      </c>
      <c r="Q19" s="183">
        <f t="shared" ref="Q19:Q42" si="12">ROUND(E19*P19,2)</f>
        <v>0</v>
      </c>
      <c r="R19" s="185"/>
      <c r="S19" s="185" t="s">
        <v>229</v>
      </c>
      <c r="T19" s="186" t="s">
        <v>221</v>
      </c>
      <c r="U19" s="158">
        <v>0</v>
      </c>
      <c r="V19" s="158">
        <f t="shared" ref="V19:V42" si="13">ROUND(E19*U19,2)</f>
        <v>0</v>
      </c>
      <c r="W19" s="158"/>
      <c r="X19" s="158" t="s">
        <v>271</v>
      </c>
      <c r="Y19" s="158" t="s">
        <v>223</v>
      </c>
      <c r="Z19" s="148"/>
      <c r="AA19" s="148"/>
      <c r="AB19" s="148"/>
      <c r="AC19" s="148"/>
      <c r="AD19" s="148"/>
      <c r="AE19" s="148"/>
      <c r="AF19" s="148"/>
      <c r="AG19" s="148" t="s">
        <v>507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80">
        <v>10</v>
      </c>
      <c r="B20" s="181" t="s">
        <v>524</v>
      </c>
      <c r="C20" s="187" t="s">
        <v>525</v>
      </c>
      <c r="D20" s="182" t="s">
        <v>279</v>
      </c>
      <c r="E20" s="183">
        <v>84</v>
      </c>
      <c r="F20" s="184"/>
      <c r="G20" s="185">
        <f t="shared" si="7"/>
        <v>0</v>
      </c>
      <c r="H20" s="184"/>
      <c r="I20" s="185">
        <f t="shared" si="8"/>
        <v>0</v>
      </c>
      <c r="J20" s="184"/>
      <c r="K20" s="185">
        <f t="shared" si="9"/>
        <v>0</v>
      </c>
      <c r="L20" s="185">
        <v>21</v>
      </c>
      <c r="M20" s="185">
        <f t="shared" si="10"/>
        <v>0</v>
      </c>
      <c r="N20" s="183">
        <v>0</v>
      </c>
      <c r="O20" s="183">
        <f t="shared" si="11"/>
        <v>0</v>
      </c>
      <c r="P20" s="183">
        <v>0</v>
      </c>
      <c r="Q20" s="183">
        <f t="shared" si="12"/>
        <v>0</v>
      </c>
      <c r="R20" s="185"/>
      <c r="S20" s="185" t="s">
        <v>229</v>
      </c>
      <c r="T20" s="186" t="s">
        <v>221</v>
      </c>
      <c r="U20" s="158">
        <v>0</v>
      </c>
      <c r="V20" s="158">
        <f t="shared" si="13"/>
        <v>0</v>
      </c>
      <c r="W20" s="158"/>
      <c r="X20" s="158" t="s">
        <v>271</v>
      </c>
      <c r="Y20" s="158" t="s">
        <v>223</v>
      </c>
      <c r="Z20" s="148"/>
      <c r="AA20" s="148"/>
      <c r="AB20" s="148"/>
      <c r="AC20" s="148"/>
      <c r="AD20" s="148"/>
      <c r="AE20" s="148"/>
      <c r="AF20" s="148"/>
      <c r="AG20" s="148" t="s">
        <v>507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0">
        <v>11</v>
      </c>
      <c r="B21" s="181" t="s">
        <v>526</v>
      </c>
      <c r="C21" s="187" t="s">
        <v>527</v>
      </c>
      <c r="D21" s="182" t="s">
        <v>279</v>
      </c>
      <c r="E21" s="183">
        <v>1</v>
      </c>
      <c r="F21" s="184"/>
      <c r="G21" s="185">
        <f t="shared" si="7"/>
        <v>0</v>
      </c>
      <c r="H21" s="184"/>
      <c r="I21" s="185">
        <f t="shared" si="8"/>
        <v>0</v>
      </c>
      <c r="J21" s="184"/>
      <c r="K21" s="185">
        <f t="shared" si="9"/>
        <v>0</v>
      </c>
      <c r="L21" s="185">
        <v>21</v>
      </c>
      <c r="M21" s="185">
        <f t="shared" si="10"/>
        <v>0</v>
      </c>
      <c r="N21" s="183">
        <v>0</v>
      </c>
      <c r="O21" s="183">
        <f t="shared" si="11"/>
        <v>0</v>
      </c>
      <c r="P21" s="183">
        <v>0</v>
      </c>
      <c r="Q21" s="183">
        <f t="shared" si="12"/>
        <v>0</v>
      </c>
      <c r="R21" s="185"/>
      <c r="S21" s="185" t="s">
        <v>229</v>
      </c>
      <c r="T21" s="186" t="s">
        <v>221</v>
      </c>
      <c r="U21" s="158">
        <v>0</v>
      </c>
      <c r="V21" s="158">
        <f t="shared" si="13"/>
        <v>0</v>
      </c>
      <c r="W21" s="158"/>
      <c r="X21" s="158" t="s">
        <v>271</v>
      </c>
      <c r="Y21" s="158" t="s">
        <v>223</v>
      </c>
      <c r="Z21" s="148"/>
      <c r="AA21" s="148"/>
      <c r="AB21" s="148"/>
      <c r="AC21" s="148"/>
      <c r="AD21" s="148"/>
      <c r="AE21" s="148"/>
      <c r="AF21" s="148"/>
      <c r="AG21" s="148" t="s">
        <v>507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0">
        <v>12</v>
      </c>
      <c r="B22" s="181" t="s">
        <v>528</v>
      </c>
      <c r="C22" s="187" t="s">
        <v>529</v>
      </c>
      <c r="D22" s="182" t="s">
        <v>279</v>
      </c>
      <c r="E22" s="183">
        <v>1</v>
      </c>
      <c r="F22" s="184"/>
      <c r="G22" s="185">
        <f t="shared" si="7"/>
        <v>0</v>
      </c>
      <c r="H22" s="184"/>
      <c r="I22" s="185">
        <f t="shared" si="8"/>
        <v>0</v>
      </c>
      <c r="J22" s="184"/>
      <c r="K22" s="185">
        <f t="shared" si="9"/>
        <v>0</v>
      </c>
      <c r="L22" s="185">
        <v>21</v>
      </c>
      <c r="M22" s="185">
        <f t="shared" si="10"/>
        <v>0</v>
      </c>
      <c r="N22" s="183">
        <v>0</v>
      </c>
      <c r="O22" s="183">
        <f t="shared" si="11"/>
        <v>0</v>
      </c>
      <c r="P22" s="183">
        <v>0</v>
      </c>
      <c r="Q22" s="183">
        <f t="shared" si="12"/>
        <v>0</v>
      </c>
      <c r="R22" s="185"/>
      <c r="S22" s="185" t="s">
        <v>229</v>
      </c>
      <c r="T22" s="186" t="s">
        <v>221</v>
      </c>
      <c r="U22" s="158">
        <v>0</v>
      </c>
      <c r="V22" s="158">
        <f t="shared" si="13"/>
        <v>0</v>
      </c>
      <c r="W22" s="158"/>
      <c r="X22" s="158" t="s">
        <v>335</v>
      </c>
      <c r="Y22" s="158" t="s">
        <v>223</v>
      </c>
      <c r="Z22" s="148"/>
      <c r="AA22" s="148"/>
      <c r="AB22" s="148"/>
      <c r="AC22" s="148"/>
      <c r="AD22" s="148"/>
      <c r="AE22" s="148"/>
      <c r="AF22" s="148"/>
      <c r="AG22" s="148" t="s">
        <v>337</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0">
        <v>13</v>
      </c>
      <c r="B23" s="181" t="s">
        <v>530</v>
      </c>
      <c r="C23" s="187" t="s">
        <v>531</v>
      </c>
      <c r="D23" s="182" t="s">
        <v>279</v>
      </c>
      <c r="E23" s="183">
        <v>15</v>
      </c>
      <c r="F23" s="184"/>
      <c r="G23" s="185">
        <f t="shared" si="7"/>
        <v>0</v>
      </c>
      <c r="H23" s="184"/>
      <c r="I23" s="185">
        <f t="shared" si="8"/>
        <v>0</v>
      </c>
      <c r="J23" s="184"/>
      <c r="K23" s="185">
        <f t="shared" si="9"/>
        <v>0</v>
      </c>
      <c r="L23" s="185">
        <v>21</v>
      </c>
      <c r="M23" s="185">
        <f t="shared" si="10"/>
        <v>0</v>
      </c>
      <c r="N23" s="183">
        <v>0</v>
      </c>
      <c r="O23" s="183">
        <f t="shared" si="11"/>
        <v>0</v>
      </c>
      <c r="P23" s="183">
        <v>0</v>
      </c>
      <c r="Q23" s="183">
        <f t="shared" si="12"/>
        <v>0</v>
      </c>
      <c r="R23" s="185"/>
      <c r="S23" s="185" t="s">
        <v>229</v>
      </c>
      <c r="T23" s="186" t="s">
        <v>221</v>
      </c>
      <c r="U23" s="158">
        <v>0</v>
      </c>
      <c r="V23" s="158">
        <f t="shared" si="13"/>
        <v>0</v>
      </c>
      <c r="W23" s="158"/>
      <c r="X23" s="158" t="s">
        <v>271</v>
      </c>
      <c r="Y23" s="158" t="s">
        <v>223</v>
      </c>
      <c r="Z23" s="148"/>
      <c r="AA23" s="148"/>
      <c r="AB23" s="148"/>
      <c r="AC23" s="148"/>
      <c r="AD23" s="148"/>
      <c r="AE23" s="148"/>
      <c r="AF23" s="148"/>
      <c r="AG23" s="148" t="s">
        <v>507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0">
        <v>14</v>
      </c>
      <c r="B24" s="181" t="s">
        <v>532</v>
      </c>
      <c r="C24" s="187" t="s">
        <v>533</v>
      </c>
      <c r="D24" s="182" t="s">
        <v>279</v>
      </c>
      <c r="E24" s="183">
        <v>5</v>
      </c>
      <c r="F24" s="184"/>
      <c r="G24" s="185">
        <f t="shared" si="7"/>
        <v>0</v>
      </c>
      <c r="H24" s="184"/>
      <c r="I24" s="185">
        <f t="shared" si="8"/>
        <v>0</v>
      </c>
      <c r="J24" s="184"/>
      <c r="K24" s="185">
        <f t="shared" si="9"/>
        <v>0</v>
      </c>
      <c r="L24" s="185">
        <v>21</v>
      </c>
      <c r="M24" s="185">
        <f t="shared" si="10"/>
        <v>0</v>
      </c>
      <c r="N24" s="183">
        <v>0</v>
      </c>
      <c r="O24" s="183">
        <f t="shared" si="11"/>
        <v>0</v>
      </c>
      <c r="P24" s="183">
        <v>0</v>
      </c>
      <c r="Q24" s="183">
        <f t="shared" si="12"/>
        <v>0</v>
      </c>
      <c r="R24" s="185"/>
      <c r="S24" s="185" t="s">
        <v>229</v>
      </c>
      <c r="T24" s="186" t="s">
        <v>221</v>
      </c>
      <c r="U24" s="158">
        <v>0</v>
      </c>
      <c r="V24" s="158">
        <f t="shared" si="13"/>
        <v>0</v>
      </c>
      <c r="W24" s="158"/>
      <c r="X24" s="158" t="s">
        <v>335</v>
      </c>
      <c r="Y24" s="158" t="s">
        <v>223</v>
      </c>
      <c r="Z24" s="148"/>
      <c r="AA24" s="148"/>
      <c r="AB24" s="148"/>
      <c r="AC24" s="148"/>
      <c r="AD24" s="148"/>
      <c r="AE24" s="148"/>
      <c r="AF24" s="148"/>
      <c r="AG24" s="148" t="s">
        <v>337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0">
        <v>15</v>
      </c>
      <c r="B25" s="181" t="s">
        <v>534</v>
      </c>
      <c r="C25" s="187" t="s">
        <v>535</v>
      </c>
      <c r="D25" s="182" t="s">
        <v>304</v>
      </c>
      <c r="E25" s="183">
        <v>10</v>
      </c>
      <c r="F25" s="184"/>
      <c r="G25" s="185">
        <f t="shared" si="7"/>
        <v>0</v>
      </c>
      <c r="H25" s="184"/>
      <c r="I25" s="185">
        <f t="shared" si="8"/>
        <v>0</v>
      </c>
      <c r="J25" s="184"/>
      <c r="K25" s="185">
        <f t="shared" si="9"/>
        <v>0</v>
      </c>
      <c r="L25" s="185">
        <v>21</v>
      </c>
      <c r="M25" s="185">
        <f t="shared" si="10"/>
        <v>0</v>
      </c>
      <c r="N25" s="183">
        <v>0</v>
      </c>
      <c r="O25" s="183">
        <f t="shared" si="11"/>
        <v>0</v>
      </c>
      <c r="P25" s="183">
        <v>0</v>
      </c>
      <c r="Q25" s="183">
        <f t="shared" si="12"/>
        <v>0</v>
      </c>
      <c r="R25" s="185"/>
      <c r="S25" s="185" t="s">
        <v>229</v>
      </c>
      <c r="T25" s="186" t="s">
        <v>221</v>
      </c>
      <c r="U25" s="158">
        <v>0</v>
      </c>
      <c r="V25" s="158">
        <f t="shared" si="13"/>
        <v>0</v>
      </c>
      <c r="W25" s="158"/>
      <c r="X25" s="158" t="s">
        <v>335</v>
      </c>
      <c r="Y25" s="158" t="s">
        <v>336</v>
      </c>
      <c r="Z25" s="148"/>
      <c r="AA25" s="148"/>
      <c r="AB25" s="148"/>
      <c r="AC25" s="148"/>
      <c r="AD25" s="148"/>
      <c r="AE25" s="148"/>
      <c r="AF25" s="148"/>
      <c r="AG25" s="148" t="s">
        <v>337</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0">
        <v>16</v>
      </c>
      <c r="B26" s="181" t="s">
        <v>536</v>
      </c>
      <c r="C26" s="187" t="s">
        <v>537</v>
      </c>
      <c r="D26" s="182" t="s">
        <v>279</v>
      </c>
      <c r="E26" s="183">
        <v>5</v>
      </c>
      <c r="F26" s="184"/>
      <c r="G26" s="185">
        <f t="shared" si="7"/>
        <v>0</v>
      </c>
      <c r="H26" s="184"/>
      <c r="I26" s="185">
        <f t="shared" si="8"/>
        <v>0</v>
      </c>
      <c r="J26" s="184"/>
      <c r="K26" s="185">
        <f t="shared" si="9"/>
        <v>0</v>
      </c>
      <c r="L26" s="185">
        <v>21</v>
      </c>
      <c r="M26" s="185">
        <f t="shared" si="10"/>
        <v>0</v>
      </c>
      <c r="N26" s="183">
        <v>0</v>
      </c>
      <c r="O26" s="183">
        <f t="shared" si="11"/>
        <v>0</v>
      </c>
      <c r="P26" s="183">
        <v>0</v>
      </c>
      <c r="Q26" s="183">
        <f t="shared" si="12"/>
        <v>0</v>
      </c>
      <c r="R26" s="185"/>
      <c r="S26" s="185" t="s">
        <v>229</v>
      </c>
      <c r="T26" s="186" t="s">
        <v>221</v>
      </c>
      <c r="U26" s="158">
        <v>0</v>
      </c>
      <c r="V26" s="158">
        <f t="shared" si="13"/>
        <v>0</v>
      </c>
      <c r="W26" s="158"/>
      <c r="X26" s="158" t="s">
        <v>271</v>
      </c>
      <c r="Y26" s="158" t="s">
        <v>223</v>
      </c>
      <c r="Z26" s="148"/>
      <c r="AA26" s="148"/>
      <c r="AB26" s="148"/>
      <c r="AC26" s="148"/>
      <c r="AD26" s="148"/>
      <c r="AE26" s="148"/>
      <c r="AF26" s="148"/>
      <c r="AG26" s="148" t="s">
        <v>507</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0">
        <v>17</v>
      </c>
      <c r="B27" s="181" t="s">
        <v>538</v>
      </c>
      <c r="C27" s="187" t="s">
        <v>539</v>
      </c>
      <c r="D27" s="182" t="s">
        <v>279</v>
      </c>
      <c r="E27" s="183">
        <v>5</v>
      </c>
      <c r="F27" s="184"/>
      <c r="G27" s="185">
        <f t="shared" si="7"/>
        <v>0</v>
      </c>
      <c r="H27" s="184"/>
      <c r="I27" s="185">
        <f t="shared" si="8"/>
        <v>0</v>
      </c>
      <c r="J27" s="184"/>
      <c r="K27" s="185">
        <f t="shared" si="9"/>
        <v>0</v>
      </c>
      <c r="L27" s="185">
        <v>21</v>
      </c>
      <c r="M27" s="185">
        <f t="shared" si="10"/>
        <v>0</v>
      </c>
      <c r="N27" s="183">
        <v>0</v>
      </c>
      <c r="O27" s="183">
        <f t="shared" si="11"/>
        <v>0</v>
      </c>
      <c r="P27" s="183">
        <v>0</v>
      </c>
      <c r="Q27" s="183">
        <f t="shared" si="12"/>
        <v>0</v>
      </c>
      <c r="R27" s="185"/>
      <c r="S27" s="185" t="s">
        <v>229</v>
      </c>
      <c r="T27" s="186" t="s">
        <v>221</v>
      </c>
      <c r="U27" s="158">
        <v>0</v>
      </c>
      <c r="V27" s="158">
        <f t="shared" si="13"/>
        <v>0</v>
      </c>
      <c r="W27" s="158"/>
      <c r="X27" s="158" t="s">
        <v>335</v>
      </c>
      <c r="Y27" s="158" t="s">
        <v>223</v>
      </c>
      <c r="Z27" s="148"/>
      <c r="AA27" s="148"/>
      <c r="AB27" s="148"/>
      <c r="AC27" s="148"/>
      <c r="AD27" s="148"/>
      <c r="AE27" s="148"/>
      <c r="AF27" s="148"/>
      <c r="AG27" s="148" t="s">
        <v>337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x14ac:dyDescent="0.2">
      <c r="A28" s="180">
        <v>18</v>
      </c>
      <c r="B28" s="181" t="s">
        <v>540</v>
      </c>
      <c r="C28" s="187" t="s">
        <v>541</v>
      </c>
      <c r="D28" s="182" t="s">
        <v>304</v>
      </c>
      <c r="E28" s="183">
        <v>210</v>
      </c>
      <c r="F28" s="184"/>
      <c r="G28" s="185">
        <f t="shared" si="7"/>
        <v>0</v>
      </c>
      <c r="H28" s="184"/>
      <c r="I28" s="185">
        <f t="shared" si="8"/>
        <v>0</v>
      </c>
      <c r="J28" s="184"/>
      <c r="K28" s="185">
        <f t="shared" si="9"/>
        <v>0</v>
      </c>
      <c r="L28" s="185">
        <v>21</v>
      </c>
      <c r="M28" s="185">
        <f t="shared" si="10"/>
        <v>0</v>
      </c>
      <c r="N28" s="183">
        <v>0</v>
      </c>
      <c r="O28" s="183">
        <f t="shared" si="11"/>
        <v>0</v>
      </c>
      <c r="P28" s="183">
        <v>0</v>
      </c>
      <c r="Q28" s="183">
        <f t="shared" si="12"/>
        <v>0</v>
      </c>
      <c r="R28" s="185"/>
      <c r="S28" s="185" t="s">
        <v>229</v>
      </c>
      <c r="T28" s="186" t="s">
        <v>221</v>
      </c>
      <c r="U28" s="158">
        <v>0</v>
      </c>
      <c r="V28" s="158">
        <f t="shared" si="13"/>
        <v>0</v>
      </c>
      <c r="W28" s="158"/>
      <c r="X28" s="158" t="s">
        <v>271</v>
      </c>
      <c r="Y28" s="158" t="s">
        <v>223</v>
      </c>
      <c r="Z28" s="148"/>
      <c r="AA28" s="148"/>
      <c r="AB28" s="148"/>
      <c r="AC28" s="148"/>
      <c r="AD28" s="148"/>
      <c r="AE28" s="148"/>
      <c r="AF28" s="148"/>
      <c r="AG28" s="148" t="s">
        <v>507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0">
        <v>19</v>
      </c>
      <c r="B29" s="181" t="s">
        <v>542</v>
      </c>
      <c r="C29" s="187" t="s">
        <v>543</v>
      </c>
      <c r="D29" s="182" t="s">
        <v>304</v>
      </c>
      <c r="E29" s="183">
        <v>210</v>
      </c>
      <c r="F29" s="184"/>
      <c r="G29" s="185">
        <f t="shared" si="7"/>
        <v>0</v>
      </c>
      <c r="H29" s="184"/>
      <c r="I29" s="185">
        <f t="shared" si="8"/>
        <v>0</v>
      </c>
      <c r="J29" s="184"/>
      <c r="K29" s="185">
        <f t="shared" si="9"/>
        <v>0</v>
      </c>
      <c r="L29" s="185">
        <v>21</v>
      </c>
      <c r="M29" s="185">
        <f t="shared" si="10"/>
        <v>0</v>
      </c>
      <c r="N29" s="183">
        <v>0</v>
      </c>
      <c r="O29" s="183">
        <f t="shared" si="11"/>
        <v>0</v>
      </c>
      <c r="P29" s="183">
        <v>0</v>
      </c>
      <c r="Q29" s="183">
        <f t="shared" si="12"/>
        <v>0</v>
      </c>
      <c r="R29" s="185"/>
      <c r="S29" s="185" t="s">
        <v>229</v>
      </c>
      <c r="T29" s="186" t="s">
        <v>221</v>
      </c>
      <c r="U29" s="158">
        <v>0</v>
      </c>
      <c r="V29" s="158">
        <f t="shared" si="13"/>
        <v>0</v>
      </c>
      <c r="W29" s="158"/>
      <c r="X29" s="158" t="s">
        <v>335</v>
      </c>
      <c r="Y29" s="158" t="s">
        <v>223</v>
      </c>
      <c r="Z29" s="148"/>
      <c r="AA29" s="148"/>
      <c r="AB29" s="148"/>
      <c r="AC29" s="148"/>
      <c r="AD29" s="148"/>
      <c r="AE29" s="148"/>
      <c r="AF29" s="148"/>
      <c r="AG29" s="148" t="s">
        <v>337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0">
        <v>20</v>
      </c>
      <c r="B30" s="181" t="s">
        <v>544</v>
      </c>
      <c r="C30" s="187" t="s">
        <v>545</v>
      </c>
      <c r="D30" s="182" t="s">
        <v>279</v>
      </c>
      <c r="E30" s="183">
        <v>4</v>
      </c>
      <c r="F30" s="184"/>
      <c r="G30" s="185">
        <f t="shared" si="7"/>
        <v>0</v>
      </c>
      <c r="H30" s="184"/>
      <c r="I30" s="185">
        <f t="shared" si="8"/>
        <v>0</v>
      </c>
      <c r="J30" s="184"/>
      <c r="K30" s="185">
        <f t="shared" si="9"/>
        <v>0</v>
      </c>
      <c r="L30" s="185">
        <v>21</v>
      </c>
      <c r="M30" s="185">
        <f t="shared" si="10"/>
        <v>0</v>
      </c>
      <c r="N30" s="183">
        <v>0</v>
      </c>
      <c r="O30" s="183">
        <f t="shared" si="11"/>
        <v>0</v>
      </c>
      <c r="P30" s="183">
        <v>0</v>
      </c>
      <c r="Q30" s="183">
        <f t="shared" si="12"/>
        <v>0</v>
      </c>
      <c r="R30" s="185"/>
      <c r="S30" s="185" t="s">
        <v>229</v>
      </c>
      <c r="T30" s="186" t="s">
        <v>221</v>
      </c>
      <c r="U30" s="158">
        <v>0</v>
      </c>
      <c r="V30" s="158">
        <f t="shared" si="13"/>
        <v>0</v>
      </c>
      <c r="W30" s="158"/>
      <c r="X30" s="158" t="s">
        <v>271</v>
      </c>
      <c r="Y30" s="158" t="s">
        <v>223</v>
      </c>
      <c r="Z30" s="148"/>
      <c r="AA30" s="148"/>
      <c r="AB30" s="148"/>
      <c r="AC30" s="148"/>
      <c r="AD30" s="148"/>
      <c r="AE30" s="148"/>
      <c r="AF30" s="148"/>
      <c r="AG30" s="148" t="s">
        <v>507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0">
        <v>21</v>
      </c>
      <c r="B31" s="181" t="s">
        <v>546</v>
      </c>
      <c r="C31" s="187" t="s">
        <v>547</v>
      </c>
      <c r="D31" s="182" t="s">
        <v>279</v>
      </c>
      <c r="E31" s="183">
        <v>4</v>
      </c>
      <c r="F31" s="184"/>
      <c r="G31" s="185">
        <f t="shared" si="7"/>
        <v>0</v>
      </c>
      <c r="H31" s="184"/>
      <c r="I31" s="185">
        <f t="shared" si="8"/>
        <v>0</v>
      </c>
      <c r="J31" s="184"/>
      <c r="K31" s="185">
        <f t="shared" si="9"/>
        <v>0</v>
      </c>
      <c r="L31" s="185">
        <v>21</v>
      </c>
      <c r="M31" s="185">
        <f t="shared" si="10"/>
        <v>0</v>
      </c>
      <c r="N31" s="183">
        <v>0</v>
      </c>
      <c r="O31" s="183">
        <f t="shared" si="11"/>
        <v>0</v>
      </c>
      <c r="P31" s="183">
        <v>0</v>
      </c>
      <c r="Q31" s="183">
        <f t="shared" si="12"/>
        <v>0</v>
      </c>
      <c r="R31" s="185"/>
      <c r="S31" s="185" t="s">
        <v>229</v>
      </c>
      <c r="T31" s="186" t="s">
        <v>221</v>
      </c>
      <c r="U31" s="158">
        <v>0</v>
      </c>
      <c r="V31" s="158">
        <f t="shared" si="13"/>
        <v>0</v>
      </c>
      <c r="W31" s="158"/>
      <c r="X31" s="158" t="s">
        <v>335</v>
      </c>
      <c r="Y31" s="158" t="s">
        <v>223</v>
      </c>
      <c r="Z31" s="148"/>
      <c r="AA31" s="148"/>
      <c r="AB31" s="148"/>
      <c r="AC31" s="148"/>
      <c r="AD31" s="148"/>
      <c r="AE31" s="148"/>
      <c r="AF31" s="148"/>
      <c r="AG31" s="148" t="s">
        <v>337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0">
        <v>22</v>
      </c>
      <c r="B32" s="181" t="s">
        <v>548</v>
      </c>
      <c r="C32" s="187" t="s">
        <v>549</v>
      </c>
      <c r="D32" s="182" t="s">
        <v>279</v>
      </c>
      <c r="E32" s="183">
        <v>4</v>
      </c>
      <c r="F32" s="184"/>
      <c r="G32" s="185">
        <f t="shared" si="7"/>
        <v>0</v>
      </c>
      <c r="H32" s="184"/>
      <c r="I32" s="185">
        <f t="shared" si="8"/>
        <v>0</v>
      </c>
      <c r="J32" s="184"/>
      <c r="K32" s="185">
        <f t="shared" si="9"/>
        <v>0</v>
      </c>
      <c r="L32" s="185">
        <v>21</v>
      </c>
      <c r="M32" s="185">
        <f t="shared" si="10"/>
        <v>0</v>
      </c>
      <c r="N32" s="183">
        <v>0</v>
      </c>
      <c r="O32" s="183">
        <f t="shared" si="11"/>
        <v>0</v>
      </c>
      <c r="P32" s="183">
        <v>0</v>
      </c>
      <c r="Q32" s="183">
        <f t="shared" si="12"/>
        <v>0</v>
      </c>
      <c r="R32" s="185"/>
      <c r="S32" s="185" t="s">
        <v>229</v>
      </c>
      <c r="T32" s="186" t="s">
        <v>221</v>
      </c>
      <c r="U32" s="158">
        <v>0</v>
      </c>
      <c r="V32" s="158">
        <f t="shared" si="13"/>
        <v>0</v>
      </c>
      <c r="W32" s="158"/>
      <c r="X32" s="158" t="s">
        <v>335</v>
      </c>
      <c r="Y32" s="158" t="s">
        <v>223</v>
      </c>
      <c r="Z32" s="148"/>
      <c r="AA32" s="148"/>
      <c r="AB32" s="148"/>
      <c r="AC32" s="148"/>
      <c r="AD32" s="148"/>
      <c r="AE32" s="148"/>
      <c r="AF32" s="148"/>
      <c r="AG32" s="148" t="s">
        <v>337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2.5" outlineLevel="1" x14ac:dyDescent="0.2">
      <c r="A33" s="180">
        <v>23</v>
      </c>
      <c r="B33" s="181" t="s">
        <v>550</v>
      </c>
      <c r="C33" s="187" t="s">
        <v>551</v>
      </c>
      <c r="D33" s="182" t="s">
        <v>279</v>
      </c>
      <c r="E33" s="183">
        <v>1</v>
      </c>
      <c r="F33" s="184"/>
      <c r="G33" s="185">
        <f t="shared" si="7"/>
        <v>0</v>
      </c>
      <c r="H33" s="184"/>
      <c r="I33" s="185">
        <f t="shared" si="8"/>
        <v>0</v>
      </c>
      <c r="J33" s="184"/>
      <c r="K33" s="185">
        <f t="shared" si="9"/>
        <v>0</v>
      </c>
      <c r="L33" s="185">
        <v>21</v>
      </c>
      <c r="M33" s="185">
        <f t="shared" si="10"/>
        <v>0</v>
      </c>
      <c r="N33" s="183">
        <v>0</v>
      </c>
      <c r="O33" s="183">
        <f t="shared" si="11"/>
        <v>0</v>
      </c>
      <c r="P33" s="183">
        <v>0</v>
      </c>
      <c r="Q33" s="183">
        <f t="shared" si="12"/>
        <v>0</v>
      </c>
      <c r="R33" s="185"/>
      <c r="S33" s="185" t="s">
        <v>229</v>
      </c>
      <c r="T33" s="186" t="s">
        <v>221</v>
      </c>
      <c r="U33" s="158">
        <v>0</v>
      </c>
      <c r="V33" s="158">
        <f t="shared" si="13"/>
        <v>0</v>
      </c>
      <c r="W33" s="158"/>
      <c r="X33" s="158" t="s">
        <v>271</v>
      </c>
      <c r="Y33" s="158" t="s">
        <v>223</v>
      </c>
      <c r="Z33" s="148"/>
      <c r="AA33" s="148"/>
      <c r="AB33" s="148"/>
      <c r="AC33" s="148"/>
      <c r="AD33" s="148"/>
      <c r="AE33" s="148"/>
      <c r="AF33" s="148"/>
      <c r="AG33" s="148" t="s">
        <v>507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0">
        <v>24</v>
      </c>
      <c r="B34" s="181" t="s">
        <v>552</v>
      </c>
      <c r="C34" s="187" t="s">
        <v>553</v>
      </c>
      <c r="D34" s="182" t="s">
        <v>279</v>
      </c>
      <c r="E34" s="183">
        <v>2</v>
      </c>
      <c r="F34" s="184"/>
      <c r="G34" s="185">
        <f t="shared" si="7"/>
        <v>0</v>
      </c>
      <c r="H34" s="184"/>
      <c r="I34" s="185">
        <f t="shared" si="8"/>
        <v>0</v>
      </c>
      <c r="J34" s="184"/>
      <c r="K34" s="185">
        <f t="shared" si="9"/>
        <v>0</v>
      </c>
      <c r="L34" s="185">
        <v>21</v>
      </c>
      <c r="M34" s="185">
        <f t="shared" si="10"/>
        <v>0</v>
      </c>
      <c r="N34" s="183">
        <v>0</v>
      </c>
      <c r="O34" s="183">
        <f t="shared" si="11"/>
        <v>0</v>
      </c>
      <c r="P34" s="183">
        <v>0</v>
      </c>
      <c r="Q34" s="183">
        <f t="shared" si="12"/>
        <v>0</v>
      </c>
      <c r="R34" s="185"/>
      <c r="S34" s="185" t="s">
        <v>229</v>
      </c>
      <c r="T34" s="186" t="s">
        <v>221</v>
      </c>
      <c r="U34" s="158">
        <v>0</v>
      </c>
      <c r="V34" s="158">
        <f t="shared" si="13"/>
        <v>0</v>
      </c>
      <c r="W34" s="158"/>
      <c r="X34" s="158" t="s">
        <v>271</v>
      </c>
      <c r="Y34" s="158" t="s">
        <v>223</v>
      </c>
      <c r="Z34" s="148"/>
      <c r="AA34" s="148"/>
      <c r="AB34" s="148"/>
      <c r="AC34" s="148"/>
      <c r="AD34" s="148"/>
      <c r="AE34" s="148"/>
      <c r="AF34" s="148"/>
      <c r="AG34" s="148" t="s">
        <v>507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0">
        <v>25</v>
      </c>
      <c r="B35" s="181" t="s">
        <v>554</v>
      </c>
      <c r="C35" s="187" t="s">
        <v>555</v>
      </c>
      <c r="D35" s="182" t="s">
        <v>304</v>
      </c>
      <c r="E35" s="183">
        <v>50</v>
      </c>
      <c r="F35" s="184"/>
      <c r="G35" s="185">
        <f t="shared" si="7"/>
        <v>0</v>
      </c>
      <c r="H35" s="184"/>
      <c r="I35" s="185">
        <f t="shared" si="8"/>
        <v>0</v>
      </c>
      <c r="J35" s="184"/>
      <c r="K35" s="185">
        <f t="shared" si="9"/>
        <v>0</v>
      </c>
      <c r="L35" s="185">
        <v>21</v>
      </c>
      <c r="M35" s="185">
        <f t="shared" si="10"/>
        <v>0</v>
      </c>
      <c r="N35" s="183">
        <v>0</v>
      </c>
      <c r="O35" s="183">
        <f t="shared" si="11"/>
        <v>0</v>
      </c>
      <c r="P35" s="183">
        <v>0</v>
      </c>
      <c r="Q35" s="183">
        <f t="shared" si="12"/>
        <v>0</v>
      </c>
      <c r="R35" s="185"/>
      <c r="S35" s="185" t="s">
        <v>229</v>
      </c>
      <c r="T35" s="186" t="s">
        <v>221</v>
      </c>
      <c r="U35" s="158">
        <v>0</v>
      </c>
      <c r="V35" s="158">
        <f t="shared" si="13"/>
        <v>0</v>
      </c>
      <c r="W35" s="158"/>
      <c r="X35" s="158" t="s">
        <v>271</v>
      </c>
      <c r="Y35" s="158" t="s">
        <v>223</v>
      </c>
      <c r="Z35" s="148"/>
      <c r="AA35" s="148"/>
      <c r="AB35" s="148"/>
      <c r="AC35" s="148"/>
      <c r="AD35" s="148"/>
      <c r="AE35" s="148"/>
      <c r="AF35" s="148"/>
      <c r="AG35" s="148" t="s">
        <v>507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0">
        <v>26</v>
      </c>
      <c r="B36" s="181" t="s">
        <v>556</v>
      </c>
      <c r="C36" s="187" t="s">
        <v>557</v>
      </c>
      <c r="D36" s="182" t="s">
        <v>304</v>
      </c>
      <c r="E36" s="183">
        <v>50</v>
      </c>
      <c r="F36" s="184"/>
      <c r="G36" s="185">
        <f t="shared" si="7"/>
        <v>0</v>
      </c>
      <c r="H36" s="184"/>
      <c r="I36" s="185">
        <f t="shared" si="8"/>
        <v>0</v>
      </c>
      <c r="J36" s="184"/>
      <c r="K36" s="185">
        <f t="shared" si="9"/>
        <v>0</v>
      </c>
      <c r="L36" s="185">
        <v>21</v>
      </c>
      <c r="M36" s="185">
        <f t="shared" si="10"/>
        <v>0</v>
      </c>
      <c r="N36" s="183">
        <v>0</v>
      </c>
      <c r="O36" s="183">
        <f t="shared" si="11"/>
        <v>0</v>
      </c>
      <c r="P36" s="183">
        <v>0</v>
      </c>
      <c r="Q36" s="183">
        <f t="shared" si="12"/>
        <v>0</v>
      </c>
      <c r="R36" s="185"/>
      <c r="S36" s="185" t="s">
        <v>229</v>
      </c>
      <c r="T36" s="186" t="s">
        <v>221</v>
      </c>
      <c r="U36" s="158">
        <v>0</v>
      </c>
      <c r="V36" s="158">
        <f t="shared" si="13"/>
        <v>0</v>
      </c>
      <c r="W36" s="158"/>
      <c r="X36" s="158" t="s">
        <v>335</v>
      </c>
      <c r="Y36" s="158" t="s">
        <v>223</v>
      </c>
      <c r="Z36" s="148"/>
      <c r="AA36" s="148"/>
      <c r="AB36" s="148"/>
      <c r="AC36" s="148"/>
      <c r="AD36" s="148"/>
      <c r="AE36" s="148"/>
      <c r="AF36" s="148"/>
      <c r="AG36" s="148" t="s">
        <v>337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0">
        <v>27</v>
      </c>
      <c r="B37" s="181" t="s">
        <v>558</v>
      </c>
      <c r="C37" s="187" t="s">
        <v>559</v>
      </c>
      <c r="D37" s="182" t="s">
        <v>304</v>
      </c>
      <c r="E37" s="183">
        <v>245</v>
      </c>
      <c r="F37" s="184"/>
      <c r="G37" s="185">
        <f t="shared" si="7"/>
        <v>0</v>
      </c>
      <c r="H37" s="184"/>
      <c r="I37" s="185">
        <f t="shared" si="8"/>
        <v>0</v>
      </c>
      <c r="J37" s="184"/>
      <c r="K37" s="185">
        <f t="shared" si="9"/>
        <v>0</v>
      </c>
      <c r="L37" s="185">
        <v>21</v>
      </c>
      <c r="M37" s="185">
        <f t="shared" si="10"/>
        <v>0</v>
      </c>
      <c r="N37" s="183">
        <v>0</v>
      </c>
      <c r="O37" s="183">
        <f t="shared" si="11"/>
        <v>0</v>
      </c>
      <c r="P37" s="183">
        <v>0</v>
      </c>
      <c r="Q37" s="183">
        <f t="shared" si="12"/>
        <v>0</v>
      </c>
      <c r="R37" s="185"/>
      <c r="S37" s="185" t="s">
        <v>229</v>
      </c>
      <c r="T37" s="186" t="s">
        <v>221</v>
      </c>
      <c r="U37" s="158">
        <v>0</v>
      </c>
      <c r="V37" s="158">
        <f t="shared" si="13"/>
        <v>0</v>
      </c>
      <c r="W37" s="158"/>
      <c r="X37" s="158" t="s">
        <v>271</v>
      </c>
      <c r="Y37" s="158" t="s">
        <v>223</v>
      </c>
      <c r="Z37" s="148"/>
      <c r="AA37" s="148"/>
      <c r="AB37" s="148"/>
      <c r="AC37" s="148"/>
      <c r="AD37" s="148"/>
      <c r="AE37" s="148"/>
      <c r="AF37" s="148"/>
      <c r="AG37" s="148" t="s">
        <v>507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0">
        <v>28</v>
      </c>
      <c r="B38" s="181" t="s">
        <v>560</v>
      </c>
      <c r="C38" s="187" t="s">
        <v>561</v>
      </c>
      <c r="D38" s="182" t="s">
        <v>304</v>
      </c>
      <c r="E38" s="183">
        <v>245</v>
      </c>
      <c r="F38" s="184"/>
      <c r="G38" s="185">
        <f t="shared" si="7"/>
        <v>0</v>
      </c>
      <c r="H38" s="184"/>
      <c r="I38" s="185">
        <f t="shared" si="8"/>
        <v>0</v>
      </c>
      <c r="J38" s="184"/>
      <c r="K38" s="185">
        <f t="shared" si="9"/>
        <v>0</v>
      </c>
      <c r="L38" s="185">
        <v>21</v>
      </c>
      <c r="M38" s="185">
        <f t="shared" si="10"/>
        <v>0</v>
      </c>
      <c r="N38" s="183">
        <v>0</v>
      </c>
      <c r="O38" s="183">
        <f t="shared" si="11"/>
        <v>0</v>
      </c>
      <c r="P38" s="183">
        <v>0</v>
      </c>
      <c r="Q38" s="183">
        <f t="shared" si="12"/>
        <v>0</v>
      </c>
      <c r="R38" s="185"/>
      <c r="S38" s="185" t="s">
        <v>229</v>
      </c>
      <c r="T38" s="186" t="s">
        <v>221</v>
      </c>
      <c r="U38" s="158">
        <v>0</v>
      </c>
      <c r="V38" s="158">
        <f t="shared" si="13"/>
        <v>0</v>
      </c>
      <c r="W38" s="158"/>
      <c r="X38" s="158" t="s">
        <v>335</v>
      </c>
      <c r="Y38" s="158" t="s">
        <v>223</v>
      </c>
      <c r="Z38" s="148"/>
      <c r="AA38" s="148"/>
      <c r="AB38" s="148"/>
      <c r="AC38" s="148"/>
      <c r="AD38" s="148"/>
      <c r="AE38" s="148"/>
      <c r="AF38" s="148"/>
      <c r="AG38" s="148" t="s">
        <v>337</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0">
        <v>29</v>
      </c>
      <c r="B39" s="181" t="s">
        <v>562</v>
      </c>
      <c r="C39" s="187" t="s">
        <v>563</v>
      </c>
      <c r="D39" s="182" t="s">
        <v>279</v>
      </c>
      <c r="E39" s="183">
        <v>25</v>
      </c>
      <c r="F39" s="184"/>
      <c r="G39" s="185">
        <f t="shared" si="7"/>
        <v>0</v>
      </c>
      <c r="H39" s="184"/>
      <c r="I39" s="185">
        <f t="shared" si="8"/>
        <v>0</v>
      </c>
      <c r="J39" s="184"/>
      <c r="K39" s="185">
        <f t="shared" si="9"/>
        <v>0</v>
      </c>
      <c r="L39" s="185">
        <v>21</v>
      </c>
      <c r="M39" s="185">
        <f t="shared" si="10"/>
        <v>0</v>
      </c>
      <c r="N39" s="183">
        <v>0</v>
      </c>
      <c r="O39" s="183">
        <f t="shared" si="11"/>
        <v>0</v>
      </c>
      <c r="P39" s="183">
        <v>0</v>
      </c>
      <c r="Q39" s="183">
        <f t="shared" si="12"/>
        <v>0</v>
      </c>
      <c r="R39" s="185"/>
      <c r="S39" s="185" t="s">
        <v>229</v>
      </c>
      <c r="T39" s="186" t="s">
        <v>221</v>
      </c>
      <c r="U39" s="158">
        <v>0</v>
      </c>
      <c r="V39" s="158">
        <f t="shared" si="13"/>
        <v>0</v>
      </c>
      <c r="W39" s="158"/>
      <c r="X39" s="158" t="s">
        <v>271</v>
      </c>
      <c r="Y39" s="158" t="s">
        <v>223</v>
      </c>
      <c r="Z39" s="148"/>
      <c r="AA39" s="148"/>
      <c r="AB39" s="148"/>
      <c r="AC39" s="148"/>
      <c r="AD39" s="148"/>
      <c r="AE39" s="148"/>
      <c r="AF39" s="148"/>
      <c r="AG39" s="148" t="s">
        <v>507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0">
        <v>30</v>
      </c>
      <c r="B40" s="181" t="s">
        <v>564</v>
      </c>
      <c r="C40" s="187" t="s">
        <v>565</v>
      </c>
      <c r="D40" s="182" t="s">
        <v>279</v>
      </c>
      <c r="E40" s="183">
        <v>5</v>
      </c>
      <c r="F40" s="184"/>
      <c r="G40" s="185">
        <f t="shared" si="7"/>
        <v>0</v>
      </c>
      <c r="H40" s="184"/>
      <c r="I40" s="185">
        <f t="shared" si="8"/>
        <v>0</v>
      </c>
      <c r="J40" s="184"/>
      <c r="K40" s="185">
        <f t="shared" si="9"/>
        <v>0</v>
      </c>
      <c r="L40" s="185">
        <v>21</v>
      </c>
      <c r="M40" s="185">
        <f t="shared" si="10"/>
        <v>0</v>
      </c>
      <c r="N40" s="183">
        <v>0</v>
      </c>
      <c r="O40" s="183">
        <f t="shared" si="11"/>
        <v>0</v>
      </c>
      <c r="P40" s="183">
        <v>0</v>
      </c>
      <c r="Q40" s="183">
        <f t="shared" si="12"/>
        <v>0</v>
      </c>
      <c r="R40" s="185"/>
      <c r="S40" s="185" t="s">
        <v>229</v>
      </c>
      <c r="T40" s="186" t="s">
        <v>221</v>
      </c>
      <c r="U40" s="158">
        <v>0</v>
      </c>
      <c r="V40" s="158">
        <f t="shared" si="13"/>
        <v>0</v>
      </c>
      <c r="W40" s="158"/>
      <c r="X40" s="158" t="s">
        <v>271</v>
      </c>
      <c r="Y40" s="158" t="s">
        <v>223</v>
      </c>
      <c r="Z40" s="148"/>
      <c r="AA40" s="148"/>
      <c r="AB40" s="148"/>
      <c r="AC40" s="148"/>
      <c r="AD40" s="148"/>
      <c r="AE40" s="148"/>
      <c r="AF40" s="148"/>
      <c r="AG40" s="148" t="s">
        <v>507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0">
        <v>31</v>
      </c>
      <c r="B41" s="181" t="s">
        <v>538</v>
      </c>
      <c r="C41" s="187" t="s">
        <v>566</v>
      </c>
      <c r="D41" s="182" t="s">
        <v>279</v>
      </c>
      <c r="E41" s="183">
        <v>1</v>
      </c>
      <c r="F41" s="184"/>
      <c r="G41" s="185">
        <f t="shared" si="7"/>
        <v>0</v>
      </c>
      <c r="H41" s="184"/>
      <c r="I41" s="185">
        <f t="shared" si="8"/>
        <v>0</v>
      </c>
      <c r="J41" s="184"/>
      <c r="K41" s="185">
        <f t="shared" si="9"/>
        <v>0</v>
      </c>
      <c r="L41" s="185">
        <v>21</v>
      </c>
      <c r="M41" s="185">
        <f t="shared" si="10"/>
        <v>0</v>
      </c>
      <c r="N41" s="183">
        <v>0</v>
      </c>
      <c r="O41" s="183">
        <f t="shared" si="11"/>
        <v>0</v>
      </c>
      <c r="P41" s="183">
        <v>0</v>
      </c>
      <c r="Q41" s="183">
        <f t="shared" si="12"/>
        <v>0</v>
      </c>
      <c r="R41" s="185"/>
      <c r="S41" s="185" t="s">
        <v>229</v>
      </c>
      <c r="T41" s="186" t="s">
        <v>221</v>
      </c>
      <c r="U41" s="158">
        <v>0</v>
      </c>
      <c r="V41" s="158">
        <f t="shared" si="13"/>
        <v>0</v>
      </c>
      <c r="W41" s="158"/>
      <c r="X41" s="158" t="s">
        <v>271</v>
      </c>
      <c r="Y41" s="158" t="s">
        <v>223</v>
      </c>
      <c r="Z41" s="148"/>
      <c r="AA41" s="148"/>
      <c r="AB41" s="148"/>
      <c r="AC41" s="148"/>
      <c r="AD41" s="148"/>
      <c r="AE41" s="148"/>
      <c r="AF41" s="148"/>
      <c r="AG41" s="148" t="s">
        <v>507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0">
        <v>32</v>
      </c>
      <c r="B42" s="181" t="s">
        <v>567</v>
      </c>
      <c r="C42" s="187" t="s">
        <v>568</v>
      </c>
      <c r="D42" s="182" t="s">
        <v>569</v>
      </c>
      <c r="E42" s="183">
        <v>1</v>
      </c>
      <c r="F42" s="184"/>
      <c r="G42" s="185">
        <f t="shared" si="7"/>
        <v>0</v>
      </c>
      <c r="H42" s="184"/>
      <c r="I42" s="185">
        <f t="shared" si="8"/>
        <v>0</v>
      </c>
      <c r="J42" s="184"/>
      <c r="K42" s="185">
        <f t="shared" si="9"/>
        <v>0</v>
      </c>
      <c r="L42" s="185">
        <v>21</v>
      </c>
      <c r="M42" s="185">
        <f t="shared" si="10"/>
        <v>0</v>
      </c>
      <c r="N42" s="183">
        <v>0</v>
      </c>
      <c r="O42" s="183">
        <f t="shared" si="11"/>
        <v>0</v>
      </c>
      <c r="P42" s="183">
        <v>0</v>
      </c>
      <c r="Q42" s="183">
        <f t="shared" si="12"/>
        <v>0</v>
      </c>
      <c r="R42" s="185"/>
      <c r="S42" s="185" t="s">
        <v>229</v>
      </c>
      <c r="T42" s="186" t="s">
        <v>221</v>
      </c>
      <c r="U42" s="158">
        <v>0</v>
      </c>
      <c r="V42" s="158">
        <f t="shared" si="13"/>
        <v>0</v>
      </c>
      <c r="W42" s="158"/>
      <c r="X42" s="158" t="s">
        <v>335</v>
      </c>
      <c r="Y42" s="158" t="s">
        <v>223</v>
      </c>
      <c r="Z42" s="148"/>
      <c r="AA42" s="148"/>
      <c r="AB42" s="148"/>
      <c r="AC42" s="148"/>
      <c r="AD42" s="148"/>
      <c r="AE42" s="148"/>
      <c r="AF42" s="148"/>
      <c r="AG42" s="148" t="s">
        <v>337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0" t="s">
        <v>215</v>
      </c>
      <c r="B43" s="161" t="s">
        <v>147</v>
      </c>
      <c r="C43" s="175" t="s">
        <v>148</v>
      </c>
      <c r="D43" s="162"/>
      <c r="E43" s="163"/>
      <c r="F43" s="164"/>
      <c r="G43" s="164">
        <f>SUMIF(AG44:AG44,"&lt;&gt;NOR",G44:G44)</f>
        <v>0</v>
      </c>
      <c r="H43" s="164"/>
      <c r="I43" s="164">
        <f>SUM(I44:I44)</f>
        <v>0</v>
      </c>
      <c r="J43" s="164"/>
      <c r="K43" s="164">
        <f>SUM(K44:K44)</f>
        <v>0</v>
      </c>
      <c r="L43" s="164"/>
      <c r="M43" s="164">
        <f>SUM(M44:M44)</f>
        <v>0</v>
      </c>
      <c r="N43" s="163"/>
      <c r="O43" s="163">
        <f>SUM(O44:O44)</f>
        <v>0</v>
      </c>
      <c r="P43" s="163"/>
      <c r="Q43" s="163">
        <f>SUM(Q44:Q44)</f>
        <v>0</v>
      </c>
      <c r="R43" s="164"/>
      <c r="S43" s="164"/>
      <c r="T43" s="165"/>
      <c r="U43" s="159"/>
      <c r="V43" s="159">
        <f>SUM(V44:V44)</f>
        <v>0</v>
      </c>
      <c r="W43" s="159"/>
      <c r="X43" s="159"/>
      <c r="Y43" s="159"/>
      <c r="AG43" t="s">
        <v>216</v>
      </c>
    </row>
    <row r="44" spans="1:60" outlineLevel="1" x14ac:dyDescent="0.2">
      <c r="A44" s="180">
        <v>33</v>
      </c>
      <c r="B44" s="181" t="s">
        <v>570</v>
      </c>
      <c r="C44" s="187" t="s">
        <v>571</v>
      </c>
      <c r="D44" s="182" t="s">
        <v>569</v>
      </c>
      <c r="E44" s="183">
        <v>1</v>
      </c>
      <c r="F44" s="184"/>
      <c r="G44" s="185">
        <f>ROUND(E44*F44,2)</f>
        <v>0</v>
      </c>
      <c r="H44" s="184"/>
      <c r="I44" s="185">
        <f>ROUND(E44*H44,2)</f>
        <v>0</v>
      </c>
      <c r="J44" s="184"/>
      <c r="K44" s="185">
        <f>ROUND(E44*J44,2)</f>
        <v>0</v>
      </c>
      <c r="L44" s="185">
        <v>21</v>
      </c>
      <c r="M44" s="185">
        <f>G44*(1+L44/100)</f>
        <v>0</v>
      </c>
      <c r="N44" s="183">
        <v>0</v>
      </c>
      <c r="O44" s="183">
        <f>ROUND(E44*N44,2)</f>
        <v>0</v>
      </c>
      <c r="P44" s="183">
        <v>0</v>
      </c>
      <c r="Q44" s="183">
        <f>ROUND(E44*P44,2)</f>
        <v>0</v>
      </c>
      <c r="R44" s="185"/>
      <c r="S44" s="185" t="s">
        <v>229</v>
      </c>
      <c r="T44" s="186" t="s">
        <v>221</v>
      </c>
      <c r="U44" s="158">
        <v>0</v>
      </c>
      <c r="V44" s="158">
        <f>ROUND(E44*U44,2)</f>
        <v>0</v>
      </c>
      <c r="W44" s="158"/>
      <c r="X44" s="158" t="s">
        <v>271</v>
      </c>
      <c r="Y44" s="158" t="s">
        <v>223</v>
      </c>
      <c r="Z44" s="148"/>
      <c r="AA44" s="148"/>
      <c r="AB44" s="148"/>
      <c r="AC44" s="148"/>
      <c r="AD44" s="148"/>
      <c r="AE44" s="148"/>
      <c r="AF44" s="148"/>
      <c r="AG44" s="148" t="s">
        <v>507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x14ac:dyDescent="0.2">
      <c r="A45" s="160" t="s">
        <v>215</v>
      </c>
      <c r="B45" s="161" t="s">
        <v>149</v>
      </c>
      <c r="C45" s="175" t="s">
        <v>150</v>
      </c>
      <c r="D45" s="162"/>
      <c r="E45" s="163"/>
      <c r="F45" s="164"/>
      <c r="G45" s="164">
        <f>SUMIF(AG46:AG48,"&lt;&gt;NOR",G46:G48)</f>
        <v>0</v>
      </c>
      <c r="H45" s="164"/>
      <c r="I45" s="164">
        <f>SUM(I46:I48)</f>
        <v>0</v>
      </c>
      <c r="J45" s="164"/>
      <c r="K45" s="164">
        <f>SUM(K46:K48)</f>
        <v>0</v>
      </c>
      <c r="L45" s="164"/>
      <c r="M45" s="164">
        <f>SUM(M46:M48)</f>
        <v>0</v>
      </c>
      <c r="N45" s="163"/>
      <c r="O45" s="163">
        <f>SUM(O46:O48)</f>
        <v>0</v>
      </c>
      <c r="P45" s="163"/>
      <c r="Q45" s="163">
        <f>SUM(Q46:Q48)</f>
        <v>0</v>
      </c>
      <c r="R45" s="164"/>
      <c r="S45" s="164"/>
      <c r="T45" s="165"/>
      <c r="U45" s="159"/>
      <c r="V45" s="159">
        <f>SUM(V46:V48)</f>
        <v>0</v>
      </c>
      <c r="W45" s="159"/>
      <c r="X45" s="159"/>
      <c r="Y45" s="159"/>
      <c r="AG45" t="s">
        <v>216</v>
      </c>
    </row>
    <row r="46" spans="1:60" outlineLevel="1" x14ac:dyDescent="0.2">
      <c r="A46" s="180">
        <v>34</v>
      </c>
      <c r="B46" s="181" t="s">
        <v>572</v>
      </c>
      <c r="C46" s="187" t="s">
        <v>573</v>
      </c>
      <c r="D46" s="182" t="s">
        <v>279</v>
      </c>
      <c r="E46" s="183">
        <v>1</v>
      </c>
      <c r="F46" s="184"/>
      <c r="G46" s="185">
        <f>ROUND(E46*F46,2)</f>
        <v>0</v>
      </c>
      <c r="H46" s="184"/>
      <c r="I46" s="185">
        <f>ROUND(E46*H46,2)</f>
        <v>0</v>
      </c>
      <c r="J46" s="184"/>
      <c r="K46" s="185">
        <f>ROUND(E46*J46,2)</f>
        <v>0</v>
      </c>
      <c r="L46" s="185">
        <v>21</v>
      </c>
      <c r="M46" s="185">
        <f>G46*(1+L46/100)</f>
        <v>0</v>
      </c>
      <c r="N46" s="183">
        <v>0</v>
      </c>
      <c r="O46" s="183">
        <f>ROUND(E46*N46,2)</f>
        <v>0</v>
      </c>
      <c r="P46" s="183">
        <v>0</v>
      </c>
      <c r="Q46" s="183">
        <f>ROUND(E46*P46,2)</f>
        <v>0</v>
      </c>
      <c r="R46" s="185"/>
      <c r="S46" s="185" t="s">
        <v>229</v>
      </c>
      <c r="T46" s="186" t="s">
        <v>221</v>
      </c>
      <c r="U46" s="158">
        <v>0</v>
      </c>
      <c r="V46" s="158">
        <f>ROUND(E46*U46,2)</f>
        <v>0</v>
      </c>
      <c r="W46" s="158"/>
      <c r="X46" s="158" t="s">
        <v>271</v>
      </c>
      <c r="Y46" s="158" t="s">
        <v>223</v>
      </c>
      <c r="Z46" s="148"/>
      <c r="AA46" s="148"/>
      <c r="AB46" s="148"/>
      <c r="AC46" s="148"/>
      <c r="AD46" s="148"/>
      <c r="AE46" s="148"/>
      <c r="AF46" s="148"/>
      <c r="AG46" s="148" t="s">
        <v>507</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0">
        <v>35</v>
      </c>
      <c r="B47" s="181" t="s">
        <v>574</v>
      </c>
      <c r="C47" s="187" t="s">
        <v>575</v>
      </c>
      <c r="D47" s="182" t="s">
        <v>304</v>
      </c>
      <c r="E47" s="183">
        <v>163</v>
      </c>
      <c r="F47" s="184"/>
      <c r="G47" s="185">
        <f>ROUND(E47*F47,2)</f>
        <v>0</v>
      </c>
      <c r="H47" s="184"/>
      <c r="I47" s="185">
        <f>ROUND(E47*H47,2)</f>
        <v>0</v>
      </c>
      <c r="J47" s="184"/>
      <c r="K47" s="185">
        <f>ROUND(E47*J47,2)</f>
        <v>0</v>
      </c>
      <c r="L47" s="185">
        <v>21</v>
      </c>
      <c r="M47" s="185">
        <f>G47*(1+L47/100)</f>
        <v>0</v>
      </c>
      <c r="N47" s="183">
        <v>0</v>
      </c>
      <c r="O47" s="183">
        <f>ROUND(E47*N47,2)</f>
        <v>0</v>
      </c>
      <c r="P47" s="183">
        <v>0</v>
      </c>
      <c r="Q47" s="183">
        <f>ROUND(E47*P47,2)</f>
        <v>0</v>
      </c>
      <c r="R47" s="185"/>
      <c r="S47" s="185" t="s">
        <v>229</v>
      </c>
      <c r="T47" s="186" t="s">
        <v>221</v>
      </c>
      <c r="U47" s="158">
        <v>0</v>
      </c>
      <c r="V47" s="158">
        <f>ROUND(E47*U47,2)</f>
        <v>0</v>
      </c>
      <c r="W47" s="158"/>
      <c r="X47" s="158" t="s">
        <v>271</v>
      </c>
      <c r="Y47" s="158" t="s">
        <v>223</v>
      </c>
      <c r="Z47" s="148"/>
      <c r="AA47" s="148"/>
      <c r="AB47" s="148"/>
      <c r="AC47" s="148"/>
      <c r="AD47" s="148"/>
      <c r="AE47" s="148"/>
      <c r="AF47" s="148"/>
      <c r="AG47" s="148" t="s">
        <v>507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0">
        <v>36</v>
      </c>
      <c r="B48" s="181" t="s">
        <v>576</v>
      </c>
      <c r="C48" s="187" t="s">
        <v>577</v>
      </c>
      <c r="D48" s="182" t="s">
        <v>304</v>
      </c>
      <c r="E48" s="183">
        <v>163</v>
      </c>
      <c r="F48" s="184"/>
      <c r="G48" s="185">
        <f>ROUND(E48*F48,2)</f>
        <v>0</v>
      </c>
      <c r="H48" s="184"/>
      <c r="I48" s="185">
        <f>ROUND(E48*H48,2)</f>
        <v>0</v>
      </c>
      <c r="J48" s="184"/>
      <c r="K48" s="185">
        <f>ROUND(E48*J48,2)</f>
        <v>0</v>
      </c>
      <c r="L48" s="185">
        <v>21</v>
      </c>
      <c r="M48" s="185">
        <f>G48*(1+L48/100)</f>
        <v>0</v>
      </c>
      <c r="N48" s="183">
        <v>0</v>
      </c>
      <c r="O48" s="183">
        <f>ROUND(E48*N48,2)</f>
        <v>0</v>
      </c>
      <c r="P48" s="183">
        <v>0</v>
      </c>
      <c r="Q48" s="183">
        <f>ROUND(E48*P48,2)</f>
        <v>0</v>
      </c>
      <c r="R48" s="185"/>
      <c r="S48" s="185" t="s">
        <v>229</v>
      </c>
      <c r="T48" s="186" t="s">
        <v>221</v>
      </c>
      <c r="U48" s="158">
        <v>0</v>
      </c>
      <c r="V48" s="158">
        <f>ROUND(E48*U48,2)</f>
        <v>0</v>
      </c>
      <c r="W48" s="158"/>
      <c r="X48" s="158" t="s">
        <v>271</v>
      </c>
      <c r="Y48" s="158" t="s">
        <v>223</v>
      </c>
      <c r="Z48" s="148"/>
      <c r="AA48" s="148"/>
      <c r="AB48" s="148"/>
      <c r="AC48" s="148"/>
      <c r="AD48" s="148"/>
      <c r="AE48" s="148"/>
      <c r="AF48" s="148"/>
      <c r="AG48" s="148" t="s">
        <v>507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0" t="s">
        <v>215</v>
      </c>
      <c r="B49" s="161" t="s">
        <v>154</v>
      </c>
      <c r="C49" s="175" t="s">
        <v>155</v>
      </c>
      <c r="D49" s="162"/>
      <c r="E49" s="163"/>
      <c r="F49" s="164"/>
      <c r="G49" s="164">
        <f>SUMIF(AG50:AG77,"&lt;&gt;NOR",G50:G77)</f>
        <v>0</v>
      </c>
      <c r="H49" s="164"/>
      <c r="I49" s="164">
        <f>SUM(I50:I77)</f>
        <v>0</v>
      </c>
      <c r="J49" s="164"/>
      <c r="K49" s="164">
        <f>SUM(K50:K77)</f>
        <v>0</v>
      </c>
      <c r="L49" s="164"/>
      <c r="M49" s="164">
        <f>SUM(M50:M77)</f>
        <v>0</v>
      </c>
      <c r="N49" s="163"/>
      <c r="O49" s="163">
        <f>SUM(O50:O77)</f>
        <v>0</v>
      </c>
      <c r="P49" s="163"/>
      <c r="Q49" s="163">
        <f>SUM(Q50:Q77)</f>
        <v>0</v>
      </c>
      <c r="R49" s="164"/>
      <c r="S49" s="164"/>
      <c r="T49" s="165"/>
      <c r="U49" s="159"/>
      <c r="V49" s="159">
        <f>SUM(V50:V77)</f>
        <v>0</v>
      </c>
      <c r="W49" s="159"/>
      <c r="X49" s="159"/>
      <c r="Y49" s="159"/>
      <c r="AG49" t="s">
        <v>216</v>
      </c>
    </row>
    <row r="50" spans="1:60" ht="22.5" outlineLevel="1" x14ac:dyDescent="0.2">
      <c r="A50" s="180">
        <v>37</v>
      </c>
      <c r="B50" s="181" t="s">
        <v>578</v>
      </c>
      <c r="C50" s="187" t="s">
        <v>579</v>
      </c>
      <c r="D50" s="182" t="s">
        <v>279</v>
      </c>
      <c r="E50" s="183">
        <v>5</v>
      </c>
      <c r="F50" s="184"/>
      <c r="G50" s="185">
        <f t="shared" ref="G50:G77" si="14">ROUND(E50*F50,2)</f>
        <v>0</v>
      </c>
      <c r="H50" s="184"/>
      <c r="I50" s="185">
        <f t="shared" ref="I50:I77" si="15">ROUND(E50*H50,2)</f>
        <v>0</v>
      </c>
      <c r="J50" s="184"/>
      <c r="K50" s="185">
        <f t="shared" ref="K50:K77" si="16">ROUND(E50*J50,2)</f>
        <v>0</v>
      </c>
      <c r="L50" s="185">
        <v>21</v>
      </c>
      <c r="M50" s="185">
        <f t="shared" ref="M50:M77" si="17">G50*(1+L50/100)</f>
        <v>0</v>
      </c>
      <c r="N50" s="183">
        <v>0</v>
      </c>
      <c r="O50" s="183">
        <f t="shared" ref="O50:O77" si="18">ROUND(E50*N50,2)</f>
        <v>0</v>
      </c>
      <c r="P50" s="183">
        <v>0</v>
      </c>
      <c r="Q50" s="183">
        <f t="shared" ref="Q50:Q77" si="19">ROUND(E50*P50,2)</f>
        <v>0</v>
      </c>
      <c r="R50" s="185"/>
      <c r="S50" s="185" t="s">
        <v>229</v>
      </c>
      <c r="T50" s="186" t="s">
        <v>221</v>
      </c>
      <c r="U50" s="158">
        <v>0</v>
      </c>
      <c r="V50" s="158">
        <f t="shared" ref="V50:V77" si="20">ROUND(E50*U50,2)</f>
        <v>0</v>
      </c>
      <c r="W50" s="158"/>
      <c r="X50" s="158" t="s">
        <v>271</v>
      </c>
      <c r="Y50" s="158" t="s">
        <v>223</v>
      </c>
      <c r="Z50" s="148"/>
      <c r="AA50" s="148"/>
      <c r="AB50" s="148"/>
      <c r="AC50" s="148"/>
      <c r="AD50" s="148"/>
      <c r="AE50" s="148"/>
      <c r="AF50" s="148"/>
      <c r="AG50" s="148" t="s">
        <v>507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0">
        <v>38</v>
      </c>
      <c r="B51" s="181" t="s">
        <v>580</v>
      </c>
      <c r="C51" s="187" t="s">
        <v>581</v>
      </c>
      <c r="D51" s="182" t="s">
        <v>307</v>
      </c>
      <c r="E51" s="183">
        <v>5</v>
      </c>
      <c r="F51" s="184"/>
      <c r="G51" s="185">
        <f t="shared" si="14"/>
        <v>0</v>
      </c>
      <c r="H51" s="184"/>
      <c r="I51" s="185">
        <f t="shared" si="15"/>
        <v>0</v>
      </c>
      <c r="J51" s="184"/>
      <c r="K51" s="185">
        <f t="shared" si="16"/>
        <v>0</v>
      </c>
      <c r="L51" s="185">
        <v>21</v>
      </c>
      <c r="M51" s="185">
        <f t="shared" si="17"/>
        <v>0</v>
      </c>
      <c r="N51" s="183">
        <v>0</v>
      </c>
      <c r="O51" s="183">
        <f t="shared" si="18"/>
        <v>0</v>
      </c>
      <c r="P51" s="183">
        <v>0</v>
      </c>
      <c r="Q51" s="183">
        <f t="shared" si="19"/>
        <v>0</v>
      </c>
      <c r="R51" s="185"/>
      <c r="S51" s="185" t="s">
        <v>229</v>
      </c>
      <c r="T51" s="186" t="s">
        <v>221</v>
      </c>
      <c r="U51" s="158">
        <v>0</v>
      </c>
      <c r="V51" s="158">
        <f t="shared" si="20"/>
        <v>0</v>
      </c>
      <c r="W51" s="158"/>
      <c r="X51" s="158" t="s">
        <v>271</v>
      </c>
      <c r="Y51" s="158" t="s">
        <v>223</v>
      </c>
      <c r="Z51" s="148"/>
      <c r="AA51" s="148"/>
      <c r="AB51" s="148"/>
      <c r="AC51" s="148"/>
      <c r="AD51" s="148"/>
      <c r="AE51" s="148"/>
      <c r="AF51" s="148"/>
      <c r="AG51" s="148" t="s">
        <v>507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0">
        <v>39</v>
      </c>
      <c r="B52" s="181" t="s">
        <v>582</v>
      </c>
      <c r="C52" s="187" t="s">
        <v>583</v>
      </c>
      <c r="D52" s="182" t="s">
        <v>307</v>
      </c>
      <c r="E52" s="183">
        <v>1</v>
      </c>
      <c r="F52" s="184"/>
      <c r="G52" s="185">
        <f t="shared" si="14"/>
        <v>0</v>
      </c>
      <c r="H52" s="184"/>
      <c r="I52" s="185">
        <f t="shared" si="15"/>
        <v>0</v>
      </c>
      <c r="J52" s="184"/>
      <c r="K52" s="185">
        <f t="shared" si="16"/>
        <v>0</v>
      </c>
      <c r="L52" s="185">
        <v>21</v>
      </c>
      <c r="M52" s="185">
        <f t="shared" si="17"/>
        <v>0</v>
      </c>
      <c r="N52" s="183">
        <v>0</v>
      </c>
      <c r="O52" s="183">
        <f t="shared" si="18"/>
        <v>0</v>
      </c>
      <c r="P52" s="183">
        <v>0</v>
      </c>
      <c r="Q52" s="183">
        <f t="shared" si="19"/>
        <v>0</v>
      </c>
      <c r="R52" s="185"/>
      <c r="S52" s="185" t="s">
        <v>229</v>
      </c>
      <c r="T52" s="186" t="s">
        <v>221</v>
      </c>
      <c r="U52" s="158">
        <v>0</v>
      </c>
      <c r="V52" s="158">
        <f t="shared" si="20"/>
        <v>0</v>
      </c>
      <c r="W52" s="158"/>
      <c r="X52" s="158" t="s">
        <v>271</v>
      </c>
      <c r="Y52" s="158" t="s">
        <v>223</v>
      </c>
      <c r="Z52" s="148"/>
      <c r="AA52" s="148"/>
      <c r="AB52" s="148"/>
      <c r="AC52" s="148"/>
      <c r="AD52" s="148"/>
      <c r="AE52" s="148"/>
      <c r="AF52" s="148"/>
      <c r="AG52" s="148" t="s">
        <v>507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2.5" outlineLevel="1" x14ac:dyDescent="0.2">
      <c r="A53" s="180">
        <v>40</v>
      </c>
      <c r="B53" s="181" t="s">
        <v>584</v>
      </c>
      <c r="C53" s="187" t="s">
        <v>585</v>
      </c>
      <c r="D53" s="182" t="s">
        <v>304</v>
      </c>
      <c r="E53" s="183">
        <v>150</v>
      </c>
      <c r="F53" s="184"/>
      <c r="G53" s="185">
        <f t="shared" si="14"/>
        <v>0</v>
      </c>
      <c r="H53" s="184"/>
      <c r="I53" s="185">
        <f t="shared" si="15"/>
        <v>0</v>
      </c>
      <c r="J53" s="184"/>
      <c r="K53" s="185">
        <f t="shared" si="16"/>
        <v>0</v>
      </c>
      <c r="L53" s="185">
        <v>21</v>
      </c>
      <c r="M53" s="185">
        <f t="shared" si="17"/>
        <v>0</v>
      </c>
      <c r="N53" s="183">
        <v>0</v>
      </c>
      <c r="O53" s="183">
        <f t="shared" si="18"/>
        <v>0</v>
      </c>
      <c r="P53" s="183">
        <v>0</v>
      </c>
      <c r="Q53" s="183">
        <f t="shared" si="19"/>
        <v>0</v>
      </c>
      <c r="R53" s="185"/>
      <c r="S53" s="185" t="s">
        <v>229</v>
      </c>
      <c r="T53" s="186" t="s">
        <v>221</v>
      </c>
      <c r="U53" s="158">
        <v>0</v>
      </c>
      <c r="V53" s="158">
        <f t="shared" si="20"/>
        <v>0</v>
      </c>
      <c r="W53" s="158"/>
      <c r="X53" s="158" t="s">
        <v>271</v>
      </c>
      <c r="Y53" s="158" t="s">
        <v>223</v>
      </c>
      <c r="Z53" s="148"/>
      <c r="AA53" s="148"/>
      <c r="AB53" s="148"/>
      <c r="AC53" s="148"/>
      <c r="AD53" s="148"/>
      <c r="AE53" s="148"/>
      <c r="AF53" s="148"/>
      <c r="AG53" s="148" t="s">
        <v>507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t="22.5" outlineLevel="1" x14ac:dyDescent="0.2">
      <c r="A54" s="180">
        <v>41</v>
      </c>
      <c r="B54" s="181" t="s">
        <v>586</v>
      </c>
      <c r="C54" s="187" t="s">
        <v>587</v>
      </c>
      <c r="D54" s="182" t="s">
        <v>304</v>
      </c>
      <c r="E54" s="183">
        <v>13</v>
      </c>
      <c r="F54" s="184"/>
      <c r="G54" s="185">
        <f t="shared" si="14"/>
        <v>0</v>
      </c>
      <c r="H54" s="184"/>
      <c r="I54" s="185">
        <f t="shared" si="15"/>
        <v>0</v>
      </c>
      <c r="J54" s="184"/>
      <c r="K54" s="185">
        <f t="shared" si="16"/>
        <v>0</v>
      </c>
      <c r="L54" s="185">
        <v>21</v>
      </c>
      <c r="M54" s="185">
        <f t="shared" si="17"/>
        <v>0</v>
      </c>
      <c r="N54" s="183">
        <v>0</v>
      </c>
      <c r="O54" s="183">
        <f t="shared" si="18"/>
        <v>0</v>
      </c>
      <c r="P54" s="183">
        <v>0</v>
      </c>
      <c r="Q54" s="183">
        <f t="shared" si="19"/>
        <v>0</v>
      </c>
      <c r="R54" s="185"/>
      <c r="S54" s="185" t="s">
        <v>229</v>
      </c>
      <c r="T54" s="186" t="s">
        <v>221</v>
      </c>
      <c r="U54" s="158">
        <v>0</v>
      </c>
      <c r="V54" s="158">
        <f t="shared" si="20"/>
        <v>0</v>
      </c>
      <c r="W54" s="158"/>
      <c r="X54" s="158" t="s">
        <v>271</v>
      </c>
      <c r="Y54" s="158" t="s">
        <v>223</v>
      </c>
      <c r="Z54" s="148"/>
      <c r="AA54" s="148"/>
      <c r="AB54" s="148"/>
      <c r="AC54" s="148"/>
      <c r="AD54" s="148"/>
      <c r="AE54" s="148"/>
      <c r="AF54" s="148"/>
      <c r="AG54" s="148" t="s">
        <v>507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80">
        <v>42</v>
      </c>
      <c r="B55" s="181" t="s">
        <v>588</v>
      </c>
      <c r="C55" s="187" t="s">
        <v>589</v>
      </c>
      <c r="D55" s="182" t="s">
        <v>307</v>
      </c>
      <c r="E55" s="183">
        <v>2</v>
      </c>
      <c r="F55" s="184"/>
      <c r="G55" s="185">
        <f t="shared" si="14"/>
        <v>0</v>
      </c>
      <c r="H55" s="184"/>
      <c r="I55" s="185">
        <f t="shared" si="15"/>
        <v>0</v>
      </c>
      <c r="J55" s="184"/>
      <c r="K55" s="185">
        <f t="shared" si="16"/>
        <v>0</v>
      </c>
      <c r="L55" s="185">
        <v>21</v>
      </c>
      <c r="M55" s="185">
        <f t="shared" si="17"/>
        <v>0</v>
      </c>
      <c r="N55" s="183">
        <v>0</v>
      </c>
      <c r="O55" s="183">
        <f t="shared" si="18"/>
        <v>0</v>
      </c>
      <c r="P55" s="183">
        <v>0</v>
      </c>
      <c r="Q55" s="183">
        <f t="shared" si="19"/>
        <v>0</v>
      </c>
      <c r="R55" s="185"/>
      <c r="S55" s="185" t="s">
        <v>229</v>
      </c>
      <c r="T55" s="186" t="s">
        <v>221</v>
      </c>
      <c r="U55" s="158">
        <v>0</v>
      </c>
      <c r="V55" s="158">
        <f t="shared" si="20"/>
        <v>0</v>
      </c>
      <c r="W55" s="158"/>
      <c r="X55" s="158" t="s">
        <v>271</v>
      </c>
      <c r="Y55" s="158" t="s">
        <v>223</v>
      </c>
      <c r="Z55" s="148"/>
      <c r="AA55" s="148"/>
      <c r="AB55" s="148"/>
      <c r="AC55" s="148"/>
      <c r="AD55" s="148"/>
      <c r="AE55" s="148"/>
      <c r="AF55" s="148"/>
      <c r="AG55" s="148" t="s">
        <v>507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0">
        <v>43</v>
      </c>
      <c r="B56" s="181" t="s">
        <v>590</v>
      </c>
      <c r="C56" s="187" t="s">
        <v>591</v>
      </c>
      <c r="D56" s="182" t="s">
        <v>304</v>
      </c>
      <c r="E56" s="183">
        <v>163</v>
      </c>
      <c r="F56" s="184"/>
      <c r="G56" s="185">
        <f t="shared" si="14"/>
        <v>0</v>
      </c>
      <c r="H56" s="184"/>
      <c r="I56" s="185">
        <f t="shared" si="15"/>
        <v>0</v>
      </c>
      <c r="J56" s="184"/>
      <c r="K56" s="185">
        <f t="shared" si="16"/>
        <v>0</v>
      </c>
      <c r="L56" s="185">
        <v>21</v>
      </c>
      <c r="M56" s="185">
        <f t="shared" si="17"/>
        <v>0</v>
      </c>
      <c r="N56" s="183">
        <v>0</v>
      </c>
      <c r="O56" s="183">
        <f t="shared" si="18"/>
        <v>0</v>
      </c>
      <c r="P56" s="183">
        <v>0</v>
      </c>
      <c r="Q56" s="183">
        <f t="shared" si="19"/>
        <v>0</v>
      </c>
      <c r="R56" s="185"/>
      <c r="S56" s="185" t="s">
        <v>229</v>
      </c>
      <c r="T56" s="186" t="s">
        <v>221</v>
      </c>
      <c r="U56" s="158">
        <v>0</v>
      </c>
      <c r="V56" s="158">
        <f t="shared" si="20"/>
        <v>0</v>
      </c>
      <c r="W56" s="158"/>
      <c r="X56" s="158" t="s">
        <v>271</v>
      </c>
      <c r="Y56" s="158" t="s">
        <v>223</v>
      </c>
      <c r="Z56" s="148"/>
      <c r="AA56" s="148"/>
      <c r="AB56" s="148"/>
      <c r="AC56" s="148"/>
      <c r="AD56" s="148"/>
      <c r="AE56" s="148"/>
      <c r="AF56" s="148"/>
      <c r="AG56" s="148" t="s">
        <v>507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0">
        <v>44</v>
      </c>
      <c r="B57" s="181" t="s">
        <v>592</v>
      </c>
      <c r="C57" s="187" t="s">
        <v>593</v>
      </c>
      <c r="D57" s="182" t="s">
        <v>279</v>
      </c>
      <c r="E57" s="183">
        <v>4</v>
      </c>
      <c r="F57" s="184"/>
      <c r="G57" s="185">
        <f t="shared" si="14"/>
        <v>0</v>
      </c>
      <c r="H57" s="184"/>
      <c r="I57" s="185">
        <f t="shared" si="15"/>
        <v>0</v>
      </c>
      <c r="J57" s="184"/>
      <c r="K57" s="185">
        <f t="shared" si="16"/>
        <v>0</v>
      </c>
      <c r="L57" s="185">
        <v>21</v>
      </c>
      <c r="M57" s="185">
        <f t="shared" si="17"/>
        <v>0</v>
      </c>
      <c r="N57" s="183">
        <v>0</v>
      </c>
      <c r="O57" s="183">
        <f t="shared" si="18"/>
        <v>0</v>
      </c>
      <c r="P57" s="183">
        <v>0</v>
      </c>
      <c r="Q57" s="183">
        <f t="shared" si="19"/>
        <v>0</v>
      </c>
      <c r="R57" s="185"/>
      <c r="S57" s="185" t="s">
        <v>229</v>
      </c>
      <c r="T57" s="186" t="s">
        <v>221</v>
      </c>
      <c r="U57" s="158">
        <v>0</v>
      </c>
      <c r="V57" s="158">
        <f t="shared" si="20"/>
        <v>0</v>
      </c>
      <c r="W57" s="158"/>
      <c r="X57" s="158" t="s">
        <v>271</v>
      </c>
      <c r="Y57" s="158" t="s">
        <v>223</v>
      </c>
      <c r="Z57" s="148"/>
      <c r="AA57" s="148"/>
      <c r="AB57" s="148"/>
      <c r="AC57" s="148"/>
      <c r="AD57" s="148"/>
      <c r="AE57" s="148"/>
      <c r="AF57" s="148"/>
      <c r="AG57" s="148" t="s">
        <v>507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0">
        <v>45</v>
      </c>
      <c r="B58" s="181" t="s">
        <v>594</v>
      </c>
      <c r="C58" s="187" t="s">
        <v>595</v>
      </c>
      <c r="D58" s="182" t="s">
        <v>279</v>
      </c>
      <c r="E58" s="183">
        <v>3</v>
      </c>
      <c r="F58" s="184"/>
      <c r="G58" s="185">
        <f t="shared" si="14"/>
        <v>0</v>
      </c>
      <c r="H58" s="184"/>
      <c r="I58" s="185">
        <f t="shared" si="15"/>
        <v>0</v>
      </c>
      <c r="J58" s="184"/>
      <c r="K58" s="185">
        <f t="shared" si="16"/>
        <v>0</v>
      </c>
      <c r="L58" s="185">
        <v>21</v>
      </c>
      <c r="M58" s="185">
        <f t="shared" si="17"/>
        <v>0</v>
      </c>
      <c r="N58" s="183">
        <v>0</v>
      </c>
      <c r="O58" s="183">
        <f t="shared" si="18"/>
        <v>0</v>
      </c>
      <c r="P58" s="183">
        <v>0</v>
      </c>
      <c r="Q58" s="183">
        <f t="shared" si="19"/>
        <v>0</v>
      </c>
      <c r="R58" s="185"/>
      <c r="S58" s="185" t="s">
        <v>229</v>
      </c>
      <c r="T58" s="186" t="s">
        <v>221</v>
      </c>
      <c r="U58" s="158">
        <v>0</v>
      </c>
      <c r="V58" s="158">
        <f t="shared" si="20"/>
        <v>0</v>
      </c>
      <c r="W58" s="158"/>
      <c r="X58" s="158" t="s">
        <v>271</v>
      </c>
      <c r="Y58" s="158" t="s">
        <v>223</v>
      </c>
      <c r="Z58" s="148"/>
      <c r="AA58" s="148"/>
      <c r="AB58" s="148"/>
      <c r="AC58" s="148"/>
      <c r="AD58" s="148"/>
      <c r="AE58" s="148"/>
      <c r="AF58" s="148"/>
      <c r="AG58" s="148" t="s">
        <v>507</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0">
        <v>46</v>
      </c>
      <c r="B59" s="181" t="s">
        <v>596</v>
      </c>
      <c r="C59" s="187" t="s">
        <v>597</v>
      </c>
      <c r="D59" s="182" t="s">
        <v>304</v>
      </c>
      <c r="E59" s="183">
        <v>163</v>
      </c>
      <c r="F59" s="184"/>
      <c r="G59" s="185">
        <f t="shared" si="14"/>
        <v>0</v>
      </c>
      <c r="H59" s="184"/>
      <c r="I59" s="185">
        <f t="shared" si="15"/>
        <v>0</v>
      </c>
      <c r="J59" s="184"/>
      <c r="K59" s="185">
        <f t="shared" si="16"/>
        <v>0</v>
      </c>
      <c r="L59" s="185">
        <v>21</v>
      </c>
      <c r="M59" s="185">
        <f t="shared" si="17"/>
        <v>0</v>
      </c>
      <c r="N59" s="183">
        <v>0</v>
      </c>
      <c r="O59" s="183">
        <f t="shared" si="18"/>
        <v>0</v>
      </c>
      <c r="P59" s="183">
        <v>0</v>
      </c>
      <c r="Q59" s="183">
        <f t="shared" si="19"/>
        <v>0</v>
      </c>
      <c r="R59" s="185"/>
      <c r="S59" s="185" t="s">
        <v>229</v>
      </c>
      <c r="T59" s="186" t="s">
        <v>221</v>
      </c>
      <c r="U59" s="158">
        <v>0</v>
      </c>
      <c r="V59" s="158">
        <f t="shared" si="20"/>
        <v>0</v>
      </c>
      <c r="W59" s="158"/>
      <c r="X59" s="158" t="s">
        <v>271</v>
      </c>
      <c r="Y59" s="158" t="s">
        <v>223</v>
      </c>
      <c r="Z59" s="148"/>
      <c r="AA59" s="148"/>
      <c r="AB59" s="148"/>
      <c r="AC59" s="148"/>
      <c r="AD59" s="148"/>
      <c r="AE59" s="148"/>
      <c r="AF59" s="148"/>
      <c r="AG59" s="148" t="s">
        <v>507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0">
        <v>47</v>
      </c>
      <c r="B60" s="181" t="s">
        <v>598</v>
      </c>
      <c r="C60" s="187" t="s">
        <v>599</v>
      </c>
      <c r="D60" s="182" t="s">
        <v>304</v>
      </c>
      <c r="E60" s="183">
        <v>9</v>
      </c>
      <c r="F60" s="184"/>
      <c r="G60" s="185">
        <f t="shared" si="14"/>
        <v>0</v>
      </c>
      <c r="H60" s="184"/>
      <c r="I60" s="185">
        <f t="shared" si="15"/>
        <v>0</v>
      </c>
      <c r="J60" s="184"/>
      <c r="K60" s="185">
        <f t="shared" si="16"/>
        <v>0</v>
      </c>
      <c r="L60" s="185">
        <v>21</v>
      </c>
      <c r="M60" s="185">
        <f t="shared" si="17"/>
        <v>0</v>
      </c>
      <c r="N60" s="183">
        <v>0</v>
      </c>
      <c r="O60" s="183">
        <f t="shared" si="18"/>
        <v>0</v>
      </c>
      <c r="P60" s="183">
        <v>0</v>
      </c>
      <c r="Q60" s="183">
        <f t="shared" si="19"/>
        <v>0</v>
      </c>
      <c r="R60" s="185"/>
      <c r="S60" s="185" t="s">
        <v>229</v>
      </c>
      <c r="T60" s="186" t="s">
        <v>221</v>
      </c>
      <c r="U60" s="158">
        <v>0</v>
      </c>
      <c r="V60" s="158">
        <f t="shared" si="20"/>
        <v>0</v>
      </c>
      <c r="W60" s="158"/>
      <c r="X60" s="158" t="s">
        <v>271</v>
      </c>
      <c r="Y60" s="158" t="s">
        <v>223</v>
      </c>
      <c r="Z60" s="148"/>
      <c r="AA60" s="148"/>
      <c r="AB60" s="148"/>
      <c r="AC60" s="148"/>
      <c r="AD60" s="148"/>
      <c r="AE60" s="148"/>
      <c r="AF60" s="148"/>
      <c r="AG60" s="148" t="s">
        <v>507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0">
        <v>48</v>
      </c>
      <c r="B61" s="181" t="s">
        <v>600</v>
      </c>
      <c r="C61" s="187" t="s">
        <v>601</v>
      </c>
      <c r="D61" s="182" t="s">
        <v>304</v>
      </c>
      <c r="E61" s="183">
        <v>9</v>
      </c>
      <c r="F61" s="184"/>
      <c r="G61" s="185">
        <f t="shared" si="14"/>
        <v>0</v>
      </c>
      <c r="H61" s="184"/>
      <c r="I61" s="185">
        <f t="shared" si="15"/>
        <v>0</v>
      </c>
      <c r="J61" s="184"/>
      <c r="K61" s="185">
        <f t="shared" si="16"/>
        <v>0</v>
      </c>
      <c r="L61" s="185">
        <v>21</v>
      </c>
      <c r="M61" s="185">
        <f t="shared" si="17"/>
        <v>0</v>
      </c>
      <c r="N61" s="183">
        <v>0</v>
      </c>
      <c r="O61" s="183">
        <f t="shared" si="18"/>
        <v>0</v>
      </c>
      <c r="P61" s="183">
        <v>0</v>
      </c>
      <c r="Q61" s="183">
        <f t="shared" si="19"/>
        <v>0</v>
      </c>
      <c r="R61" s="185"/>
      <c r="S61" s="185" t="s">
        <v>229</v>
      </c>
      <c r="T61" s="186" t="s">
        <v>221</v>
      </c>
      <c r="U61" s="158">
        <v>0</v>
      </c>
      <c r="V61" s="158">
        <f t="shared" si="20"/>
        <v>0</v>
      </c>
      <c r="W61" s="158"/>
      <c r="X61" s="158" t="s">
        <v>335</v>
      </c>
      <c r="Y61" s="158" t="s">
        <v>223</v>
      </c>
      <c r="Z61" s="148"/>
      <c r="AA61" s="148"/>
      <c r="AB61" s="148"/>
      <c r="AC61" s="148"/>
      <c r="AD61" s="148"/>
      <c r="AE61" s="148"/>
      <c r="AF61" s="148"/>
      <c r="AG61" s="148" t="s">
        <v>337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0">
        <v>49</v>
      </c>
      <c r="B62" s="181" t="s">
        <v>602</v>
      </c>
      <c r="C62" s="187" t="s">
        <v>603</v>
      </c>
      <c r="D62" s="182" t="s">
        <v>279</v>
      </c>
      <c r="E62" s="183">
        <v>9</v>
      </c>
      <c r="F62" s="184"/>
      <c r="G62" s="185">
        <f t="shared" si="14"/>
        <v>0</v>
      </c>
      <c r="H62" s="184"/>
      <c r="I62" s="185">
        <f t="shared" si="15"/>
        <v>0</v>
      </c>
      <c r="J62" s="184"/>
      <c r="K62" s="185">
        <f t="shared" si="16"/>
        <v>0</v>
      </c>
      <c r="L62" s="185">
        <v>21</v>
      </c>
      <c r="M62" s="185">
        <f t="shared" si="17"/>
        <v>0</v>
      </c>
      <c r="N62" s="183">
        <v>0</v>
      </c>
      <c r="O62" s="183">
        <f t="shared" si="18"/>
        <v>0</v>
      </c>
      <c r="P62" s="183">
        <v>0</v>
      </c>
      <c r="Q62" s="183">
        <f t="shared" si="19"/>
        <v>0</v>
      </c>
      <c r="R62" s="185"/>
      <c r="S62" s="185" t="s">
        <v>229</v>
      </c>
      <c r="T62" s="186" t="s">
        <v>221</v>
      </c>
      <c r="U62" s="158">
        <v>0</v>
      </c>
      <c r="V62" s="158">
        <f t="shared" si="20"/>
        <v>0</v>
      </c>
      <c r="W62" s="158"/>
      <c r="X62" s="158" t="s">
        <v>335</v>
      </c>
      <c r="Y62" s="158" t="s">
        <v>223</v>
      </c>
      <c r="Z62" s="148"/>
      <c r="AA62" s="148"/>
      <c r="AB62" s="148"/>
      <c r="AC62" s="148"/>
      <c r="AD62" s="148"/>
      <c r="AE62" s="148"/>
      <c r="AF62" s="148"/>
      <c r="AG62" s="148" t="s">
        <v>337</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0">
        <v>50</v>
      </c>
      <c r="B63" s="181" t="s">
        <v>604</v>
      </c>
      <c r="C63" s="187" t="s">
        <v>605</v>
      </c>
      <c r="D63" s="182" t="s">
        <v>304</v>
      </c>
      <c r="E63" s="183">
        <v>210</v>
      </c>
      <c r="F63" s="184"/>
      <c r="G63" s="185">
        <f t="shared" si="14"/>
        <v>0</v>
      </c>
      <c r="H63" s="184"/>
      <c r="I63" s="185">
        <f t="shared" si="15"/>
        <v>0</v>
      </c>
      <c r="J63" s="184"/>
      <c r="K63" s="185">
        <f t="shared" si="16"/>
        <v>0</v>
      </c>
      <c r="L63" s="185">
        <v>21</v>
      </c>
      <c r="M63" s="185">
        <f t="shared" si="17"/>
        <v>0</v>
      </c>
      <c r="N63" s="183">
        <v>0</v>
      </c>
      <c r="O63" s="183">
        <f t="shared" si="18"/>
        <v>0</v>
      </c>
      <c r="P63" s="183">
        <v>0</v>
      </c>
      <c r="Q63" s="183">
        <f t="shared" si="19"/>
        <v>0</v>
      </c>
      <c r="R63" s="185"/>
      <c r="S63" s="185" t="s">
        <v>229</v>
      </c>
      <c r="T63" s="186" t="s">
        <v>221</v>
      </c>
      <c r="U63" s="158">
        <v>0</v>
      </c>
      <c r="V63" s="158">
        <f t="shared" si="20"/>
        <v>0</v>
      </c>
      <c r="W63" s="158"/>
      <c r="X63" s="158" t="s">
        <v>271</v>
      </c>
      <c r="Y63" s="158" t="s">
        <v>223</v>
      </c>
      <c r="Z63" s="148"/>
      <c r="AA63" s="148"/>
      <c r="AB63" s="148"/>
      <c r="AC63" s="148"/>
      <c r="AD63" s="148"/>
      <c r="AE63" s="148"/>
      <c r="AF63" s="148"/>
      <c r="AG63" s="148" t="s">
        <v>507</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0">
        <v>51</v>
      </c>
      <c r="B64" s="181" t="s">
        <v>606</v>
      </c>
      <c r="C64" s="187" t="s">
        <v>607</v>
      </c>
      <c r="D64" s="182" t="s">
        <v>304</v>
      </c>
      <c r="E64" s="183">
        <v>210</v>
      </c>
      <c r="F64" s="184"/>
      <c r="G64" s="185">
        <f t="shared" si="14"/>
        <v>0</v>
      </c>
      <c r="H64" s="184"/>
      <c r="I64" s="185">
        <f t="shared" si="15"/>
        <v>0</v>
      </c>
      <c r="J64" s="184"/>
      <c r="K64" s="185">
        <f t="shared" si="16"/>
        <v>0</v>
      </c>
      <c r="L64" s="185">
        <v>21</v>
      </c>
      <c r="M64" s="185">
        <f t="shared" si="17"/>
        <v>0</v>
      </c>
      <c r="N64" s="183">
        <v>0</v>
      </c>
      <c r="O64" s="183">
        <f t="shared" si="18"/>
        <v>0</v>
      </c>
      <c r="P64" s="183">
        <v>0</v>
      </c>
      <c r="Q64" s="183">
        <f t="shared" si="19"/>
        <v>0</v>
      </c>
      <c r="R64" s="185"/>
      <c r="S64" s="185" t="s">
        <v>229</v>
      </c>
      <c r="T64" s="186" t="s">
        <v>221</v>
      </c>
      <c r="U64" s="158">
        <v>0</v>
      </c>
      <c r="V64" s="158">
        <f t="shared" si="20"/>
        <v>0</v>
      </c>
      <c r="W64" s="158"/>
      <c r="X64" s="158" t="s">
        <v>335</v>
      </c>
      <c r="Y64" s="158" t="s">
        <v>336</v>
      </c>
      <c r="Z64" s="148"/>
      <c r="AA64" s="148"/>
      <c r="AB64" s="148"/>
      <c r="AC64" s="148"/>
      <c r="AD64" s="148"/>
      <c r="AE64" s="148"/>
      <c r="AF64" s="148"/>
      <c r="AG64" s="148" t="s">
        <v>337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0">
        <v>52</v>
      </c>
      <c r="B65" s="181" t="s">
        <v>608</v>
      </c>
      <c r="C65" s="187" t="s">
        <v>609</v>
      </c>
      <c r="D65" s="182" t="s">
        <v>304</v>
      </c>
      <c r="E65" s="183">
        <v>13</v>
      </c>
      <c r="F65" s="184"/>
      <c r="G65" s="185">
        <f t="shared" si="14"/>
        <v>0</v>
      </c>
      <c r="H65" s="184"/>
      <c r="I65" s="185">
        <f t="shared" si="15"/>
        <v>0</v>
      </c>
      <c r="J65" s="184"/>
      <c r="K65" s="185">
        <f t="shared" si="16"/>
        <v>0</v>
      </c>
      <c r="L65" s="185">
        <v>21</v>
      </c>
      <c r="M65" s="185">
        <f t="shared" si="17"/>
        <v>0</v>
      </c>
      <c r="N65" s="183">
        <v>0</v>
      </c>
      <c r="O65" s="183">
        <f t="shared" si="18"/>
        <v>0</v>
      </c>
      <c r="P65" s="183">
        <v>0</v>
      </c>
      <c r="Q65" s="183">
        <f t="shared" si="19"/>
        <v>0</v>
      </c>
      <c r="R65" s="185"/>
      <c r="S65" s="185" t="s">
        <v>229</v>
      </c>
      <c r="T65" s="186" t="s">
        <v>221</v>
      </c>
      <c r="U65" s="158">
        <v>0</v>
      </c>
      <c r="V65" s="158">
        <f t="shared" si="20"/>
        <v>0</v>
      </c>
      <c r="W65" s="158"/>
      <c r="X65" s="158" t="s">
        <v>271</v>
      </c>
      <c r="Y65" s="158" t="s">
        <v>223</v>
      </c>
      <c r="Z65" s="148"/>
      <c r="AA65" s="148"/>
      <c r="AB65" s="148"/>
      <c r="AC65" s="148"/>
      <c r="AD65" s="148"/>
      <c r="AE65" s="148"/>
      <c r="AF65" s="148"/>
      <c r="AG65" s="148" t="s">
        <v>507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0">
        <v>53</v>
      </c>
      <c r="B66" s="181" t="s">
        <v>610</v>
      </c>
      <c r="C66" s="187" t="s">
        <v>611</v>
      </c>
      <c r="D66" s="182" t="s">
        <v>304</v>
      </c>
      <c r="E66" s="183">
        <v>13</v>
      </c>
      <c r="F66" s="184"/>
      <c r="G66" s="185">
        <f t="shared" si="14"/>
        <v>0</v>
      </c>
      <c r="H66" s="184"/>
      <c r="I66" s="185">
        <f t="shared" si="15"/>
        <v>0</v>
      </c>
      <c r="J66" s="184"/>
      <c r="K66" s="185">
        <f t="shared" si="16"/>
        <v>0</v>
      </c>
      <c r="L66" s="185">
        <v>21</v>
      </c>
      <c r="M66" s="185">
        <f t="shared" si="17"/>
        <v>0</v>
      </c>
      <c r="N66" s="183">
        <v>0</v>
      </c>
      <c r="O66" s="183">
        <f t="shared" si="18"/>
        <v>0</v>
      </c>
      <c r="P66" s="183">
        <v>0</v>
      </c>
      <c r="Q66" s="183">
        <f t="shared" si="19"/>
        <v>0</v>
      </c>
      <c r="R66" s="185"/>
      <c r="S66" s="185" t="s">
        <v>229</v>
      </c>
      <c r="T66" s="186" t="s">
        <v>221</v>
      </c>
      <c r="U66" s="158">
        <v>0</v>
      </c>
      <c r="V66" s="158">
        <f t="shared" si="20"/>
        <v>0</v>
      </c>
      <c r="W66" s="158"/>
      <c r="X66" s="158" t="s">
        <v>335</v>
      </c>
      <c r="Y66" s="158" t="s">
        <v>223</v>
      </c>
      <c r="Z66" s="148"/>
      <c r="AA66" s="148"/>
      <c r="AB66" s="148"/>
      <c r="AC66" s="148"/>
      <c r="AD66" s="148"/>
      <c r="AE66" s="148"/>
      <c r="AF66" s="148"/>
      <c r="AG66" s="148" t="s">
        <v>337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0">
        <v>54</v>
      </c>
      <c r="B67" s="181" t="s">
        <v>612</v>
      </c>
      <c r="C67" s="187" t="s">
        <v>613</v>
      </c>
      <c r="D67" s="182" t="s">
        <v>304</v>
      </c>
      <c r="E67" s="183">
        <v>150</v>
      </c>
      <c r="F67" s="184"/>
      <c r="G67" s="185">
        <f t="shared" si="14"/>
        <v>0</v>
      </c>
      <c r="H67" s="184"/>
      <c r="I67" s="185">
        <f t="shared" si="15"/>
        <v>0</v>
      </c>
      <c r="J67" s="184"/>
      <c r="K67" s="185">
        <f t="shared" si="16"/>
        <v>0</v>
      </c>
      <c r="L67" s="185">
        <v>21</v>
      </c>
      <c r="M67" s="185">
        <f t="shared" si="17"/>
        <v>0</v>
      </c>
      <c r="N67" s="183">
        <v>0</v>
      </c>
      <c r="O67" s="183">
        <f t="shared" si="18"/>
        <v>0</v>
      </c>
      <c r="P67" s="183">
        <v>0</v>
      </c>
      <c r="Q67" s="183">
        <f t="shared" si="19"/>
        <v>0</v>
      </c>
      <c r="R67" s="185"/>
      <c r="S67" s="185" t="s">
        <v>229</v>
      </c>
      <c r="T67" s="186" t="s">
        <v>221</v>
      </c>
      <c r="U67" s="158">
        <v>0</v>
      </c>
      <c r="V67" s="158">
        <f t="shared" si="20"/>
        <v>0</v>
      </c>
      <c r="W67" s="158"/>
      <c r="X67" s="158" t="s">
        <v>271</v>
      </c>
      <c r="Y67" s="158" t="s">
        <v>223</v>
      </c>
      <c r="Z67" s="148"/>
      <c r="AA67" s="148"/>
      <c r="AB67" s="148"/>
      <c r="AC67" s="148"/>
      <c r="AD67" s="148"/>
      <c r="AE67" s="148"/>
      <c r="AF67" s="148"/>
      <c r="AG67" s="148" t="s">
        <v>507</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0">
        <v>55</v>
      </c>
      <c r="B68" s="181" t="s">
        <v>614</v>
      </c>
      <c r="C68" s="187" t="s">
        <v>615</v>
      </c>
      <c r="D68" s="182" t="s">
        <v>304</v>
      </c>
      <c r="E68" s="183">
        <v>13</v>
      </c>
      <c r="F68" s="184"/>
      <c r="G68" s="185">
        <f t="shared" si="14"/>
        <v>0</v>
      </c>
      <c r="H68" s="184"/>
      <c r="I68" s="185">
        <f t="shared" si="15"/>
        <v>0</v>
      </c>
      <c r="J68" s="184"/>
      <c r="K68" s="185">
        <f t="shared" si="16"/>
        <v>0</v>
      </c>
      <c r="L68" s="185">
        <v>21</v>
      </c>
      <c r="M68" s="185">
        <f t="shared" si="17"/>
        <v>0</v>
      </c>
      <c r="N68" s="183">
        <v>0</v>
      </c>
      <c r="O68" s="183">
        <f t="shared" si="18"/>
        <v>0</v>
      </c>
      <c r="P68" s="183">
        <v>0</v>
      </c>
      <c r="Q68" s="183">
        <f t="shared" si="19"/>
        <v>0</v>
      </c>
      <c r="R68" s="185"/>
      <c r="S68" s="185" t="s">
        <v>229</v>
      </c>
      <c r="T68" s="186" t="s">
        <v>221</v>
      </c>
      <c r="U68" s="158">
        <v>0</v>
      </c>
      <c r="V68" s="158">
        <f t="shared" si="20"/>
        <v>0</v>
      </c>
      <c r="W68" s="158"/>
      <c r="X68" s="158" t="s">
        <v>271</v>
      </c>
      <c r="Y68" s="158" t="s">
        <v>223</v>
      </c>
      <c r="Z68" s="148"/>
      <c r="AA68" s="148"/>
      <c r="AB68" s="148"/>
      <c r="AC68" s="148"/>
      <c r="AD68" s="148"/>
      <c r="AE68" s="148"/>
      <c r="AF68" s="148"/>
      <c r="AG68" s="148" t="s">
        <v>507</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0">
        <v>56</v>
      </c>
      <c r="B69" s="181" t="s">
        <v>616</v>
      </c>
      <c r="C69" s="187" t="s">
        <v>617</v>
      </c>
      <c r="D69" s="182" t="s">
        <v>364</v>
      </c>
      <c r="E69" s="183">
        <v>21.527999999999999</v>
      </c>
      <c r="F69" s="184"/>
      <c r="G69" s="185">
        <f t="shared" si="14"/>
        <v>0</v>
      </c>
      <c r="H69" s="184"/>
      <c r="I69" s="185">
        <f t="shared" si="15"/>
        <v>0</v>
      </c>
      <c r="J69" s="184"/>
      <c r="K69" s="185">
        <f t="shared" si="16"/>
        <v>0</v>
      </c>
      <c r="L69" s="185">
        <v>21</v>
      </c>
      <c r="M69" s="185">
        <f t="shared" si="17"/>
        <v>0</v>
      </c>
      <c r="N69" s="183">
        <v>0</v>
      </c>
      <c r="O69" s="183">
        <f t="shared" si="18"/>
        <v>0</v>
      </c>
      <c r="P69" s="183">
        <v>0</v>
      </c>
      <c r="Q69" s="183">
        <f t="shared" si="19"/>
        <v>0</v>
      </c>
      <c r="R69" s="185"/>
      <c r="S69" s="185" t="s">
        <v>229</v>
      </c>
      <c r="T69" s="186" t="s">
        <v>221</v>
      </c>
      <c r="U69" s="158">
        <v>0</v>
      </c>
      <c r="V69" s="158">
        <f t="shared" si="20"/>
        <v>0</v>
      </c>
      <c r="W69" s="158"/>
      <c r="X69" s="158" t="s">
        <v>335</v>
      </c>
      <c r="Y69" s="158" t="s">
        <v>223</v>
      </c>
      <c r="Z69" s="148"/>
      <c r="AA69" s="148"/>
      <c r="AB69" s="148"/>
      <c r="AC69" s="148"/>
      <c r="AD69" s="148"/>
      <c r="AE69" s="148"/>
      <c r="AF69" s="148"/>
      <c r="AG69" s="148" t="s">
        <v>337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0">
        <v>57</v>
      </c>
      <c r="B70" s="181" t="s">
        <v>618</v>
      </c>
      <c r="C70" s="187" t="s">
        <v>619</v>
      </c>
      <c r="D70" s="182" t="s">
        <v>307</v>
      </c>
      <c r="E70" s="183">
        <v>2</v>
      </c>
      <c r="F70" s="184"/>
      <c r="G70" s="185">
        <f t="shared" si="14"/>
        <v>0</v>
      </c>
      <c r="H70" s="184"/>
      <c r="I70" s="185">
        <f t="shared" si="15"/>
        <v>0</v>
      </c>
      <c r="J70" s="184"/>
      <c r="K70" s="185">
        <f t="shared" si="16"/>
        <v>0</v>
      </c>
      <c r="L70" s="185">
        <v>21</v>
      </c>
      <c r="M70" s="185">
        <f t="shared" si="17"/>
        <v>0</v>
      </c>
      <c r="N70" s="183">
        <v>0</v>
      </c>
      <c r="O70" s="183">
        <f t="shared" si="18"/>
        <v>0</v>
      </c>
      <c r="P70" s="183">
        <v>0</v>
      </c>
      <c r="Q70" s="183">
        <f t="shared" si="19"/>
        <v>0</v>
      </c>
      <c r="R70" s="185"/>
      <c r="S70" s="185" t="s">
        <v>229</v>
      </c>
      <c r="T70" s="186" t="s">
        <v>221</v>
      </c>
      <c r="U70" s="158">
        <v>0</v>
      </c>
      <c r="V70" s="158">
        <f t="shared" si="20"/>
        <v>0</v>
      </c>
      <c r="W70" s="158"/>
      <c r="X70" s="158" t="s">
        <v>271</v>
      </c>
      <c r="Y70" s="158" t="s">
        <v>223</v>
      </c>
      <c r="Z70" s="148"/>
      <c r="AA70" s="148"/>
      <c r="AB70" s="148"/>
      <c r="AC70" s="148"/>
      <c r="AD70" s="148"/>
      <c r="AE70" s="148"/>
      <c r="AF70" s="148"/>
      <c r="AG70" s="148" t="s">
        <v>507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0">
        <v>58</v>
      </c>
      <c r="B71" s="181" t="s">
        <v>620</v>
      </c>
      <c r="C71" s="187" t="s">
        <v>621</v>
      </c>
      <c r="D71" s="182" t="s">
        <v>269</v>
      </c>
      <c r="E71" s="183">
        <v>150</v>
      </c>
      <c r="F71" s="184"/>
      <c r="G71" s="185">
        <f t="shared" si="14"/>
        <v>0</v>
      </c>
      <c r="H71" s="184"/>
      <c r="I71" s="185">
        <f t="shared" si="15"/>
        <v>0</v>
      </c>
      <c r="J71" s="184"/>
      <c r="K71" s="185">
        <f t="shared" si="16"/>
        <v>0</v>
      </c>
      <c r="L71" s="185">
        <v>21</v>
      </c>
      <c r="M71" s="185">
        <f t="shared" si="17"/>
        <v>0</v>
      </c>
      <c r="N71" s="183">
        <v>0</v>
      </c>
      <c r="O71" s="183">
        <f t="shared" si="18"/>
        <v>0</v>
      </c>
      <c r="P71" s="183">
        <v>0</v>
      </c>
      <c r="Q71" s="183">
        <f t="shared" si="19"/>
        <v>0</v>
      </c>
      <c r="R71" s="185"/>
      <c r="S71" s="185" t="s">
        <v>229</v>
      </c>
      <c r="T71" s="186" t="s">
        <v>221</v>
      </c>
      <c r="U71" s="158">
        <v>0</v>
      </c>
      <c r="V71" s="158">
        <f t="shared" si="20"/>
        <v>0</v>
      </c>
      <c r="W71" s="158"/>
      <c r="X71" s="158" t="s">
        <v>271</v>
      </c>
      <c r="Y71" s="158" t="s">
        <v>223</v>
      </c>
      <c r="Z71" s="148"/>
      <c r="AA71" s="148"/>
      <c r="AB71" s="148"/>
      <c r="AC71" s="148"/>
      <c r="AD71" s="148"/>
      <c r="AE71" s="148"/>
      <c r="AF71" s="148"/>
      <c r="AG71" s="148" t="s">
        <v>507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0">
        <v>59</v>
      </c>
      <c r="B72" s="181" t="s">
        <v>622</v>
      </c>
      <c r="C72" s="187" t="s">
        <v>623</v>
      </c>
      <c r="D72" s="182" t="s">
        <v>269</v>
      </c>
      <c r="E72" s="183">
        <v>13</v>
      </c>
      <c r="F72" s="184"/>
      <c r="G72" s="185">
        <f t="shared" si="14"/>
        <v>0</v>
      </c>
      <c r="H72" s="184"/>
      <c r="I72" s="185">
        <f t="shared" si="15"/>
        <v>0</v>
      </c>
      <c r="J72" s="184"/>
      <c r="K72" s="185">
        <f t="shared" si="16"/>
        <v>0</v>
      </c>
      <c r="L72" s="185">
        <v>21</v>
      </c>
      <c r="M72" s="185">
        <f t="shared" si="17"/>
        <v>0</v>
      </c>
      <c r="N72" s="183">
        <v>0</v>
      </c>
      <c r="O72" s="183">
        <f t="shared" si="18"/>
        <v>0</v>
      </c>
      <c r="P72" s="183">
        <v>0</v>
      </c>
      <c r="Q72" s="183">
        <f t="shared" si="19"/>
        <v>0</v>
      </c>
      <c r="R72" s="185"/>
      <c r="S72" s="185" t="s">
        <v>229</v>
      </c>
      <c r="T72" s="186" t="s">
        <v>221</v>
      </c>
      <c r="U72" s="158">
        <v>0</v>
      </c>
      <c r="V72" s="158">
        <f t="shared" si="20"/>
        <v>0</v>
      </c>
      <c r="W72" s="158"/>
      <c r="X72" s="158" t="s">
        <v>271</v>
      </c>
      <c r="Y72" s="158" t="s">
        <v>223</v>
      </c>
      <c r="Z72" s="148"/>
      <c r="AA72" s="148"/>
      <c r="AB72" s="148"/>
      <c r="AC72" s="148"/>
      <c r="AD72" s="148"/>
      <c r="AE72" s="148"/>
      <c r="AF72" s="148"/>
      <c r="AG72" s="148" t="s">
        <v>507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
      <c r="A73" s="180">
        <v>60</v>
      </c>
      <c r="B73" s="181" t="s">
        <v>624</v>
      </c>
      <c r="C73" s="187" t="s">
        <v>625</v>
      </c>
      <c r="D73" s="182" t="s">
        <v>279</v>
      </c>
      <c r="E73" s="183">
        <v>1</v>
      </c>
      <c r="F73" s="184"/>
      <c r="G73" s="185">
        <f t="shared" si="14"/>
        <v>0</v>
      </c>
      <c r="H73" s="184"/>
      <c r="I73" s="185">
        <f t="shared" si="15"/>
        <v>0</v>
      </c>
      <c r="J73" s="184"/>
      <c r="K73" s="185">
        <f t="shared" si="16"/>
        <v>0</v>
      </c>
      <c r="L73" s="185">
        <v>21</v>
      </c>
      <c r="M73" s="185">
        <f t="shared" si="17"/>
        <v>0</v>
      </c>
      <c r="N73" s="183">
        <v>0</v>
      </c>
      <c r="O73" s="183">
        <f t="shared" si="18"/>
        <v>0</v>
      </c>
      <c r="P73" s="183">
        <v>0</v>
      </c>
      <c r="Q73" s="183">
        <f t="shared" si="19"/>
        <v>0</v>
      </c>
      <c r="R73" s="185"/>
      <c r="S73" s="185" t="s">
        <v>229</v>
      </c>
      <c r="T73" s="186" t="s">
        <v>221</v>
      </c>
      <c r="U73" s="158">
        <v>0</v>
      </c>
      <c r="V73" s="158">
        <f t="shared" si="20"/>
        <v>0</v>
      </c>
      <c r="W73" s="158"/>
      <c r="X73" s="158" t="s">
        <v>271</v>
      </c>
      <c r="Y73" s="158" t="s">
        <v>223</v>
      </c>
      <c r="Z73" s="148"/>
      <c r="AA73" s="148"/>
      <c r="AB73" s="148"/>
      <c r="AC73" s="148"/>
      <c r="AD73" s="148"/>
      <c r="AE73" s="148"/>
      <c r="AF73" s="148"/>
      <c r="AG73" s="148" t="s">
        <v>507</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0">
        <v>61</v>
      </c>
      <c r="B74" s="181" t="s">
        <v>626</v>
      </c>
      <c r="C74" s="187" t="s">
        <v>627</v>
      </c>
      <c r="D74" s="182" t="s">
        <v>279</v>
      </c>
      <c r="E74" s="183">
        <v>1</v>
      </c>
      <c r="F74" s="184"/>
      <c r="G74" s="185">
        <f t="shared" si="14"/>
        <v>0</v>
      </c>
      <c r="H74" s="184"/>
      <c r="I74" s="185">
        <f t="shared" si="15"/>
        <v>0</v>
      </c>
      <c r="J74" s="184"/>
      <c r="K74" s="185">
        <f t="shared" si="16"/>
        <v>0</v>
      </c>
      <c r="L74" s="185">
        <v>21</v>
      </c>
      <c r="M74" s="185">
        <f t="shared" si="17"/>
        <v>0</v>
      </c>
      <c r="N74" s="183">
        <v>0</v>
      </c>
      <c r="O74" s="183">
        <f t="shared" si="18"/>
        <v>0</v>
      </c>
      <c r="P74" s="183">
        <v>0</v>
      </c>
      <c r="Q74" s="183">
        <f t="shared" si="19"/>
        <v>0</v>
      </c>
      <c r="R74" s="185"/>
      <c r="S74" s="185" t="s">
        <v>229</v>
      </c>
      <c r="T74" s="186" t="s">
        <v>221</v>
      </c>
      <c r="U74" s="158">
        <v>0</v>
      </c>
      <c r="V74" s="158">
        <f t="shared" si="20"/>
        <v>0</v>
      </c>
      <c r="W74" s="158"/>
      <c r="X74" s="158" t="s">
        <v>271</v>
      </c>
      <c r="Y74" s="158" t="s">
        <v>223</v>
      </c>
      <c r="Z74" s="148"/>
      <c r="AA74" s="148"/>
      <c r="AB74" s="148"/>
      <c r="AC74" s="148"/>
      <c r="AD74" s="148"/>
      <c r="AE74" s="148"/>
      <c r="AF74" s="148"/>
      <c r="AG74" s="148" t="s">
        <v>507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0">
        <v>62</v>
      </c>
      <c r="B75" s="181" t="s">
        <v>628</v>
      </c>
      <c r="C75" s="187" t="s">
        <v>629</v>
      </c>
      <c r="D75" s="182" t="s">
        <v>279</v>
      </c>
      <c r="E75" s="183">
        <v>5</v>
      </c>
      <c r="F75" s="184"/>
      <c r="G75" s="185">
        <f t="shared" si="14"/>
        <v>0</v>
      </c>
      <c r="H75" s="184"/>
      <c r="I75" s="185">
        <f t="shared" si="15"/>
        <v>0</v>
      </c>
      <c r="J75" s="184"/>
      <c r="K75" s="185">
        <f t="shared" si="16"/>
        <v>0</v>
      </c>
      <c r="L75" s="185">
        <v>21</v>
      </c>
      <c r="M75" s="185">
        <f t="shared" si="17"/>
        <v>0</v>
      </c>
      <c r="N75" s="183">
        <v>0</v>
      </c>
      <c r="O75" s="183">
        <f t="shared" si="18"/>
        <v>0</v>
      </c>
      <c r="P75" s="183">
        <v>0</v>
      </c>
      <c r="Q75" s="183">
        <f t="shared" si="19"/>
        <v>0</v>
      </c>
      <c r="R75" s="185"/>
      <c r="S75" s="185" t="s">
        <v>229</v>
      </c>
      <c r="T75" s="186" t="s">
        <v>221</v>
      </c>
      <c r="U75" s="158">
        <v>0</v>
      </c>
      <c r="V75" s="158">
        <f t="shared" si="20"/>
        <v>0</v>
      </c>
      <c r="W75" s="158"/>
      <c r="X75" s="158" t="s">
        <v>271</v>
      </c>
      <c r="Y75" s="158" t="s">
        <v>223</v>
      </c>
      <c r="Z75" s="148"/>
      <c r="AA75" s="148"/>
      <c r="AB75" s="148"/>
      <c r="AC75" s="148"/>
      <c r="AD75" s="148"/>
      <c r="AE75" s="148"/>
      <c r="AF75" s="148"/>
      <c r="AG75" s="148" t="s">
        <v>507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0">
        <v>63</v>
      </c>
      <c r="B76" s="181" t="s">
        <v>630</v>
      </c>
      <c r="C76" s="187" t="s">
        <v>631</v>
      </c>
      <c r="D76" s="182" t="s">
        <v>279</v>
      </c>
      <c r="E76" s="183">
        <v>14</v>
      </c>
      <c r="F76" s="184"/>
      <c r="G76" s="185">
        <f t="shared" si="14"/>
        <v>0</v>
      </c>
      <c r="H76" s="184"/>
      <c r="I76" s="185">
        <f t="shared" si="15"/>
        <v>0</v>
      </c>
      <c r="J76" s="184"/>
      <c r="K76" s="185">
        <f t="shared" si="16"/>
        <v>0</v>
      </c>
      <c r="L76" s="185">
        <v>21</v>
      </c>
      <c r="M76" s="185">
        <f t="shared" si="17"/>
        <v>0</v>
      </c>
      <c r="N76" s="183">
        <v>0</v>
      </c>
      <c r="O76" s="183">
        <f t="shared" si="18"/>
        <v>0</v>
      </c>
      <c r="P76" s="183">
        <v>0</v>
      </c>
      <c r="Q76" s="183">
        <f t="shared" si="19"/>
        <v>0</v>
      </c>
      <c r="R76" s="185"/>
      <c r="S76" s="185" t="s">
        <v>229</v>
      </c>
      <c r="T76" s="186" t="s">
        <v>221</v>
      </c>
      <c r="U76" s="158">
        <v>0</v>
      </c>
      <c r="V76" s="158">
        <f t="shared" si="20"/>
        <v>0</v>
      </c>
      <c r="W76" s="158"/>
      <c r="X76" s="158" t="s">
        <v>271</v>
      </c>
      <c r="Y76" s="158" t="s">
        <v>223</v>
      </c>
      <c r="Z76" s="148"/>
      <c r="AA76" s="148"/>
      <c r="AB76" s="148"/>
      <c r="AC76" s="148"/>
      <c r="AD76" s="148"/>
      <c r="AE76" s="148"/>
      <c r="AF76" s="148"/>
      <c r="AG76" s="148" t="s">
        <v>507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0">
        <v>64</v>
      </c>
      <c r="B77" s="181" t="s">
        <v>632</v>
      </c>
      <c r="C77" s="187" t="s">
        <v>633</v>
      </c>
      <c r="D77" s="182" t="s">
        <v>279</v>
      </c>
      <c r="E77" s="183">
        <v>14</v>
      </c>
      <c r="F77" s="184"/>
      <c r="G77" s="185">
        <f t="shared" si="14"/>
        <v>0</v>
      </c>
      <c r="H77" s="184"/>
      <c r="I77" s="185">
        <f t="shared" si="15"/>
        <v>0</v>
      </c>
      <c r="J77" s="184"/>
      <c r="K77" s="185">
        <f t="shared" si="16"/>
        <v>0</v>
      </c>
      <c r="L77" s="185">
        <v>21</v>
      </c>
      <c r="M77" s="185">
        <f t="shared" si="17"/>
        <v>0</v>
      </c>
      <c r="N77" s="183">
        <v>0</v>
      </c>
      <c r="O77" s="183">
        <f t="shared" si="18"/>
        <v>0</v>
      </c>
      <c r="P77" s="183">
        <v>0</v>
      </c>
      <c r="Q77" s="183">
        <f t="shared" si="19"/>
        <v>0</v>
      </c>
      <c r="R77" s="185"/>
      <c r="S77" s="185" t="s">
        <v>229</v>
      </c>
      <c r="T77" s="186" t="s">
        <v>221</v>
      </c>
      <c r="U77" s="158">
        <v>0</v>
      </c>
      <c r="V77" s="158">
        <f t="shared" si="20"/>
        <v>0</v>
      </c>
      <c r="W77" s="158"/>
      <c r="X77" s="158" t="s">
        <v>335</v>
      </c>
      <c r="Y77" s="158" t="s">
        <v>223</v>
      </c>
      <c r="Z77" s="148"/>
      <c r="AA77" s="148"/>
      <c r="AB77" s="148"/>
      <c r="AC77" s="148"/>
      <c r="AD77" s="148"/>
      <c r="AE77" s="148"/>
      <c r="AF77" s="148"/>
      <c r="AG77" s="148" t="s">
        <v>337</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x14ac:dyDescent="0.2">
      <c r="A78" s="160" t="s">
        <v>215</v>
      </c>
      <c r="B78" s="161" t="s">
        <v>158</v>
      </c>
      <c r="C78" s="175" t="s">
        <v>159</v>
      </c>
      <c r="D78" s="162"/>
      <c r="E78" s="163"/>
      <c r="F78" s="164"/>
      <c r="G78" s="164">
        <f>SUMIF(AG79:AG85,"&lt;&gt;NOR",G79:G85)</f>
        <v>0</v>
      </c>
      <c r="H78" s="164"/>
      <c r="I78" s="164">
        <f>SUM(I79:I85)</f>
        <v>0</v>
      </c>
      <c r="J78" s="164"/>
      <c r="K78" s="164">
        <f>SUM(K79:K85)</f>
        <v>0</v>
      </c>
      <c r="L78" s="164"/>
      <c r="M78" s="164">
        <f>SUM(M79:M85)</f>
        <v>0</v>
      </c>
      <c r="N78" s="163"/>
      <c r="O78" s="163">
        <f>SUM(O79:O85)</f>
        <v>0</v>
      </c>
      <c r="P78" s="163"/>
      <c r="Q78" s="163">
        <f>SUM(Q79:Q85)</f>
        <v>0</v>
      </c>
      <c r="R78" s="164"/>
      <c r="S78" s="164"/>
      <c r="T78" s="165"/>
      <c r="U78" s="159"/>
      <c r="V78" s="159">
        <f>SUM(V79:V85)</f>
        <v>0</v>
      </c>
      <c r="W78" s="159"/>
      <c r="X78" s="159"/>
      <c r="Y78" s="159"/>
      <c r="AG78" t="s">
        <v>216</v>
      </c>
    </row>
    <row r="79" spans="1:60" outlineLevel="1" x14ac:dyDescent="0.2">
      <c r="A79" s="180">
        <v>65</v>
      </c>
      <c r="B79" s="181" t="s">
        <v>634</v>
      </c>
      <c r="C79" s="187" t="s">
        <v>635</v>
      </c>
      <c r="D79" s="182" t="s">
        <v>279</v>
      </c>
      <c r="E79" s="183">
        <v>1</v>
      </c>
      <c r="F79" s="184"/>
      <c r="G79" s="185">
        <f t="shared" ref="G79:G85" si="21">ROUND(E79*F79,2)</f>
        <v>0</v>
      </c>
      <c r="H79" s="184"/>
      <c r="I79" s="185">
        <f t="shared" ref="I79:I85" si="22">ROUND(E79*H79,2)</f>
        <v>0</v>
      </c>
      <c r="J79" s="184"/>
      <c r="K79" s="185">
        <f t="shared" ref="K79:K85" si="23">ROUND(E79*J79,2)</f>
        <v>0</v>
      </c>
      <c r="L79" s="185">
        <v>21</v>
      </c>
      <c r="M79" s="185">
        <f t="shared" ref="M79:M85" si="24">G79*(1+L79/100)</f>
        <v>0</v>
      </c>
      <c r="N79" s="183">
        <v>0</v>
      </c>
      <c r="O79" s="183">
        <f t="shared" ref="O79:O85" si="25">ROUND(E79*N79,2)</f>
        <v>0</v>
      </c>
      <c r="P79" s="183">
        <v>0</v>
      </c>
      <c r="Q79" s="183">
        <f t="shared" ref="Q79:Q85" si="26">ROUND(E79*P79,2)</f>
        <v>0</v>
      </c>
      <c r="R79" s="185"/>
      <c r="S79" s="185" t="s">
        <v>229</v>
      </c>
      <c r="T79" s="186" t="s">
        <v>221</v>
      </c>
      <c r="U79" s="158">
        <v>0</v>
      </c>
      <c r="V79" s="158">
        <f t="shared" ref="V79:V85" si="27">ROUND(E79*U79,2)</f>
        <v>0</v>
      </c>
      <c r="W79" s="158"/>
      <c r="X79" s="158" t="s">
        <v>271</v>
      </c>
      <c r="Y79" s="158" t="s">
        <v>223</v>
      </c>
      <c r="Z79" s="148"/>
      <c r="AA79" s="148"/>
      <c r="AB79" s="148"/>
      <c r="AC79" s="148"/>
      <c r="AD79" s="148"/>
      <c r="AE79" s="148"/>
      <c r="AF79" s="148"/>
      <c r="AG79" s="148" t="s">
        <v>507</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0">
        <v>66</v>
      </c>
      <c r="B80" s="181" t="s">
        <v>636</v>
      </c>
      <c r="C80" s="187" t="s">
        <v>637</v>
      </c>
      <c r="D80" s="182" t="s">
        <v>638</v>
      </c>
      <c r="E80" s="183">
        <v>1</v>
      </c>
      <c r="F80" s="184"/>
      <c r="G80" s="185">
        <f t="shared" si="21"/>
        <v>0</v>
      </c>
      <c r="H80" s="184"/>
      <c r="I80" s="185">
        <f t="shared" si="22"/>
        <v>0</v>
      </c>
      <c r="J80" s="184"/>
      <c r="K80" s="185">
        <f t="shared" si="23"/>
        <v>0</v>
      </c>
      <c r="L80" s="185">
        <v>21</v>
      </c>
      <c r="M80" s="185">
        <f t="shared" si="24"/>
        <v>0</v>
      </c>
      <c r="N80" s="183">
        <v>0</v>
      </c>
      <c r="O80" s="183">
        <f t="shared" si="25"/>
        <v>0</v>
      </c>
      <c r="P80" s="183">
        <v>0</v>
      </c>
      <c r="Q80" s="183">
        <f t="shared" si="26"/>
        <v>0</v>
      </c>
      <c r="R80" s="185"/>
      <c r="S80" s="185" t="s">
        <v>229</v>
      </c>
      <c r="T80" s="186" t="s">
        <v>221</v>
      </c>
      <c r="U80" s="158">
        <v>0</v>
      </c>
      <c r="V80" s="158">
        <f t="shared" si="27"/>
        <v>0</v>
      </c>
      <c r="W80" s="158"/>
      <c r="X80" s="158" t="s">
        <v>271</v>
      </c>
      <c r="Y80" s="158" t="s">
        <v>223</v>
      </c>
      <c r="Z80" s="148"/>
      <c r="AA80" s="148"/>
      <c r="AB80" s="148"/>
      <c r="AC80" s="148"/>
      <c r="AD80" s="148"/>
      <c r="AE80" s="148"/>
      <c r="AF80" s="148"/>
      <c r="AG80" s="148" t="s">
        <v>507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80">
        <v>67</v>
      </c>
      <c r="B81" s="181" t="s">
        <v>639</v>
      </c>
      <c r="C81" s="187" t="s">
        <v>640</v>
      </c>
      <c r="D81" s="182" t="s">
        <v>641</v>
      </c>
      <c r="E81" s="183">
        <v>1</v>
      </c>
      <c r="F81" s="184"/>
      <c r="G81" s="185">
        <f t="shared" si="21"/>
        <v>0</v>
      </c>
      <c r="H81" s="184"/>
      <c r="I81" s="185">
        <f t="shared" si="22"/>
        <v>0</v>
      </c>
      <c r="J81" s="184"/>
      <c r="K81" s="185">
        <f t="shared" si="23"/>
        <v>0</v>
      </c>
      <c r="L81" s="185">
        <v>21</v>
      </c>
      <c r="M81" s="185">
        <f t="shared" si="24"/>
        <v>0</v>
      </c>
      <c r="N81" s="183">
        <v>0</v>
      </c>
      <c r="O81" s="183">
        <f t="shared" si="25"/>
        <v>0</v>
      </c>
      <c r="P81" s="183">
        <v>0</v>
      </c>
      <c r="Q81" s="183">
        <f t="shared" si="26"/>
        <v>0</v>
      </c>
      <c r="R81" s="185"/>
      <c r="S81" s="185" t="s">
        <v>229</v>
      </c>
      <c r="T81" s="186" t="s">
        <v>221</v>
      </c>
      <c r="U81" s="158">
        <v>0</v>
      </c>
      <c r="V81" s="158">
        <f t="shared" si="27"/>
        <v>0</v>
      </c>
      <c r="W81" s="158"/>
      <c r="X81" s="158" t="s">
        <v>271</v>
      </c>
      <c r="Y81" s="158" t="s">
        <v>223</v>
      </c>
      <c r="Z81" s="148"/>
      <c r="AA81" s="148"/>
      <c r="AB81" s="148"/>
      <c r="AC81" s="148"/>
      <c r="AD81" s="148"/>
      <c r="AE81" s="148"/>
      <c r="AF81" s="148"/>
      <c r="AG81" s="148" t="s">
        <v>507</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0">
        <v>68</v>
      </c>
      <c r="B82" s="181" t="s">
        <v>642</v>
      </c>
      <c r="C82" s="187" t="s">
        <v>643</v>
      </c>
      <c r="D82" s="182" t="s">
        <v>644</v>
      </c>
      <c r="E82" s="183">
        <v>1</v>
      </c>
      <c r="F82" s="184"/>
      <c r="G82" s="185">
        <f t="shared" si="21"/>
        <v>0</v>
      </c>
      <c r="H82" s="184"/>
      <c r="I82" s="185">
        <f t="shared" si="22"/>
        <v>0</v>
      </c>
      <c r="J82" s="184"/>
      <c r="K82" s="185">
        <f t="shared" si="23"/>
        <v>0</v>
      </c>
      <c r="L82" s="185">
        <v>21</v>
      </c>
      <c r="M82" s="185">
        <f t="shared" si="24"/>
        <v>0</v>
      </c>
      <c r="N82" s="183">
        <v>0</v>
      </c>
      <c r="O82" s="183">
        <f t="shared" si="25"/>
        <v>0</v>
      </c>
      <c r="P82" s="183">
        <v>0</v>
      </c>
      <c r="Q82" s="183">
        <f t="shared" si="26"/>
        <v>0</v>
      </c>
      <c r="R82" s="185"/>
      <c r="S82" s="185" t="s">
        <v>229</v>
      </c>
      <c r="T82" s="186" t="s">
        <v>221</v>
      </c>
      <c r="U82" s="158">
        <v>0</v>
      </c>
      <c r="V82" s="158">
        <f t="shared" si="27"/>
        <v>0</v>
      </c>
      <c r="W82" s="158"/>
      <c r="X82" s="158" t="s">
        <v>271</v>
      </c>
      <c r="Y82" s="158" t="s">
        <v>223</v>
      </c>
      <c r="Z82" s="148"/>
      <c r="AA82" s="148"/>
      <c r="AB82" s="148"/>
      <c r="AC82" s="148"/>
      <c r="AD82" s="148"/>
      <c r="AE82" s="148"/>
      <c r="AF82" s="148"/>
      <c r="AG82" s="148" t="s">
        <v>507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0">
        <v>69</v>
      </c>
      <c r="B83" s="181" t="s">
        <v>645</v>
      </c>
      <c r="C83" s="187" t="s">
        <v>646</v>
      </c>
      <c r="D83" s="182" t="s">
        <v>644</v>
      </c>
      <c r="E83" s="183">
        <v>1</v>
      </c>
      <c r="F83" s="184"/>
      <c r="G83" s="185">
        <f t="shared" si="21"/>
        <v>0</v>
      </c>
      <c r="H83" s="184"/>
      <c r="I83" s="185">
        <f t="shared" si="22"/>
        <v>0</v>
      </c>
      <c r="J83" s="184"/>
      <c r="K83" s="185">
        <f t="shared" si="23"/>
        <v>0</v>
      </c>
      <c r="L83" s="185">
        <v>21</v>
      </c>
      <c r="M83" s="185">
        <f t="shared" si="24"/>
        <v>0</v>
      </c>
      <c r="N83" s="183">
        <v>0</v>
      </c>
      <c r="O83" s="183">
        <f t="shared" si="25"/>
        <v>0</v>
      </c>
      <c r="P83" s="183">
        <v>0</v>
      </c>
      <c r="Q83" s="183">
        <f t="shared" si="26"/>
        <v>0</v>
      </c>
      <c r="R83" s="185"/>
      <c r="S83" s="185" t="s">
        <v>229</v>
      </c>
      <c r="T83" s="186" t="s">
        <v>221</v>
      </c>
      <c r="U83" s="158">
        <v>0</v>
      </c>
      <c r="V83" s="158">
        <f t="shared" si="27"/>
        <v>0</v>
      </c>
      <c r="W83" s="158"/>
      <c r="X83" s="158" t="s">
        <v>271</v>
      </c>
      <c r="Y83" s="158" t="s">
        <v>223</v>
      </c>
      <c r="Z83" s="148"/>
      <c r="AA83" s="148"/>
      <c r="AB83" s="148"/>
      <c r="AC83" s="148"/>
      <c r="AD83" s="148"/>
      <c r="AE83" s="148"/>
      <c r="AF83" s="148"/>
      <c r="AG83" s="148" t="s">
        <v>507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0">
        <v>70</v>
      </c>
      <c r="B84" s="181" t="s">
        <v>647</v>
      </c>
      <c r="C84" s="187" t="s">
        <v>648</v>
      </c>
      <c r="D84" s="182" t="s">
        <v>644</v>
      </c>
      <c r="E84" s="183">
        <v>1</v>
      </c>
      <c r="F84" s="184"/>
      <c r="G84" s="185">
        <f t="shared" si="21"/>
        <v>0</v>
      </c>
      <c r="H84" s="184"/>
      <c r="I84" s="185">
        <f t="shared" si="22"/>
        <v>0</v>
      </c>
      <c r="J84" s="184"/>
      <c r="K84" s="185">
        <f t="shared" si="23"/>
        <v>0</v>
      </c>
      <c r="L84" s="185">
        <v>21</v>
      </c>
      <c r="M84" s="185">
        <f t="shared" si="24"/>
        <v>0</v>
      </c>
      <c r="N84" s="183">
        <v>0</v>
      </c>
      <c r="O84" s="183">
        <f t="shared" si="25"/>
        <v>0</v>
      </c>
      <c r="P84" s="183">
        <v>0</v>
      </c>
      <c r="Q84" s="183">
        <f t="shared" si="26"/>
        <v>0</v>
      </c>
      <c r="R84" s="185"/>
      <c r="S84" s="185" t="s">
        <v>229</v>
      </c>
      <c r="T84" s="186" t="s">
        <v>221</v>
      </c>
      <c r="U84" s="158">
        <v>0</v>
      </c>
      <c r="V84" s="158">
        <f t="shared" si="27"/>
        <v>0</v>
      </c>
      <c r="W84" s="158"/>
      <c r="X84" s="158" t="s">
        <v>271</v>
      </c>
      <c r="Y84" s="158" t="s">
        <v>223</v>
      </c>
      <c r="Z84" s="148"/>
      <c r="AA84" s="148"/>
      <c r="AB84" s="148"/>
      <c r="AC84" s="148"/>
      <c r="AD84" s="148"/>
      <c r="AE84" s="148"/>
      <c r="AF84" s="148"/>
      <c r="AG84" s="148" t="s">
        <v>507</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0">
        <v>71</v>
      </c>
      <c r="B85" s="181" t="s">
        <v>649</v>
      </c>
      <c r="C85" s="187" t="s">
        <v>650</v>
      </c>
      <c r="D85" s="182" t="s">
        <v>279</v>
      </c>
      <c r="E85" s="183">
        <v>1</v>
      </c>
      <c r="F85" s="184"/>
      <c r="G85" s="185">
        <f t="shared" si="21"/>
        <v>0</v>
      </c>
      <c r="H85" s="184"/>
      <c r="I85" s="185">
        <f t="shared" si="22"/>
        <v>0</v>
      </c>
      <c r="J85" s="184"/>
      <c r="K85" s="185">
        <f t="shared" si="23"/>
        <v>0</v>
      </c>
      <c r="L85" s="185">
        <v>21</v>
      </c>
      <c r="M85" s="185">
        <f t="shared" si="24"/>
        <v>0</v>
      </c>
      <c r="N85" s="183">
        <v>0</v>
      </c>
      <c r="O85" s="183">
        <f t="shared" si="25"/>
        <v>0</v>
      </c>
      <c r="P85" s="183">
        <v>0</v>
      </c>
      <c r="Q85" s="183">
        <f t="shared" si="26"/>
        <v>0</v>
      </c>
      <c r="R85" s="185"/>
      <c r="S85" s="185" t="s">
        <v>229</v>
      </c>
      <c r="T85" s="186" t="s">
        <v>221</v>
      </c>
      <c r="U85" s="158">
        <v>0</v>
      </c>
      <c r="V85" s="158">
        <f t="shared" si="27"/>
        <v>0</v>
      </c>
      <c r="W85" s="158"/>
      <c r="X85" s="158" t="s">
        <v>271</v>
      </c>
      <c r="Y85" s="158" t="s">
        <v>223</v>
      </c>
      <c r="Z85" s="148"/>
      <c r="AA85" s="148"/>
      <c r="AB85" s="148"/>
      <c r="AC85" s="148"/>
      <c r="AD85" s="148"/>
      <c r="AE85" s="148"/>
      <c r="AF85" s="148"/>
      <c r="AG85" s="148" t="s">
        <v>507</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
      <c r="A86" s="160" t="s">
        <v>215</v>
      </c>
      <c r="B86" s="161" t="s">
        <v>168</v>
      </c>
      <c r="C86" s="175" t="s">
        <v>169</v>
      </c>
      <c r="D86" s="162"/>
      <c r="E86" s="163"/>
      <c r="F86" s="164"/>
      <c r="G86" s="164">
        <f>SUMIF(AG87:AG90,"&lt;&gt;NOR",G87:G90)</f>
        <v>0</v>
      </c>
      <c r="H86" s="164"/>
      <c r="I86" s="164">
        <f>SUM(I87:I90)</f>
        <v>0</v>
      </c>
      <c r="J86" s="164"/>
      <c r="K86" s="164">
        <f>SUM(K87:K90)</f>
        <v>0</v>
      </c>
      <c r="L86" s="164"/>
      <c r="M86" s="164">
        <f>SUM(M87:M90)</f>
        <v>0</v>
      </c>
      <c r="N86" s="163"/>
      <c r="O86" s="163">
        <f>SUM(O87:O90)</f>
        <v>0</v>
      </c>
      <c r="P86" s="163"/>
      <c r="Q86" s="163">
        <f>SUM(Q87:Q90)</f>
        <v>0</v>
      </c>
      <c r="R86" s="164"/>
      <c r="S86" s="164"/>
      <c r="T86" s="165"/>
      <c r="U86" s="159"/>
      <c r="V86" s="159">
        <f>SUM(V87:V90)</f>
        <v>0</v>
      </c>
      <c r="W86" s="159"/>
      <c r="X86" s="159"/>
      <c r="Y86" s="159"/>
      <c r="AG86" t="s">
        <v>216</v>
      </c>
    </row>
    <row r="87" spans="1:60" outlineLevel="1" x14ac:dyDescent="0.2">
      <c r="A87" s="180">
        <v>72</v>
      </c>
      <c r="B87" s="181" t="s">
        <v>651</v>
      </c>
      <c r="C87" s="187" t="s">
        <v>652</v>
      </c>
      <c r="D87" s="182" t="s">
        <v>653</v>
      </c>
      <c r="E87" s="183">
        <v>30</v>
      </c>
      <c r="F87" s="184"/>
      <c r="G87" s="185">
        <f>ROUND(E87*F87,2)</f>
        <v>0</v>
      </c>
      <c r="H87" s="184"/>
      <c r="I87" s="185">
        <f>ROUND(E87*H87,2)</f>
        <v>0</v>
      </c>
      <c r="J87" s="184"/>
      <c r="K87" s="185">
        <f>ROUND(E87*J87,2)</f>
        <v>0</v>
      </c>
      <c r="L87" s="185">
        <v>21</v>
      </c>
      <c r="M87" s="185">
        <f>G87*(1+L87/100)</f>
        <v>0</v>
      </c>
      <c r="N87" s="183">
        <v>0</v>
      </c>
      <c r="O87" s="183">
        <f>ROUND(E87*N87,2)</f>
        <v>0</v>
      </c>
      <c r="P87" s="183">
        <v>0</v>
      </c>
      <c r="Q87" s="183">
        <f>ROUND(E87*P87,2)</f>
        <v>0</v>
      </c>
      <c r="R87" s="185"/>
      <c r="S87" s="185" t="s">
        <v>229</v>
      </c>
      <c r="T87" s="186" t="s">
        <v>221</v>
      </c>
      <c r="U87" s="158">
        <v>0</v>
      </c>
      <c r="V87" s="158">
        <f>ROUND(E87*U87,2)</f>
        <v>0</v>
      </c>
      <c r="W87" s="158"/>
      <c r="X87" s="158" t="s">
        <v>271</v>
      </c>
      <c r="Y87" s="158" t="s">
        <v>223</v>
      </c>
      <c r="Z87" s="148"/>
      <c r="AA87" s="148"/>
      <c r="AB87" s="148"/>
      <c r="AC87" s="148"/>
      <c r="AD87" s="148"/>
      <c r="AE87" s="148"/>
      <c r="AF87" s="148"/>
      <c r="AG87" s="148" t="s">
        <v>507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0">
        <v>73</v>
      </c>
      <c r="B88" s="181" t="s">
        <v>654</v>
      </c>
      <c r="C88" s="187" t="s">
        <v>655</v>
      </c>
      <c r="D88" s="182" t="s">
        <v>653</v>
      </c>
      <c r="E88" s="183">
        <v>60</v>
      </c>
      <c r="F88" s="184"/>
      <c r="G88" s="185">
        <f>ROUND(E88*F88,2)</f>
        <v>0</v>
      </c>
      <c r="H88" s="184"/>
      <c r="I88" s="185">
        <f>ROUND(E88*H88,2)</f>
        <v>0</v>
      </c>
      <c r="J88" s="184"/>
      <c r="K88" s="185">
        <f>ROUND(E88*J88,2)</f>
        <v>0</v>
      </c>
      <c r="L88" s="185">
        <v>21</v>
      </c>
      <c r="M88" s="185">
        <f>G88*(1+L88/100)</f>
        <v>0</v>
      </c>
      <c r="N88" s="183">
        <v>0</v>
      </c>
      <c r="O88" s="183">
        <f>ROUND(E88*N88,2)</f>
        <v>0</v>
      </c>
      <c r="P88" s="183">
        <v>0</v>
      </c>
      <c r="Q88" s="183">
        <f>ROUND(E88*P88,2)</f>
        <v>0</v>
      </c>
      <c r="R88" s="185"/>
      <c r="S88" s="185" t="s">
        <v>229</v>
      </c>
      <c r="T88" s="186" t="s">
        <v>221</v>
      </c>
      <c r="U88" s="158">
        <v>0</v>
      </c>
      <c r="V88" s="158">
        <f>ROUND(E88*U88,2)</f>
        <v>0</v>
      </c>
      <c r="W88" s="158"/>
      <c r="X88" s="158" t="s">
        <v>271</v>
      </c>
      <c r="Y88" s="158" t="s">
        <v>223</v>
      </c>
      <c r="Z88" s="148"/>
      <c r="AA88" s="148"/>
      <c r="AB88" s="148"/>
      <c r="AC88" s="148"/>
      <c r="AD88" s="148"/>
      <c r="AE88" s="148"/>
      <c r="AF88" s="148"/>
      <c r="AG88" s="148" t="s">
        <v>507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0">
        <v>74</v>
      </c>
      <c r="B89" s="181" t="s">
        <v>656</v>
      </c>
      <c r="C89" s="187" t="s">
        <v>657</v>
      </c>
      <c r="D89" s="182" t="s">
        <v>653</v>
      </c>
      <c r="E89" s="183">
        <v>8</v>
      </c>
      <c r="F89" s="184"/>
      <c r="G89" s="185">
        <f>ROUND(E89*F89,2)</f>
        <v>0</v>
      </c>
      <c r="H89" s="184"/>
      <c r="I89" s="185">
        <f>ROUND(E89*H89,2)</f>
        <v>0</v>
      </c>
      <c r="J89" s="184"/>
      <c r="K89" s="185">
        <f>ROUND(E89*J89,2)</f>
        <v>0</v>
      </c>
      <c r="L89" s="185">
        <v>21</v>
      </c>
      <c r="M89" s="185">
        <f>G89*(1+L89/100)</f>
        <v>0</v>
      </c>
      <c r="N89" s="183">
        <v>0</v>
      </c>
      <c r="O89" s="183">
        <f>ROUND(E89*N89,2)</f>
        <v>0</v>
      </c>
      <c r="P89" s="183">
        <v>0</v>
      </c>
      <c r="Q89" s="183">
        <f>ROUND(E89*P89,2)</f>
        <v>0</v>
      </c>
      <c r="R89" s="185"/>
      <c r="S89" s="185" t="s">
        <v>229</v>
      </c>
      <c r="T89" s="186" t="s">
        <v>221</v>
      </c>
      <c r="U89" s="158">
        <v>0</v>
      </c>
      <c r="V89" s="158">
        <f>ROUND(E89*U89,2)</f>
        <v>0</v>
      </c>
      <c r="W89" s="158"/>
      <c r="X89" s="158" t="s">
        <v>271</v>
      </c>
      <c r="Y89" s="158" t="s">
        <v>223</v>
      </c>
      <c r="Z89" s="148"/>
      <c r="AA89" s="148"/>
      <c r="AB89" s="148"/>
      <c r="AC89" s="148"/>
      <c r="AD89" s="148"/>
      <c r="AE89" s="148"/>
      <c r="AF89" s="148"/>
      <c r="AG89" s="148" t="s">
        <v>507</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0">
        <v>75</v>
      </c>
      <c r="B90" s="181" t="s">
        <v>658</v>
      </c>
      <c r="C90" s="187" t="s">
        <v>659</v>
      </c>
      <c r="D90" s="182" t="s">
        <v>653</v>
      </c>
      <c r="E90" s="183">
        <v>5</v>
      </c>
      <c r="F90" s="184"/>
      <c r="G90" s="185">
        <f>ROUND(E90*F90,2)</f>
        <v>0</v>
      </c>
      <c r="H90" s="184"/>
      <c r="I90" s="185">
        <f>ROUND(E90*H90,2)</f>
        <v>0</v>
      </c>
      <c r="J90" s="184"/>
      <c r="K90" s="185">
        <f>ROUND(E90*J90,2)</f>
        <v>0</v>
      </c>
      <c r="L90" s="185">
        <v>21</v>
      </c>
      <c r="M90" s="185">
        <f>G90*(1+L90/100)</f>
        <v>0</v>
      </c>
      <c r="N90" s="183">
        <v>0</v>
      </c>
      <c r="O90" s="183">
        <f>ROUND(E90*N90,2)</f>
        <v>0</v>
      </c>
      <c r="P90" s="183">
        <v>0</v>
      </c>
      <c r="Q90" s="183">
        <f>ROUND(E90*P90,2)</f>
        <v>0</v>
      </c>
      <c r="R90" s="185"/>
      <c r="S90" s="185" t="s">
        <v>229</v>
      </c>
      <c r="T90" s="186" t="s">
        <v>221</v>
      </c>
      <c r="U90" s="158">
        <v>0</v>
      </c>
      <c r="V90" s="158">
        <f>ROUND(E90*U90,2)</f>
        <v>0</v>
      </c>
      <c r="W90" s="158"/>
      <c r="X90" s="158" t="s">
        <v>271</v>
      </c>
      <c r="Y90" s="158" t="s">
        <v>223</v>
      </c>
      <c r="Z90" s="148"/>
      <c r="AA90" s="148"/>
      <c r="AB90" s="148"/>
      <c r="AC90" s="148"/>
      <c r="AD90" s="148"/>
      <c r="AE90" s="148"/>
      <c r="AF90" s="148"/>
      <c r="AG90" s="148" t="s">
        <v>507</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x14ac:dyDescent="0.2">
      <c r="A91" s="160" t="s">
        <v>215</v>
      </c>
      <c r="B91" s="161" t="s">
        <v>170</v>
      </c>
      <c r="C91" s="175" t="s">
        <v>171</v>
      </c>
      <c r="D91" s="162"/>
      <c r="E91" s="163"/>
      <c r="F91" s="164"/>
      <c r="G91" s="164">
        <f>SUMIF(AG92:AG92,"&lt;&gt;NOR",G92:G92)</f>
        <v>0</v>
      </c>
      <c r="H91" s="164"/>
      <c r="I91" s="164">
        <f>SUM(I92:I92)</f>
        <v>0</v>
      </c>
      <c r="J91" s="164"/>
      <c r="K91" s="164">
        <f>SUM(K92:K92)</f>
        <v>0</v>
      </c>
      <c r="L91" s="164"/>
      <c r="M91" s="164">
        <f>SUM(M92:M92)</f>
        <v>0</v>
      </c>
      <c r="N91" s="163"/>
      <c r="O91" s="163">
        <f>SUM(O92:O92)</f>
        <v>0</v>
      </c>
      <c r="P91" s="163"/>
      <c r="Q91" s="163">
        <f>SUM(Q92:Q92)</f>
        <v>0</v>
      </c>
      <c r="R91" s="164"/>
      <c r="S91" s="164"/>
      <c r="T91" s="165"/>
      <c r="U91" s="159"/>
      <c r="V91" s="159">
        <f>SUM(V92:V92)</f>
        <v>0</v>
      </c>
      <c r="W91" s="159"/>
      <c r="X91" s="159"/>
      <c r="Y91" s="159"/>
      <c r="AG91" t="s">
        <v>216</v>
      </c>
    </row>
    <row r="92" spans="1:60" outlineLevel="1" x14ac:dyDescent="0.2">
      <c r="A92" s="180">
        <v>76</v>
      </c>
      <c r="B92" s="181" t="s">
        <v>660</v>
      </c>
      <c r="C92" s="187" t="s">
        <v>661</v>
      </c>
      <c r="D92" s="182" t="s">
        <v>569</v>
      </c>
      <c r="E92" s="183">
        <v>1</v>
      </c>
      <c r="F92" s="184"/>
      <c r="G92" s="185">
        <f>ROUND(E92*F92,2)</f>
        <v>0</v>
      </c>
      <c r="H92" s="184"/>
      <c r="I92" s="185">
        <f>ROUND(E92*H92,2)</f>
        <v>0</v>
      </c>
      <c r="J92" s="184"/>
      <c r="K92" s="185">
        <f>ROUND(E92*J92,2)</f>
        <v>0</v>
      </c>
      <c r="L92" s="185">
        <v>21</v>
      </c>
      <c r="M92" s="185">
        <f>G92*(1+L92/100)</f>
        <v>0</v>
      </c>
      <c r="N92" s="183">
        <v>0</v>
      </c>
      <c r="O92" s="183">
        <f>ROUND(E92*N92,2)</f>
        <v>0</v>
      </c>
      <c r="P92" s="183">
        <v>0</v>
      </c>
      <c r="Q92" s="183">
        <f>ROUND(E92*P92,2)</f>
        <v>0</v>
      </c>
      <c r="R92" s="185"/>
      <c r="S92" s="185" t="s">
        <v>229</v>
      </c>
      <c r="T92" s="186" t="s">
        <v>221</v>
      </c>
      <c r="U92" s="158">
        <v>0</v>
      </c>
      <c r="V92" s="158">
        <f>ROUND(E92*U92,2)</f>
        <v>0</v>
      </c>
      <c r="W92" s="158"/>
      <c r="X92" s="158" t="s">
        <v>335</v>
      </c>
      <c r="Y92" s="158" t="s">
        <v>223</v>
      </c>
      <c r="Z92" s="148"/>
      <c r="AA92" s="148"/>
      <c r="AB92" s="148"/>
      <c r="AC92" s="148"/>
      <c r="AD92" s="148"/>
      <c r="AE92" s="148"/>
      <c r="AF92" s="148"/>
      <c r="AG92" s="148" t="s">
        <v>337</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0" t="s">
        <v>215</v>
      </c>
      <c r="B93" s="161" t="s">
        <v>168</v>
      </c>
      <c r="C93" s="175" t="s">
        <v>169</v>
      </c>
      <c r="D93" s="162"/>
      <c r="E93" s="163"/>
      <c r="F93" s="164"/>
      <c r="G93" s="164">
        <f>SUMIF(AG94:AG94,"&lt;&gt;NOR",G94:G94)</f>
        <v>0</v>
      </c>
      <c r="H93" s="164"/>
      <c r="I93" s="164">
        <f>SUM(I94:I94)</f>
        <v>0</v>
      </c>
      <c r="J93" s="164"/>
      <c r="K93" s="164">
        <f>SUM(K94:K94)</f>
        <v>0</v>
      </c>
      <c r="L93" s="164"/>
      <c r="M93" s="164">
        <f>SUM(M94:M94)</f>
        <v>0</v>
      </c>
      <c r="N93" s="163"/>
      <c r="O93" s="163">
        <f>SUM(O94:O94)</f>
        <v>0</v>
      </c>
      <c r="P93" s="163"/>
      <c r="Q93" s="163">
        <f>SUM(Q94:Q94)</f>
        <v>0</v>
      </c>
      <c r="R93" s="164"/>
      <c r="S93" s="164"/>
      <c r="T93" s="165"/>
      <c r="U93" s="159"/>
      <c r="V93" s="159">
        <f>SUM(V94:V94)</f>
        <v>0</v>
      </c>
      <c r="W93" s="159"/>
      <c r="X93" s="159"/>
      <c r="Y93" s="159"/>
      <c r="AG93" t="s">
        <v>216</v>
      </c>
    </row>
    <row r="94" spans="1:60" outlineLevel="1" x14ac:dyDescent="0.2">
      <c r="A94" s="180">
        <v>77</v>
      </c>
      <c r="B94" s="181" t="s">
        <v>662</v>
      </c>
      <c r="C94" s="187" t="s">
        <v>663</v>
      </c>
      <c r="D94" s="182" t="s">
        <v>653</v>
      </c>
      <c r="E94" s="183">
        <v>40</v>
      </c>
      <c r="F94" s="184"/>
      <c r="G94" s="185">
        <f>ROUND(E94*F94,2)</f>
        <v>0</v>
      </c>
      <c r="H94" s="184"/>
      <c r="I94" s="185">
        <f>ROUND(E94*H94,2)</f>
        <v>0</v>
      </c>
      <c r="J94" s="184"/>
      <c r="K94" s="185">
        <f>ROUND(E94*J94,2)</f>
        <v>0</v>
      </c>
      <c r="L94" s="185">
        <v>21</v>
      </c>
      <c r="M94" s="185">
        <f>G94*(1+L94/100)</f>
        <v>0</v>
      </c>
      <c r="N94" s="183">
        <v>0</v>
      </c>
      <c r="O94" s="183">
        <f>ROUND(E94*N94,2)</f>
        <v>0</v>
      </c>
      <c r="P94" s="183">
        <v>0</v>
      </c>
      <c r="Q94" s="183">
        <f>ROUND(E94*P94,2)</f>
        <v>0</v>
      </c>
      <c r="R94" s="185"/>
      <c r="S94" s="185" t="s">
        <v>229</v>
      </c>
      <c r="T94" s="186" t="s">
        <v>221</v>
      </c>
      <c r="U94" s="158">
        <v>0</v>
      </c>
      <c r="V94" s="158">
        <f>ROUND(E94*U94,2)</f>
        <v>0</v>
      </c>
      <c r="W94" s="158"/>
      <c r="X94" s="158" t="s">
        <v>222</v>
      </c>
      <c r="Y94" s="158" t="s">
        <v>223</v>
      </c>
      <c r="Z94" s="148"/>
      <c r="AA94" s="148"/>
      <c r="AB94" s="148"/>
      <c r="AC94" s="148"/>
      <c r="AD94" s="148"/>
      <c r="AE94" s="148"/>
      <c r="AF94" s="148"/>
      <c r="AG94" s="148" t="s">
        <v>224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x14ac:dyDescent="0.2">
      <c r="A95" s="160" t="s">
        <v>215</v>
      </c>
      <c r="B95" s="161" t="s">
        <v>181</v>
      </c>
      <c r="C95" s="175" t="s">
        <v>182</v>
      </c>
      <c r="D95" s="162"/>
      <c r="E95" s="163"/>
      <c r="F95" s="164"/>
      <c r="G95" s="164">
        <f>SUMIF(AG96:AG96,"&lt;&gt;NOR",G96:G96)</f>
        <v>0</v>
      </c>
      <c r="H95" s="164"/>
      <c r="I95" s="164">
        <f>SUM(I96:I96)</f>
        <v>0</v>
      </c>
      <c r="J95" s="164"/>
      <c r="K95" s="164">
        <f>SUM(K96:K96)</f>
        <v>0</v>
      </c>
      <c r="L95" s="164"/>
      <c r="M95" s="164">
        <f>SUM(M96:M96)</f>
        <v>0</v>
      </c>
      <c r="N95" s="163"/>
      <c r="O95" s="163">
        <f>SUM(O96:O96)</f>
        <v>0</v>
      </c>
      <c r="P95" s="163"/>
      <c r="Q95" s="163">
        <f>SUM(Q96:Q96)</f>
        <v>0</v>
      </c>
      <c r="R95" s="164"/>
      <c r="S95" s="164"/>
      <c r="T95" s="165"/>
      <c r="U95" s="159"/>
      <c r="V95" s="159">
        <f>SUM(V96:V96)</f>
        <v>0</v>
      </c>
      <c r="W95" s="159"/>
      <c r="X95" s="159"/>
      <c r="Y95" s="159"/>
      <c r="AG95" t="s">
        <v>216</v>
      </c>
    </row>
    <row r="96" spans="1:60" outlineLevel="1" x14ac:dyDescent="0.2">
      <c r="A96" s="180">
        <v>78</v>
      </c>
      <c r="B96" s="181" t="s">
        <v>664</v>
      </c>
      <c r="C96" s="187" t="s">
        <v>665</v>
      </c>
      <c r="D96" s="182" t="s">
        <v>279</v>
      </c>
      <c r="E96" s="183">
        <v>1</v>
      </c>
      <c r="F96" s="184"/>
      <c r="G96" s="185">
        <f>ROUND(E96*F96,2)</f>
        <v>0</v>
      </c>
      <c r="H96" s="184"/>
      <c r="I96" s="185">
        <f>ROUND(E96*H96,2)</f>
        <v>0</v>
      </c>
      <c r="J96" s="184"/>
      <c r="K96" s="185">
        <f>ROUND(E96*J96,2)</f>
        <v>0</v>
      </c>
      <c r="L96" s="185">
        <v>21</v>
      </c>
      <c r="M96" s="185">
        <f>G96*(1+L96/100)</f>
        <v>0</v>
      </c>
      <c r="N96" s="183">
        <v>0</v>
      </c>
      <c r="O96" s="183">
        <f>ROUND(E96*N96,2)</f>
        <v>0</v>
      </c>
      <c r="P96" s="183">
        <v>0</v>
      </c>
      <c r="Q96" s="183">
        <f>ROUND(E96*P96,2)</f>
        <v>0</v>
      </c>
      <c r="R96" s="185"/>
      <c r="S96" s="185" t="s">
        <v>229</v>
      </c>
      <c r="T96" s="186" t="s">
        <v>221</v>
      </c>
      <c r="U96" s="158">
        <v>0</v>
      </c>
      <c r="V96" s="158">
        <f>ROUND(E96*U96,2)</f>
        <v>0</v>
      </c>
      <c r="W96" s="158"/>
      <c r="X96" s="158" t="s">
        <v>222</v>
      </c>
      <c r="Y96" s="158" t="s">
        <v>223</v>
      </c>
      <c r="Z96" s="148"/>
      <c r="AA96" s="148"/>
      <c r="AB96" s="148"/>
      <c r="AC96" s="148"/>
      <c r="AD96" s="148"/>
      <c r="AE96" s="148"/>
      <c r="AF96" s="148"/>
      <c r="AG96" s="148" t="s">
        <v>224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x14ac:dyDescent="0.2">
      <c r="A97" s="160" t="s">
        <v>215</v>
      </c>
      <c r="B97" s="161" t="s">
        <v>183</v>
      </c>
      <c r="C97" s="175" t="s">
        <v>184</v>
      </c>
      <c r="D97" s="162"/>
      <c r="E97" s="163"/>
      <c r="F97" s="164"/>
      <c r="G97" s="164">
        <f>SUMIF(AG98:AG98,"&lt;&gt;NOR",G98:G98)</f>
        <v>0</v>
      </c>
      <c r="H97" s="164"/>
      <c r="I97" s="164">
        <f>SUM(I98:I98)</f>
        <v>0</v>
      </c>
      <c r="J97" s="164"/>
      <c r="K97" s="164">
        <f>SUM(K98:K98)</f>
        <v>0</v>
      </c>
      <c r="L97" s="164"/>
      <c r="M97" s="164">
        <f>SUM(M98:M98)</f>
        <v>0</v>
      </c>
      <c r="N97" s="163"/>
      <c r="O97" s="163">
        <f>SUM(O98:O98)</f>
        <v>0</v>
      </c>
      <c r="P97" s="163"/>
      <c r="Q97" s="163">
        <f>SUM(Q98:Q98)</f>
        <v>0</v>
      </c>
      <c r="R97" s="164"/>
      <c r="S97" s="164"/>
      <c r="T97" s="165"/>
      <c r="U97" s="159"/>
      <c r="V97" s="159">
        <f>SUM(V98:V98)</f>
        <v>0</v>
      </c>
      <c r="W97" s="159"/>
      <c r="X97" s="159"/>
      <c r="Y97" s="159"/>
      <c r="AG97" t="s">
        <v>216</v>
      </c>
    </row>
    <row r="98" spans="1:60" outlineLevel="1" x14ac:dyDescent="0.2">
      <c r="A98" s="167">
        <v>79</v>
      </c>
      <c r="B98" s="168" t="s">
        <v>666</v>
      </c>
      <c r="C98" s="176" t="s">
        <v>667</v>
      </c>
      <c r="D98" s="169" t="s">
        <v>279</v>
      </c>
      <c r="E98" s="170">
        <v>1</v>
      </c>
      <c r="F98" s="171"/>
      <c r="G98" s="172">
        <f>ROUND(E98*F98,2)</f>
        <v>0</v>
      </c>
      <c r="H98" s="171"/>
      <c r="I98" s="172">
        <f>ROUND(E98*H98,2)</f>
        <v>0</v>
      </c>
      <c r="J98" s="171"/>
      <c r="K98" s="172">
        <f>ROUND(E98*J98,2)</f>
        <v>0</v>
      </c>
      <c r="L98" s="172">
        <v>21</v>
      </c>
      <c r="M98" s="172">
        <f>G98*(1+L98/100)</f>
        <v>0</v>
      </c>
      <c r="N98" s="170">
        <v>0</v>
      </c>
      <c r="O98" s="170">
        <f>ROUND(E98*N98,2)</f>
        <v>0</v>
      </c>
      <c r="P98" s="170">
        <v>0</v>
      </c>
      <c r="Q98" s="170">
        <f>ROUND(E98*P98,2)</f>
        <v>0</v>
      </c>
      <c r="R98" s="172"/>
      <c r="S98" s="172" t="s">
        <v>229</v>
      </c>
      <c r="T98" s="173" t="s">
        <v>221</v>
      </c>
      <c r="U98" s="158">
        <v>0</v>
      </c>
      <c r="V98" s="158">
        <f>ROUND(E98*U98,2)</f>
        <v>0</v>
      </c>
      <c r="W98" s="158"/>
      <c r="X98" s="158" t="s">
        <v>222</v>
      </c>
      <c r="Y98" s="158" t="s">
        <v>223</v>
      </c>
      <c r="Z98" s="148"/>
      <c r="AA98" s="148"/>
      <c r="AB98" s="148"/>
      <c r="AC98" s="148"/>
      <c r="AD98" s="148"/>
      <c r="AE98" s="148"/>
      <c r="AF98" s="148"/>
      <c r="AG98" s="148" t="s">
        <v>224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x14ac:dyDescent="0.2">
      <c r="A99" s="3"/>
      <c r="B99" s="4"/>
      <c r="C99" s="177"/>
      <c r="D99" s="6"/>
      <c r="E99" s="3"/>
      <c r="F99" s="3"/>
      <c r="G99" s="3"/>
      <c r="H99" s="3"/>
      <c r="I99" s="3"/>
      <c r="J99" s="3"/>
      <c r="K99" s="3"/>
      <c r="L99" s="3"/>
      <c r="M99" s="3"/>
      <c r="N99" s="3"/>
      <c r="O99" s="3"/>
      <c r="P99" s="3"/>
      <c r="Q99" s="3"/>
      <c r="R99" s="3"/>
      <c r="S99" s="3"/>
      <c r="T99" s="3"/>
      <c r="U99" s="3"/>
      <c r="V99" s="3"/>
      <c r="W99" s="3"/>
      <c r="X99" s="3"/>
      <c r="Y99" s="3"/>
      <c r="AE99">
        <v>12</v>
      </c>
      <c r="AF99">
        <v>21</v>
      </c>
      <c r="AG99" t="s">
        <v>201</v>
      </c>
    </row>
    <row r="100" spans="1:60" x14ac:dyDescent="0.2">
      <c r="A100" s="151"/>
      <c r="B100" s="152" t="s">
        <v>29</v>
      </c>
      <c r="C100" s="178"/>
      <c r="D100" s="153"/>
      <c r="E100" s="154"/>
      <c r="F100" s="154"/>
      <c r="G100" s="166">
        <f>G8+G15+G18+G43+G45+G49+G78+G86+G91+G93+G95+G97</f>
        <v>0</v>
      </c>
      <c r="H100" s="3"/>
      <c r="I100" s="3"/>
      <c r="J100" s="3"/>
      <c r="K100" s="3"/>
      <c r="L100" s="3"/>
      <c r="M100" s="3"/>
      <c r="N100" s="3"/>
      <c r="O100" s="3"/>
      <c r="P100" s="3"/>
      <c r="Q100" s="3"/>
      <c r="R100" s="3"/>
      <c r="S100" s="3"/>
      <c r="T100" s="3"/>
      <c r="U100" s="3"/>
      <c r="V100" s="3"/>
      <c r="W100" s="3"/>
      <c r="X100" s="3"/>
      <c r="Y100" s="3"/>
      <c r="AE100">
        <f>SUMIF(L7:L98,AE99,G7:G98)</f>
        <v>0</v>
      </c>
      <c r="AF100">
        <f>SUMIF(L7:L98,AF99,G7:G98)</f>
        <v>0</v>
      </c>
      <c r="AG100" t="s">
        <v>231</v>
      </c>
    </row>
    <row r="101" spans="1:60" x14ac:dyDescent="0.2">
      <c r="C101" s="179"/>
      <c r="D101" s="10"/>
      <c r="AG101" t="s">
        <v>233</v>
      </c>
    </row>
    <row r="102" spans="1:60" x14ac:dyDescent="0.2">
      <c r="D102" s="10"/>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X7n7yABqDb2JAqwogzAE1x+enk764R8mdD1ZKvhxkyR9WogXf5QHZtxH1C3G9ofYIKiMUt8D1HDhQIWbnw9dg==" saltValue="YP+ad97B2veU78s2ckf8v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62</vt:i4>
      </vt:variant>
    </vt:vector>
  </HeadingPairs>
  <TitlesOfParts>
    <vt:vector size="73" baseType="lpstr">
      <vt:lpstr>Stavba</vt:lpstr>
      <vt:lpstr>VzorPolozky</vt:lpstr>
      <vt:lpstr>Pokyny pro vyplnění</vt:lpstr>
      <vt:lpstr>VON 1 Naklady</vt:lpstr>
      <vt:lpstr>VON 2 Naklady</vt:lpstr>
      <vt:lpstr>VON 3 Naklady</vt:lpstr>
      <vt:lpstr>SO 101 1 Pol</vt:lpstr>
      <vt:lpstr>SO 101 1.1 Pol</vt:lpstr>
      <vt:lpstr>SO 402 1 Pol</vt:lpstr>
      <vt:lpstr>SO 403 1 Pol</vt:lpstr>
      <vt:lpstr>SO 404 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 101 1 Pol'!Názvy_tisku</vt:lpstr>
      <vt:lpstr>'SO 101 1.1 Pol'!Názvy_tisku</vt:lpstr>
      <vt:lpstr>'SO 402 1 Pol'!Názvy_tisku</vt:lpstr>
      <vt:lpstr>'SO 403 1 Pol'!Názvy_tisku</vt:lpstr>
      <vt:lpstr>'SO 404 1 Pol'!Názvy_tisku</vt:lpstr>
      <vt:lpstr>'VON 1 Naklady'!Názvy_tisku</vt:lpstr>
      <vt:lpstr>'VON 2 Naklady'!Názvy_tisku</vt:lpstr>
      <vt:lpstr>'VON 3 Naklady'!Názvy_tisku</vt:lpstr>
      <vt:lpstr>oadresa</vt:lpstr>
      <vt:lpstr>Stavba!Objednatel</vt:lpstr>
      <vt:lpstr>Stavba!Objekt</vt:lpstr>
      <vt:lpstr>'SO 101 1 Pol'!Oblast_tisku</vt:lpstr>
      <vt:lpstr>'SO 101 1.1 Pol'!Oblast_tisku</vt:lpstr>
      <vt:lpstr>'SO 402 1 Pol'!Oblast_tisku</vt:lpstr>
      <vt:lpstr>'SO 403 1 Pol'!Oblast_tisku</vt:lpstr>
      <vt:lpstr>'SO 404 1 Pol'!Oblast_tisku</vt:lpstr>
      <vt:lpstr>Stavba!Oblast_tisku</vt:lpstr>
      <vt:lpstr>'VON 1 Naklady'!Oblast_tisku</vt:lpstr>
      <vt:lpstr>'VON 2 Naklady'!Oblast_tisku</vt:lpstr>
      <vt:lpstr>'VON 3 Naklady'!Oblast_tisku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Leitgebová Hana</dc:creator>
  <cp:lastModifiedBy>Leitgebová Hana</cp:lastModifiedBy>
  <cp:lastPrinted>2019-03-19T12:27:02Z</cp:lastPrinted>
  <dcterms:created xsi:type="dcterms:W3CDTF">2009-04-08T07:15:50Z</dcterms:created>
  <dcterms:modified xsi:type="dcterms:W3CDTF">2026-01-05T13:24:38Z</dcterms:modified>
</cp:coreProperties>
</file>