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comments4.xml" ContentType="application/vnd.openxmlformats-officedocument.spreadsheetml.comments+xml"/>
  <Override PartName="/xl/comments8.xml" ContentType="application/vnd.openxmlformats-officedocument.spreadsheetml.comments+xml"/>
  <Override PartName="/xl/comments6.xml" ContentType="application/vnd.openxmlformats-officedocument.spreadsheetml.comments+xml"/>
  <Override PartName="/xl/comments9.xml" ContentType="application/vnd.openxmlformats-officedocument.spreadsheetml.comments+xml"/>
  <Override PartName="/xl/comments7.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codeName="ThisWorkbook" defaultThemeVersion="124226"/>
  <mc:AlternateContent xmlns:mc="http://schemas.openxmlformats.org/markup-compatibility/2006">
    <mc:Choice Requires="x15">
      <x15ac:absPath xmlns:x15ac="http://schemas.microsoft.com/office/spreadsheetml/2010/11/ac" url="https://hjsadvokati.sharepoint.com/sites/HJSAdvokati/Sdilene dokumenty/Tomáš/OBCE/Modrava/VZ Vodojem Filipova Huť/"/>
    </mc:Choice>
  </mc:AlternateContent>
  <xr:revisionPtr revIDLastSave="0" documentId="8_{3F7523BD-3DE7-4870-B17C-3CC8813DB2EA}" xr6:coauthVersionLast="47" xr6:coauthVersionMax="47" xr10:uidLastSave="{00000000-0000-0000-0000-000000000000}"/>
  <bookViews>
    <workbookView xWindow="-110" yWindow="-110" windowWidth="19420" windowHeight="10540" firstSheet="3" activeTab="4" xr2:uid="{00000000-000D-0000-FFFF-FFFF00000000}"/>
  </bookViews>
  <sheets>
    <sheet name="Pokyny pro vyplnění" sheetId="11" r:id="rId1"/>
    <sheet name="Stavba" sheetId="1" r:id="rId2"/>
    <sheet name="VzorPolozky" sheetId="10" state="hidden" r:id="rId3"/>
    <sheet name="4 01 Naklady" sheetId="12" r:id="rId4"/>
    <sheet name="1 01 Pol" sheetId="13" r:id="rId5"/>
    <sheet name="1 02 Pol" sheetId="14" r:id="rId6"/>
    <sheet name="1 03 Pol" sheetId="15" r:id="rId7"/>
    <sheet name="1 04 Pol" sheetId="16" r:id="rId8"/>
    <sheet name="2 01 Pol" sheetId="17" r:id="rId9"/>
    <sheet name="2 02 Pol" sheetId="18" r:id="rId10"/>
    <sheet name="2 03 Pol" sheetId="19" r:id="rId11"/>
    <sheet name="2 04 Pol" sheetId="20" r:id="rId12"/>
    <sheet name="3 01 Pol" sheetId="21" r:id="rId13"/>
  </sheets>
  <externalReferences>
    <externalReference r:id="rId14"/>
  </externalReferences>
  <definedNames>
    <definedName name="CelkemDPHVypocet" localSheetId="1">Stavba!$H$55</definedName>
    <definedName name="CenaCelkem">Stavba!$G$29</definedName>
    <definedName name="CenaCelkemBezDPH">Stavba!$G$28</definedName>
    <definedName name="CenaCelkemVypocet" localSheetId="1">Stavba!$I$55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4">'1 01 Pol'!$1:$7</definedName>
    <definedName name="_xlnm.Print_Titles" localSheetId="5">'1 02 Pol'!$1:$7</definedName>
    <definedName name="_xlnm.Print_Titles" localSheetId="6">'1 03 Pol'!$1:$7</definedName>
    <definedName name="_xlnm.Print_Titles" localSheetId="7">'1 04 Pol'!$1:$7</definedName>
    <definedName name="_xlnm.Print_Titles" localSheetId="8">'2 01 Pol'!$1:$7</definedName>
    <definedName name="_xlnm.Print_Titles" localSheetId="9">'2 02 Pol'!$1:$7</definedName>
    <definedName name="_xlnm.Print_Titles" localSheetId="10">'2 03 Pol'!$1:$7</definedName>
    <definedName name="_xlnm.Print_Titles" localSheetId="11">'2 04 Pol'!$1:$7</definedName>
    <definedName name="_xlnm.Print_Titles" localSheetId="12">'3 01 Pol'!$1:$7</definedName>
    <definedName name="_xlnm.Print_Titles" localSheetId="3">'4 01 Naklady'!$1:$7</definedName>
    <definedName name="oadresa">Stavba!$D$6</definedName>
    <definedName name="Objednatel" localSheetId="1">Stavba!$D$5</definedName>
    <definedName name="Objekt" localSheetId="1">Stavba!$B$38</definedName>
    <definedName name="_xlnm.Print_Area" localSheetId="4">'1 01 Pol'!$A$1:$X$197</definedName>
    <definedName name="_xlnm.Print_Area" localSheetId="5">'1 02 Pol'!$A$1:$X$74</definedName>
    <definedName name="_xlnm.Print_Area" localSheetId="6">'1 03 Pol'!$A$1:$X$261</definedName>
    <definedName name="_xlnm.Print_Area" localSheetId="7">'1 04 Pol'!$A$1:$X$81</definedName>
    <definedName name="_xlnm.Print_Area" localSheetId="8">'2 01 Pol'!$A$1:$X$92</definedName>
    <definedName name="_xlnm.Print_Area" localSheetId="9">'2 02 Pol'!$A$1:$X$114</definedName>
    <definedName name="_xlnm.Print_Area" localSheetId="10">'2 03 Pol'!$A$1:$X$107</definedName>
    <definedName name="_xlnm.Print_Area" localSheetId="11">'2 04 Pol'!$A$1:$X$109</definedName>
    <definedName name="_xlnm.Print_Area" localSheetId="12">'3 01 Pol'!$A$1:$X$102</definedName>
    <definedName name="_xlnm.Print_Area" localSheetId="3">'4 01 Naklady'!$A$1:$X$37</definedName>
    <definedName name="_xlnm.Print_Area" localSheetId="1">Stavba!$A$1:$J$92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Stavba!$F$55</definedName>
    <definedName name="ZakladDPHZakl">Stavba!$G$25</definedName>
    <definedName name="ZakladDPHZaklVypocet" localSheetId="1">Stavba!$G$55</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2" i="13" l="1"/>
  <c r="E78" i="13"/>
  <c r="E69" i="13"/>
  <c r="E66" i="13"/>
  <c r="BA75" i="21" l="1"/>
  <c r="BA73" i="21"/>
  <c r="BA42" i="21"/>
  <c r="BA34" i="21"/>
  <c r="BA26" i="21"/>
  <c r="BA24" i="21"/>
  <c r="BA16" i="21"/>
  <c r="BA14" i="21"/>
  <c r="BA12" i="21"/>
  <c r="G9" i="21"/>
  <c r="M9" i="21" s="1"/>
  <c r="I9" i="21"/>
  <c r="K9" i="21"/>
  <c r="O9" i="21"/>
  <c r="Q9" i="21"/>
  <c r="V9" i="21"/>
  <c r="G11" i="21"/>
  <c r="I11" i="21"/>
  <c r="K11" i="21"/>
  <c r="O11" i="21"/>
  <c r="Q11" i="21"/>
  <c r="V11" i="21"/>
  <c r="G13" i="21"/>
  <c r="M13" i="21" s="1"/>
  <c r="I13" i="21"/>
  <c r="K13" i="21"/>
  <c r="O13" i="21"/>
  <c r="Q13" i="21"/>
  <c r="V13" i="21"/>
  <c r="G15" i="21"/>
  <c r="M15" i="21" s="1"/>
  <c r="I15" i="21"/>
  <c r="K15" i="21"/>
  <c r="O15" i="21"/>
  <c r="Q15" i="21"/>
  <c r="V15" i="21"/>
  <c r="G23" i="21"/>
  <c r="I23" i="21"/>
  <c r="K23" i="21"/>
  <c r="M23" i="21"/>
  <c r="O23" i="21"/>
  <c r="Q23" i="21"/>
  <c r="V23" i="21"/>
  <c r="G25" i="21"/>
  <c r="M25" i="21" s="1"/>
  <c r="I25" i="21"/>
  <c r="K25" i="21"/>
  <c r="O25" i="21"/>
  <c r="Q25" i="21"/>
  <c r="V25" i="21"/>
  <c r="G33" i="21"/>
  <c r="M33" i="21" s="1"/>
  <c r="I33" i="21"/>
  <c r="K33" i="21"/>
  <c r="O33" i="21"/>
  <c r="Q33" i="21"/>
  <c r="V33" i="21"/>
  <c r="G41" i="21"/>
  <c r="M41" i="21" s="1"/>
  <c r="I41" i="21"/>
  <c r="K41" i="21"/>
  <c r="O41" i="21"/>
  <c r="Q41" i="21"/>
  <c r="V41" i="21"/>
  <c r="G49" i="21"/>
  <c r="I49" i="21"/>
  <c r="K49" i="21"/>
  <c r="M49" i="21"/>
  <c r="O49" i="21"/>
  <c r="Q49" i="21"/>
  <c r="V49" i="21"/>
  <c r="G51" i="21"/>
  <c r="M51" i="21" s="1"/>
  <c r="I51" i="21"/>
  <c r="K51" i="21"/>
  <c r="O51" i="21"/>
  <c r="Q51" i="21"/>
  <c r="V51" i="21"/>
  <c r="G54" i="21"/>
  <c r="M54" i="21" s="1"/>
  <c r="I54" i="21"/>
  <c r="K54" i="21"/>
  <c r="O54" i="21"/>
  <c r="Q54" i="21"/>
  <c r="V54" i="21"/>
  <c r="G57" i="21"/>
  <c r="M57" i="21" s="1"/>
  <c r="I57" i="21"/>
  <c r="K57" i="21"/>
  <c r="O57" i="21"/>
  <c r="Q57" i="21"/>
  <c r="V57" i="21"/>
  <c r="G59" i="21"/>
  <c r="G58" i="21" s="1"/>
  <c r="I59" i="21"/>
  <c r="K59" i="21"/>
  <c r="O59" i="21"/>
  <c r="O58" i="21" s="1"/>
  <c r="Q59" i="21"/>
  <c r="V59" i="21"/>
  <c r="V58" i="21" s="1"/>
  <c r="G62" i="21"/>
  <c r="I62" i="21"/>
  <c r="K62" i="21"/>
  <c r="M62" i="21"/>
  <c r="O62" i="21"/>
  <c r="Q62" i="21"/>
  <c r="V62" i="21"/>
  <c r="V64" i="21"/>
  <c r="G65" i="21"/>
  <c r="M65" i="21" s="1"/>
  <c r="M64" i="21" s="1"/>
  <c r="I65" i="21"/>
  <c r="I64" i="21" s="1"/>
  <c r="K65" i="21"/>
  <c r="K64" i="21" s="1"/>
  <c r="O65" i="21"/>
  <c r="O64" i="21" s="1"/>
  <c r="Q65" i="21"/>
  <c r="Q64" i="21" s="1"/>
  <c r="V65" i="21"/>
  <c r="G69" i="21"/>
  <c r="M69" i="21" s="1"/>
  <c r="I69" i="21"/>
  <c r="K69" i="21"/>
  <c r="O69" i="21"/>
  <c r="Q69" i="21"/>
  <c r="V69" i="21"/>
  <c r="G71" i="21"/>
  <c r="I71" i="21"/>
  <c r="K71" i="21"/>
  <c r="O71" i="21"/>
  <c r="Q71" i="21"/>
  <c r="V71" i="21"/>
  <c r="G72" i="21"/>
  <c r="M72" i="21" s="1"/>
  <c r="I72" i="21"/>
  <c r="K72" i="21"/>
  <c r="O72" i="21"/>
  <c r="Q72" i="21"/>
  <c r="V72" i="21"/>
  <c r="G74" i="21"/>
  <c r="M74" i="21" s="1"/>
  <c r="I74" i="21"/>
  <c r="K74" i="21"/>
  <c r="O74" i="21"/>
  <c r="Q74" i="21"/>
  <c r="V74" i="21"/>
  <c r="G76" i="21"/>
  <c r="I76" i="21"/>
  <c r="K76" i="21"/>
  <c r="M76" i="21"/>
  <c r="O76" i="21"/>
  <c r="Q76" i="21"/>
  <c r="V76" i="21"/>
  <c r="G78" i="21"/>
  <c r="M78" i="21" s="1"/>
  <c r="I78" i="21"/>
  <c r="K78" i="21"/>
  <c r="O78" i="21"/>
  <c r="Q78" i="21"/>
  <c r="V78" i="21"/>
  <c r="G79" i="21"/>
  <c r="M79" i="21" s="1"/>
  <c r="I79" i="21"/>
  <c r="K79" i="21"/>
  <c r="O79" i="21"/>
  <c r="Q79" i="21"/>
  <c r="V79" i="21"/>
  <c r="G80" i="21"/>
  <c r="M80" i="21" s="1"/>
  <c r="I80" i="21"/>
  <c r="K80" i="21"/>
  <c r="O80" i="21"/>
  <c r="Q80" i="21"/>
  <c r="V80" i="21"/>
  <c r="G81" i="21"/>
  <c r="I81" i="21"/>
  <c r="K81" i="21"/>
  <c r="M81" i="21"/>
  <c r="O81" i="21"/>
  <c r="Q81" i="21"/>
  <c r="V81" i="21"/>
  <c r="G83" i="21"/>
  <c r="M83" i="21" s="1"/>
  <c r="I83" i="21"/>
  <c r="K83" i="21"/>
  <c r="O83" i="21"/>
  <c r="Q83" i="21"/>
  <c r="V83" i="21"/>
  <c r="G84" i="21"/>
  <c r="M84" i="21" s="1"/>
  <c r="I84" i="21"/>
  <c r="K84" i="21"/>
  <c r="O84" i="21"/>
  <c r="Q84" i="21"/>
  <c r="V84" i="21"/>
  <c r="G85" i="21"/>
  <c r="M85" i="21" s="1"/>
  <c r="I85" i="21"/>
  <c r="K85" i="21"/>
  <c r="O85" i="21"/>
  <c r="Q85" i="21"/>
  <c r="V85" i="21"/>
  <c r="G86" i="21"/>
  <c r="M86" i="21" s="1"/>
  <c r="I86" i="21"/>
  <c r="K86" i="21"/>
  <c r="O86" i="21"/>
  <c r="Q86" i="21"/>
  <c r="V86" i="21"/>
  <c r="O87" i="21"/>
  <c r="G88" i="21"/>
  <c r="M88" i="21" s="1"/>
  <c r="M87" i="21" s="1"/>
  <c r="I88" i="21"/>
  <c r="I87" i="21" s="1"/>
  <c r="K88" i="21"/>
  <c r="K87" i="21" s="1"/>
  <c r="O88" i="21"/>
  <c r="Q88" i="21"/>
  <c r="Q87" i="21" s="1"/>
  <c r="V88" i="21"/>
  <c r="V87" i="21" s="1"/>
  <c r="V93" i="21"/>
  <c r="G94" i="21"/>
  <c r="G93" i="21" s="1"/>
  <c r="I94" i="21"/>
  <c r="I93" i="21" s="1"/>
  <c r="K94" i="21"/>
  <c r="K93" i="21" s="1"/>
  <c r="O94" i="21"/>
  <c r="O93" i="21" s="1"/>
  <c r="Q94" i="21"/>
  <c r="Q93" i="21" s="1"/>
  <c r="V94" i="21"/>
  <c r="G96" i="21"/>
  <c r="M96" i="21" s="1"/>
  <c r="M95" i="21" s="1"/>
  <c r="I96" i="21"/>
  <c r="I95" i="21" s="1"/>
  <c r="K96" i="21"/>
  <c r="K95" i="21" s="1"/>
  <c r="O96" i="21"/>
  <c r="O95" i="21" s="1"/>
  <c r="Q96" i="21"/>
  <c r="Q95" i="21" s="1"/>
  <c r="V96" i="21"/>
  <c r="V95" i="21" s="1"/>
  <c r="AE101" i="21"/>
  <c r="F53" i="1" s="1"/>
  <c r="BA80" i="20"/>
  <c r="BA78" i="20"/>
  <c r="BA76" i="20"/>
  <c r="BA57" i="20"/>
  <c r="BA40" i="20"/>
  <c r="BA33" i="20"/>
  <c r="BA26" i="20"/>
  <c r="BA24" i="20"/>
  <c r="BA17" i="20"/>
  <c r="BA14" i="20"/>
  <c r="BA12" i="20"/>
  <c r="BA10" i="20"/>
  <c r="G9" i="20"/>
  <c r="I9" i="20"/>
  <c r="K9" i="20"/>
  <c r="M9" i="20"/>
  <c r="O9" i="20"/>
  <c r="Q9" i="20"/>
  <c r="V9" i="20"/>
  <c r="G11" i="20"/>
  <c r="I11" i="20"/>
  <c r="K11" i="20"/>
  <c r="O11" i="20"/>
  <c r="Q11" i="20"/>
  <c r="V11" i="20"/>
  <c r="G13" i="20"/>
  <c r="M13" i="20" s="1"/>
  <c r="I13" i="20"/>
  <c r="K13" i="20"/>
  <c r="O13" i="20"/>
  <c r="Q13" i="20"/>
  <c r="V13" i="20"/>
  <c r="G16" i="20"/>
  <c r="M16" i="20" s="1"/>
  <c r="I16" i="20"/>
  <c r="K16" i="20"/>
  <c r="O16" i="20"/>
  <c r="Q16" i="20"/>
  <c r="V16" i="20"/>
  <c r="G23" i="20"/>
  <c r="I23" i="20"/>
  <c r="K23" i="20"/>
  <c r="M23" i="20"/>
  <c r="O23" i="20"/>
  <c r="Q23" i="20"/>
  <c r="V23" i="20"/>
  <c r="G25" i="20"/>
  <c r="M25" i="20" s="1"/>
  <c r="I25" i="20"/>
  <c r="K25" i="20"/>
  <c r="O25" i="20"/>
  <c r="Q25" i="20"/>
  <c r="V25" i="20"/>
  <c r="G32" i="20"/>
  <c r="M32" i="20" s="1"/>
  <c r="I32" i="20"/>
  <c r="K32" i="20"/>
  <c r="O32" i="20"/>
  <c r="Q32" i="20"/>
  <c r="V32" i="20"/>
  <c r="G39" i="20"/>
  <c r="M39" i="20" s="1"/>
  <c r="I39" i="20"/>
  <c r="K39" i="20"/>
  <c r="O39" i="20"/>
  <c r="Q39" i="20"/>
  <c r="V39" i="20"/>
  <c r="G46" i="20"/>
  <c r="I46" i="20"/>
  <c r="K46" i="20"/>
  <c r="M46" i="20"/>
  <c r="O46" i="20"/>
  <c r="Q46" i="20"/>
  <c r="V46" i="20"/>
  <c r="G49" i="20"/>
  <c r="M49" i="20" s="1"/>
  <c r="I49" i="20"/>
  <c r="K49" i="20"/>
  <c r="O49" i="20"/>
  <c r="Q49" i="20"/>
  <c r="V49" i="20"/>
  <c r="G51" i="20"/>
  <c r="M51" i="20" s="1"/>
  <c r="I51" i="20"/>
  <c r="K51" i="20"/>
  <c r="O51" i="20"/>
  <c r="Q51" i="20"/>
  <c r="V51" i="20"/>
  <c r="G53" i="20"/>
  <c r="M53" i="20" s="1"/>
  <c r="I53" i="20"/>
  <c r="K53" i="20"/>
  <c r="O53" i="20"/>
  <c r="Q53" i="20"/>
  <c r="V53" i="20"/>
  <c r="G56" i="20"/>
  <c r="M56" i="20" s="1"/>
  <c r="I56" i="20"/>
  <c r="K56" i="20"/>
  <c r="O56" i="20"/>
  <c r="Q56" i="20"/>
  <c r="V56" i="20"/>
  <c r="G59" i="20"/>
  <c r="M59" i="20" s="1"/>
  <c r="I59" i="20"/>
  <c r="K59" i="20"/>
  <c r="O59" i="20"/>
  <c r="Q59" i="20"/>
  <c r="V59" i="20"/>
  <c r="G62" i="20"/>
  <c r="M62" i="20" s="1"/>
  <c r="I62" i="20"/>
  <c r="K62" i="20"/>
  <c r="O62" i="20"/>
  <c r="Q62" i="20"/>
  <c r="V62" i="20"/>
  <c r="O64" i="20"/>
  <c r="G65" i="20"/>
  <c r="G64" i="20" s="1"/>
  <c r="I65" i="20"/>
  <c r="I64" i="20" s="1"/>
  <c r="K65" i="20"/>
  <c r="K64" i="20" s="1"/>
  <c r="M65" i="20"/>
  <c r="M64" i="20" s="1"/>
  <c r="O65" i="20"/>
  <c r="Q65" i="20"/>
  <c r="Q64" i="20" s="1"/>
  <c r="V65" i="20"/>
  <c r="V64" i="20" s="1"/>
  <c r="G69" i="20"/>
  <c r="M69" i="20" s="1"/>
  <c r="I69" i="20"/>
  <c r="K69" i="20"/>
  <c r="O69" i="20"/>
  <c r="Q69" i="20"/>
  <c r="V69" i="20"/>
  <c r="G70" i="20"/>
  <c r="M70" i="20" s="1"/>
  <c r="I70" i="20"/>
  <c r="K70" i="20"/>
  <c r="O70" i="20"/>
  <c r="Q70" i="20"/>
  <c r="V70" i="20"/>
  <c r="G71" i="20"/>
  <c r="M71" i="20" s="1"/>
  <c r="I71" i="20"/>
  <c r="K71" i="20"/>
  <c r="O71" i="20"/>
  <c r="Q71" i="20"/>
  <c r="V71" i="20"/>
  <c r="G73" i="20"/>
  <c r="M73" i="20" s="1"/>
  <c r="I73" i="20"/>
  <c r="K73" i="20"/>
  <c r="O73" i="20"/>
  <c r="Q73" i="20"/>
  <c r="V73" i="20"/>
  <c r="G74" i="20"/>
  <c r="M74" i="20" s="1"/>
  <c r="I74" i="20"/>
  <c r="K74" i="20"/>
  <c r="O74" i="20"/>
  <c r="Q74" i="20"/>
  <c r="V74" i="20"/>
  <c r="G75" i="20"/>
  <c r="M75" i="20" s="1"/>
  <c r="I75" i="20"/>
  <c r="K75" i="20"/>
  <c r="O75" i="20"/>
  <c r="Q75" i="20"/>
  <c r="V75" i="20"/>
  <c r="G77" i="20"/>
  <c r="M77" i="20" s="1"/>
  <c r="I77" i="20"/>
  <c r="K77" i="20"/>
  <c r="O77" i="20"/>
  <c r="Q77" i="20"/>
  <c r="V77" i="20"/>
  <c r="G79" i="20"/>
  <c r="M79" i="20" s="1"/>
  <c r="I79" i="20"/>
  <c r="K79" i="20"/>
  <c r="O79" i="20"/>
  <c r="Q79" i="20"/>
  <c r="V79" i="20"/>
  <c r="G81" i="20"/>
  <c r="M81" i="20" s="1"/>
  <c r="I81" i="20"/>
  <c r="K81" i="20"/>
  <c r="O81" i="20"/>
  <c r="Q81" i="20"/>
  <c r="V81" i="20"/>
  <c r="G83" i="20"/>
  <c r="M83" i="20" s="1"/>
  <c r="I83" i="20"/>
  <c r="K83" i="20"/>
  <c r="O83" i="20"/>
  <c r="Q83" i="20"/>
  <c r="V83" i="20"/>
  <c r="G84" i="20"/>
  <c r="I84" i="20"/>
  <c r="K84" i="20"/>
  <c r="M84" i="20"/>
  <c r="O84" i="20"/>
  <c r="Q84" i="20"/>
  <c r="V84" i="20"/>
  <c r="G85" i="20"/>
  <c r="M85" i="20" s="1"/>
  <c r="I85" i="20"/>
  <c r="K85" i="20"/>
  <c r="O85" i="20"/>
  <c r="Q85" i="20"/>
  <c r="V85" i="20"/>
  <c r="G87" i="20"/>
  <c r="M87" i="20" s="1"/>
  <c r="I87" i="20"/>
  <c r="K87" i="20"/>
  <c r="O87" i="20"/>
  <c r="Q87" i="20"/>
  <c r="V87" i="20"/>
  <c r="G88" i="20"/>
  <c r="M88" i="20" s="1"/>
  <c r="I88" i="20"/>
  <c r="K88" i="20"/>
  <c r="O88" i="20"/>
  <c r="Q88" i="20"/>
  <c r="V88" i="20"/>
  <c r="G89" i="20"/>
  <c r="M89" i="20" s="1"/>
  <c r="I89" i="20"/>
  <c r="K89" i="20"/>
  <c r="O89" i="20"/>
  <c r="Q89" i="20"/>
  <c r="V89" i="20"/>
  <c r="G90" i="20"/>
  <c r="M90" i="20" s="1"/>
  <c r="I90" i="20"/>
  <c r="K90" i="20"/>
  <c r="O90" i="20"/>
  <c r="Q90" i="20"/>
  <c r="V90" i="20"/>
  <c r="G91" i="20"/>
  <c r="M91" i="20" s="1"/>
  <c r="I91" i="20"/>
  <c r="K91" i="20"/>
  <c r="O91" i="20"/>
  <c r="Q91" i="20"/>
  <c r="V91" i="20"/>
  <c r="G92" i="20"/>
  <c r="M92" i="20" s="1"/>
  <c r="I92" i="20"/>
  <c r="K92" i="20"/>
  <c r="O92" i="20"/>
  <c r="Q92" i="20"/>
  <c r="V92" i="20"/>
  <c r="G93" i="20"/>
  <c r="I93" i="20"/>
  <c r="K93" i="20"/>
  <c r="M93" i="20"/>
  <c r="O93" i="20"/>
  <c r="Q93" i="20"/>
  <c r="V93" i="20"/>
  <c r="G94" i="20"/>
  <c r="M94" i="20" s="1"/>
  <c r="I94" i="20"/>
  <c r="K94" i="20"/>
  <c r="O94" i="20"/>
  <c r="Q94" i="20"/>
  <c r="V94" i="20"/>
  <c r="G95" i="20"/>
  <c r="M95" i="20" s="1"/>
  <c r="I95" i="20"/>
  <c r="K95" i="20"/>
  <c r="O95" i="20"/>
  <c r="Q95" i="20"/>
  <c r="V95" i="20"/>
  <c r="G96" i="20"/>
  <c r="M96" i="20" s="1"/>
  <c r="I96" i="20"/>
  <c r="K96" i="20"/>
  <c r="O96" i="20"/>
  <c r="Q96" i="20"/>
  <c r="V96" i="20"/>
  <c r="G97" i="20"/>
  <c r="I97" i="20"/>
  <c r="K97" i="20"/>
  <c r="M97" i="20"/>
  <c r="O97" i="20"/>
  <c r="Q97" i="20"/>
  <c r="V97" i="20"/>
  <c r="G98" i="20"/>
  <c r="M98" i="20" s="1"/>
  <c r="I98" i="20"/>
  <c r="K98" i="20"/>
  <c r="O98" i="20"/>
  <c r="Q98" i="20"/>
  <c r="V98" i="20"/>
  <c r="I99" i="20"/>
  <c r="G100" i="20"/>
  <c r="G99" i="20" s="1"/>
  <c r="I100" i="20"/>
  <c r="K100" i="20"/>
  <c r="K99" i="20" s="1"/>
  <c r="O100" i="20"/>
  <c r="O99" i="20" s="1"/>
  <c r="Q100" i="20"/>
  <c r="Q99" i="20" s="1"/>
  <c r="V100" i="20"/>
  <c r="V99" i="20" s="1"/>
  <c r="G106" i="20"/>
  <c r="G105" i="20" s="1"/>
  <c r="I106" i="20"/>
  <c r="I105" i="20" s="1"/>
  <c r="K106" i="20"/>
  <c r="K105" i="20" s="1"/>
  <c r="O106" i="20"/>
  <c r="O105" i="20" s="1"/>
  <c r="Q106" i="20"/>
  <c r="Q105" i="20" s="1"/>
  <c r="V106" i="20"/>
  <c r="V105" i="20" s="1"/>
  <c r="AE108" i="20"/>
  <c r="F52" i="1" s="1"/>
  <c r="BA80" i="19"/>
  <c r="BA78" i="19"/>
  <c r="BA76" i="19"/>
  <c r="BA57" i="19"/>
  <c r="BA40" i="19"/>
  <c r="BA33" i="19"/>
  <c r="BA26" i="19"/>
  <c r="BA24" i="19"/>
  <c r="BA17" i="19"/>
  <c r="BA14" i="19"/>
  <c r="BA12" i="19"/>
  <c r="BA10" i="19"/>
  <c r="G9" i="19"/>
  <c r="I9" i="19"/>
  <c r="K9" i="19"/>
  <c r="M9" i="19"/>
  <c r="O9" i="19"/>
  <c r="Q9" i="19"/>
  <c r="V9" i="19"/>
  <c r="G11" i="19"/>
  <c r="I11" i="19"/>
  <c r="K11" i="19"/>
  <c r="O11" i="19"/>
  <c r="Q11" i="19"/>
  <c r="V11" i="19"/>
  <c r="G13" i="19"/>
  <c r="M13" i="19" s="1"/>
  <c r="I13" i="19"/>
  <c r="K13" i="19"/>
  <c r="O13" i="19"/>
  <c r="Q13" i="19"/>
  <c r="V13" i="19"/>
  <c r="G16" i="19"/>
  <c r="M16" i="19" s="1"/>
  <c r="I16" i="19"/>
  <c r="K16" i="19"/>
  <c r="O16" i="19"/>
  <c r="Q16" i="19"/>
  <c r="V16" i="19"/>
  <c r="G23" i="19"/>
  <c r="I23" i="19"/>
  <c r="K23" i="19"/>
  <c r="M23" i="19"/>
  <c r="O23" i="19"/>
  <c r="Q23" i="19"/>
  <c r="V23" i="19"/>
  <c r="G25" i="19"/>
  <c r="M25" i="19" s="1"/>
  <c r="I25" i="19"/>
  <c r="K25" i="19"/>
  <c r="O25" i="19"/>
  <c r="Q25" i="19"/>
  <c r="V25" i="19"/>
  <c r="G32" i="19"/>
  <c r="M32" i="19" s="1"/>
  <c r="I32" i="19"/>
  <c r="K32" i="19"/>
  <c r="O32" i="19"/>
  <c r="Q32" i="19"/>
  <c r="V32" i="19"/>
  <c r="G39" i="19"/>
  <c r="M39" i="19" s="1"/>
  <c r="I39" i="19"/>
  <c r="K39" i="19"/>
  <c r="O39" i="19"/>
  <c r="Q39" i="19"/>
  <c r="V39" i="19"/>
  <c r="G46" i="19"/>
  <c r="M46" i="19" s="1"/>
  <c r="I46" i="19"/>
  <c r="K46" i="19"/>
  <c r="O46" i="19"/>
  <c r="Q46" i="19"/>
  <c r="V46" i="19"/>
  <c r="G49" i="19"/>
  <c r="M49" i="19" s="1"/>
  <c r="I49" i="19"/>
  <c r="K49" i="19"/>
  <c r="O49" i="19"/>
  <c r="Q49" i="19"/>
  <c r="V49" i="19"/>
  <c r="G51" i="19"/>
  <c r="M51" i="19" s="1"/>
  <c r="I51" i="19"/>
  <c r="K51" i="19"/>
  <c r="O51" i="19"/>
  <c r="Q51" i="19"/>
  <c r="V51" i="19"/>
  <c r="G53" i="19"/>
  <c r="M53" i="19" s="1"/>
  <c r="I53" i="19"/>
  <c r="K53" i="19"/>
  <c r="O53" i="19"/>
  <c r="Q53" i="19"/>
  <c r="V53" i="19"/>
  <c r="G56" i="19"/>
  <c r="M56" i="19" s="1"/>
  <c r="I56" i="19"/>
  <c r="K56" i="19"/>
  <c r="O56" i="19"/>
  <c r="Q56" i="19"/>
  <c r="V56" i="19"/>
  <c r="G59" i="19"/>
  <c r="M59" i="19" s="1"/>
  <c r="I59" i="19"/>
  <c r="K59" i="19"/>
  <c r="O59" i="19"/>
  <c r="Q59" i="19"/>
  <c r="V59" i="19"/>
  <c r="G62" i="19"/>
  <c r="M62" i="19" s="1"/>
  <c r="I62" i="19"/>
  <c r="K62" i="19"/>
  <c r="O62" i="19"/>
  <c r="Q62" i="19"/>
  <c r="V62" i="19"/>
  <c r="V64" i="19"/>
  <c r="G65" i="19"/>
  <c r="G64" i="19" s="1"/>
  <c r="I65" i="19"/>
  <c r="I64" i="19" s="1"/>
  <c r="K65" i="19"/>
  <c r="K64" i="19" s="1"/>
  <c r="M65" i="19"/>
  <c r="M64" i="19" s="1"/>
  <c r="O65" i="19"/>
  <c r="O64" i="19" s="1"/>
  <c r="Q65" i="19"/>
  <c r="Q64" i="19" s="1"/>
  <c r="V65" i="19"/>
  <c r="G69" i="19"/>
  <c r="M69" i="19" s="1"/>
  <c r="I69" i="19"/>
  <c r="K69" i="19"/>
  <c r="O69" i="19"/>
  <c r="Q69" i="19"/>
  <c r="V69" i="19"/>
  <c r="G70" i="19"/>
  <c r="M70" i="19" s="1"/>
  <c r="I70" i="19"/>
  <c r="K70" i="19"/>
  <c r="O70" i="19"/>
  <c r="Q70" i="19"/>
  <c r="V70" i="19"/>
  <c r="G71" i="19"/>
  <c r="M71" i="19" s="1"/>
  <c r="I71" i="19"/>
  <c r="K71" i="19"/>
  <c r="O71" i="19"/>
  <c r="Q71" i="19"/>
  <c r="V71" i="19"/>
  <c r="G73" i="19"/>
  <c r="M73" i="19" s="1"/>
  <c r="I73" i="19"/>
  <c r="K73" i="19"/>
  <c r="O73" i="19"/>
  <c r="Q73" i="19"/>
  <c r="V73" i="19"/>
  <c r="G74" i="19"/>
  <c r="M74" i="19" s="1"/>
  <c r="I74" i="19"/>
  <c r="K74" i="19"/>
  <c r="O74" i="19"/>
  <c r="Q74" i="19"/>
  <c r="V74" i="19"/>
  <c r="G75" i="19"/>
  <c r="M75" i="19" s="1"/>
  <c r="I75" i="19"/>
  <c r="K75" i="19"/>
  <c r="O75" i="19"/>
  <c r="Q75" i="19"/>
  <c r="V75" i="19"/>
  <c r="G77" i="19"/>
  <c r="I77" i="19"/>
  <c r="K77" i="19"/>
  <c r="M77" i="19"/>
  <c r="O77" i="19"/>
  <c r="Q77" i="19"/>
  <c r="V77" i="19"/>
  <c r="G79" i="19"/>
  <c r="M79" i="19" s="1"/>
  <c r="I79" i="19"/>
  <c r="K79" i="19"/>
  <c r="O79" i="19"/>
  <c r="Q79" i="19"/>
  <c r="V79" i="19"/>
  <c r="G81" i="19"/>
  <c r="M81" i="19" s="1"/>
  <c r="I81" i="19"/>
  <c r="K81" i="19"/>
  <c r="O81" i="19"/>
  <c r="Q81" i="19"/>
  <c r="V81" i="19"/>
  <c r="G83" i="19"/>
  <c r="M83" i="19" s="1"/>
  <c r="I83" i="19"/>
  <c r="K83" i="19"/>
  <c r="O83" i="19"/>
  <c r="Q83" i="19"/>
  <c r="V83" i="19"/>
  <c r="G84" i="19"/>
  <c r="M84" i="19" s="1"/>
  <c r="I84" i="19"/>
  <c r="K84" i="19"/>
  <c r="O84" i="19"/>
  <c r="Q84" i="19"/>
  <c r="V84" i="19"/>
  <c r="G85" i="19"/>
  <c r="M85" i="19" s="1"/>
  <c r="I85" i="19"/>
  <c r="K85" i="19"/>
  <c r="O85" i="19"/>
  <c r="Q85" i="19"/>
  <c r="V85" i="19"/>
  <c r="G87" i="19"/>
  <c r="M87" i="19" s="1"/>
  <c r="I87" i="19"/>
  <c r="K87" i="19"/>
  <c r="O87" i="19"/>
  <c r="Q87" i="19"/>
  <c r="V87" i="19"/>
  <c r="G88" i="19"/>
  <c r="M88" i="19" s="1"/>
  <c r="I88" i="19"/>
  <c r="K88" i="19"/>
  <c r="O88" i="19"/>
  <c r="Q88" i="19"/>
  <c r="V88" i="19"/>
  <c r="G89" i="19"/>
  <c r="I89" i="19"/>
  <c r="K89" i="19"/>
  <c r="M89" i="19"/>
  <c r="O89" i="19"/>
  <c r="Q89" i="19"/>
  <c r="V89" i="19"/>
  <c r="G90" i="19"/>
  <c r="M90" i="19" s="1"/>
  <c r="I90" i="19"/>
  <c r="K90" i="19"/>
  <c r="O90" i="19"/>
  <c r="Q90" i="19"/>
  <c r="V90" i="19"/>
  <c r="G91" i="19"/>
  <c r="M91" i="19" s="1"/>
  <c r="I91" i="19"/>
  <c r="K91" i="19"/>
  <c r="O91" i="19"/>
  <c r="Q91" i="19"/>
  <c r="V91" i="19"/>
  <c r="G92" i="19"/>
  <c r="M92" i="19" s="1"/>
  <c r="I92" i="19"/>
  <c r="K92" i="19"/>
  <c r="O92" i="19"/>
  <c r="Q92" i="19"/>
  <c r="V92" i="19"/>
  <c r="G93" i="19"/>
  <c r="I93" i="19"/>
  <c r="K93" i="19"/>
  <c r="M93" i="19"/>
  <c r="O93" i="19"/>
  <c r="Q93" i="19"/>
  <c r="V93" i="19"/>
  <c r="G94" i="19"/>
  <c r="M94" i="19" s="1"/>
  <c r="I94" i="19"/>
  <c r="K94" i="19"/>
  <c r="O94" i="19"/>
  <c r="Q94" i="19"/>
  <c r="V94" i="19"/>
  <c r="G95" i="19"/>
  <c r="M95" i="19" s="1"/>
  <c r="I95" i="19"/>
  <c r="K95" i="19"/>
  <c r="O95" i="19"/>
  <c r="Q95" i="19"/>
  <c r="V95" i="19"/>
  <c r="G96" i="19"/>
  <c r="M96" i="19" s="1"/>
  <c r="I96" i="19"/>
  <c r="K96" i="19"/>
  <c r="O96" i="19"/>
  <c r="Q96" i="19"/>
  <c r="V96" i="19"/>
  <c r="G98" i="19"/>
  <c r="G97" i="19" s="1"/>
  <c r="I98" i="19"/>
  <c r="I97" i="19" s="1"/>
  <c r="K98" i="19"/>
  <c r="K97" i="19" s="1"/>
  <c r="O98" i="19"/>
  <c r="O97" i="19" s="1"/>
  <c r="Q98" i="19"/>
  <c r="Q97" i="19" s="1"/>
  <c r="V98" i="19"/>
  <c r="V97" i="19" s="1"/>
  <c r="Q103" i="19"/>
  <c r="G104" i="19"/>
  <c r="G103" i="19" s="1"/>
  <c r="I104" i="19"/>
  <c r="I103" i="19" s="1"/>
  <c r="K104" i="19"/>
  <c r="K103" i="19" s="1"/>
  <c r="O104" i="19"/>
  <c r="O103" i="19" s="1"/>
  <c r="Q104" i="19"/>
  <c r="V104" i="19"/>
  <c r="V103" i="19" s="1"/>
  <c r="AE106" i="19"/>
  <c r="F51" i="1" s="1"/>
  <c r="BA83" i="18"/>
  <c r="BA81" i="18"/>
  <c r="BA79" i="18"/>
  <c r="BA61" i="18"/>
  <c r="BA57" i="18"/>
  <c r="BA40" i="18"/>
  <c r="BA33" i="18"/>
  <c r="BA26" i="18"/>
  <c r="BA24" i="18"/>
  <c r="BA17" i="18"/>
  <c r="BA14" i="18"/>
  <c r="BA12" i="18"/>
  <c r="BA10" i="18"/>
  <c r="G9" i="18"/>
  <c r="I9" i="18"/>
  <c r="K9" i="18"/>
  <c r="M9" i="18"/>
  <c r="O9" i="18"/>
  <c r="Q9" i="18"/>
  <c r="V9" i="18"/>
  <c r="G11" i="18"/>
  <c r="I11" i="18"/>
  <c r="K11" i="18"/>
  <c r="O11" i="18"/>
  <c r="Q11" i="18"/>
  <c r="V11" i="18"/>
  <c r="G13" i="18"/>
  <c r="M13" i="18" s="1"/>
  <c r="I13" i="18"/>
  <c r="K13" i="18"/>
  <c r="O13" i="18"/>
  <c r="Q13" i="18"/>
  <c r="V13" i="18"/>
  <c r="G16" i="18"/>
  <c r="M16" i="18" s="1"/>
  <c r="I16" i="18"/>
  <c r="K16" i="18"/>
  <c r="O16" i="18"/>
  <c r="Q16" i="18"/>
  <c r="V16" i="18"/>
  <c r="G23" i="18"/>
  <c r="M23" i="18" s="1"/>
  <c r="I23" i="18"/>
  <c r="K23" i="18"/>
  <c r="O23" i="18"/>
  <c r="Q23" i="18"/>
  <c r="V23" i="18"/>
  <c r="G25" i="18"/>
  <c r="M25" i="18" s="1"/>
  <c r="I25" i="18"/>
  <c r="K25" i="18"/>
  <c r="O25" i="18"/>
  <c r="Q25" i="18"/>
  <c r="V25" i="18"/>
  <c r="G32" i="18"/>
  <c r="M32" i="18" s="1"/>
  <c r="I32" i="18"/>
  <c r="K32" i="18"/>
  <c r="O32" i="18"/>
  <c r="Q32" i="18"/>
  <c r="V32" i="18"/>
  <c r="G39" i="18"/>
  <c r="M39" i="18" s="1"/>
  <c r="I39" i="18"/>
  <c r="K39" i="18"/>
  <c r="O39" i="18"/>
  <c r="Q39" i="18"/>
  <c r="V39" i="18"/>
  <c r="G46" i="18"/>
  <c r="I46" i="18"/>
  <c r="K46" i="18"/>
  <c r="M46" i="18"/>
  <c r="O46" i="18"/>
  <c r="Q46" i="18"/>
  <c r="V46" i="18"/>
  <c r="G49" i="18"/>
  <c r="M49" i="18" s="1"/>
  <c r="I49" i="18"/>
  <c r="K49" i="18"/>
  <c r="O49" i="18"/>
  <c r="Q49" i="18"/>
  <c r="V49" i="18"/>
  <c r="G51" i="18"/>
  <c r="I51" i="18"/>
  <c r="K51" i="18"/>
  <c r="M51" i="18"/>
  <c r="O51" i="18"/>
  <c r="Q51" i="18"/>
  <c r="V51" i="18"/>
  <c r="G53" i="18"/>
  <c r="M53" i="18" s="1"/>
  <c r="I53" i="18"/>
  <c r="K53" i="18"/>
  <c r="O53" i="18"/>
  <c r="Q53" i="18"/>
  <c r="V53" i="18"/>
  <c r="G56" i="18"/>
  <c r="M56" i="18" s="1"/>
  <c r="I56" i="18"/>
  <c r="K56" i="18"/>
  <c r="O56" i="18"/>
  <c r="Q56" i="18"/>
  <c r="V56" i="18"/>
  <c r="G60" i="18"/>
  <c r="M60" i="18" s="1"/>
  <c r="I60" i="18"/>
  <c r="K60" i="18"/>
  <c r="O60" i="18"/>
  <c r="Q60" i="18"/>
  <c r="V60" i="18"/>
  <c r="G63" i="18"/>
  <c r="M63" i="18" s="1"/>
  <c r="I63" i="18"/>
  <c r="K63" i="18"/>
  <c r="O63" i="18"/>
  <c r="Q63" i="18"/>
  <c r="V63" i="18"/>
  <c r="K65" i="18"/>
  <c r="G66" i="18"/>
  <c r="G65" i="18" s="1"/>
  <c r="I66" i="18"/>
  <c r="I65" i="18" s="1"/>
  <c r="K66" i="18"/>
  <c r="O66" i="18"/>
  <c r="O65" i="18" s="1"/>
  <c r="Q66" i="18"/>
  <c r="Q65" i="18" s="1"/>
  <c r="V66" i="18"/>
  <c r="V65" i="18" s="1"/>
  <c r="G70" i="18"/>
  <c r="M70" i="18" s="1"/>
  <c r="I70" i="18"/>
  <c r="K70" i="18"/>
  <c r="O70" i="18"/>
  <c r="Q70" i="18"/>
  <c r="V70" i="18"/>
  <c r="G71" i="18"/>
  <c r="I71" i="18"/>
  <c r="K71" i="18"/>
  <c r="O71" i="18"/>
  <c r="Q71" i="18"/>
  <c r="V71" i="18"/>
  <c r="G72" i="18"/>
  <c r="M72" i="18" s="1"/>
  <c r="I72" i="18"/>
  <c r="K72" i="18"/>
  <c r="O72" i="18"/>
  <c r="Q72" i="18"/>
  <c r="V72" i="18"/>
  <c r="G73" i="18"/>
  <c r="M73" i="18" s="1"/>
  <c r="I73" i="18"/>
  <c r="K73" i="18"/>
  <c r="O73" i="18"/>
  <c r="Q73" i="18"/>
  <c r="V73" i="18"/>
  <c r="G75" i="18"/>
  <c r="M75" i="18" s="1"/>
  <c r="I75" i="18"/>
  <c r="K75" i="18"/>
  <c r="O75" i="18"/>
  <c r="Q75" i="18"/>
  <c r="V75" i="18"/>
  <c r="G76" i="18"/>
  <c r="M76" i="18" s="1"/>
  <c r="I76" i="18"/>
  <c r="K76" i="18"/>
  <c r="O76" i="18"/>
  <c r="Q76" i="18"/>
  <c r="V76" i="18"/>
  <c r="G77" i="18"/>
  <c r="I77" i="18"/>
  <c r="K77" i="18"/>
  <c r="M77" i="18"/>
  <c r="O77" i="18"/>
  <c r="Q77" i="18"/>
  <c r="V77" i="18"/>
  <c r="G78" i="18"/>
  <c r="M78" i="18" s="1"/>
  <c r="I78" i="18"/>
  <c r="K78" i="18"/>
  <c r="O78" i="18"/>
  <c r="Q78" i="18"/>
  <c r="V78" i="18"/>
  <c r="G80" i="18"/>
  <c r="I80" i="18"/>
  <c r="K80" i="18"/>
  <c r="M80" i="18"/>
  <c r="O80" i="18"/>
  <c r="Q80" i="18"/>
  <c r="V80" i="18"/>
  <c r="G82" i="18"/>
  <c r="M82" i="18" s="1"/>
  <c r="I82" i="18"/>
  <c r="K82" i="18"/>
  <c r="O82" i="18"/>
  <c r="Q82" i="18"/>
  <c r="V82" i="18"/>
  <c r="G84" i="18"/>
  <c r="M84" i="18" s="1"/>
  <c r="I84" i="18"/>
  <c r="K84" i="18"/>
  <c r="O84" i="18"/>
  <c r="Q84" i="18"/>
  <c r="V84" i="18"/>
  <c r="G86" i="18"/>
  <c r="M86" i="18" s="1"/>
  <c r="I86" i="18"/>
  <c r="K86" i="18"/>
  <c r="O86" i="18"/>
  <c r="Q86" i="18"/>
  <c r="V86" i="18"/>
  <c r="G87" i="18"/>
  <c r="M87" i="18" s="1"/>
  <c r="I87" i="18"/>
  <c r="K87" i="18"/>
  <c r="O87" i="18"/>
  <c r="Q87" i="18"/>
  <c r="V87" i="18"/>
  <c r="G88" i="18"/>
  <c r="M88" i="18" s="1"/>
  <c r="I88" i="18"/>
  <c r="K88" i="18"/>
  <c r="O88" i="18"/>
  <c r="Q88" i="18"/>
  <c r="V88" i="18"/>
  <c r="G90" i="18"/>
  <c r="M90" i="18" s="1"/>
  <c r="I90" i="18"/>
  <c r="K90" i="18"/>
  <c r="O90" i="18"/>
  <c r="Q90" i="18"/>
  <c r="V90" i="18"/>
  <c r="G91" i="18"/>
  <c r="M91" i="18" s="1"/>
  <c r="I91" i="18"/>
  <c r="K91" i="18"/>
  <c r="O91" i="18"/>
  <c r="Q91" i="18"/>
  <c r="V91" i="18"/>
  <c r="G92" i="18"/>
  <c r="I92" i="18"/>
  <c r="K92" i="18"/>
  <c r="M92" i="18"/>
  <c r="O92" i="18"/>
  <c r="Q92" i="18"/>
  <c r="V92" i="18"/>
  <c r="G93" i="18"/>
  <c r="M93" i="18" s="1"/>
  <c r="I93" i="18"/>
  <c r="K93" i="18"/>
  <c r="O93" i="18"/>
  <c r="Q93" i="18"/>
  <c r="V93" i="18"/>
  <c r="G94" i="18"/>
  <c r="I94" i="18"/>
  <c r="K94" i="18"/>
  <c r="M94" i="18"/>
  <c r="O94" i="18"/>
  <c r="Q94" i="18"/>
  <c r="V94" i="18"/>
  <c r="G95" i="18"/>
  <c r="M95" i="18" s="1"/>
  <c r="I95" i="18"/>
  <c r="K95" i="18"/>
  <c r="O95" i="18"/>
  <c r="Q95" i="18"/>
  <c r="V95" i="18"/>
  <c r="G96" i="18"/>
  <c r="M96" i="18" s="1"/>
  <c r="I96" i="18"/>
  <c r="K96" i="18"/>
  <c r="O96" i="18"/>
  <c r="Q96" i="18"/>
  <c r="V96" i="18"/>
  <c r="G97" i="18"/>
  <c r="M97" i="18" s="1"/>
  <c r="I97" i="18"/>
  <c r="K97" i="18"/>
  <c r="O97" i="18"/>
  <c r="Q97" i="18"/>
  <c r="V97" i="18"/>
  <c r="G98" i="18"/>
  <c r="M98" i="18" s="1"/>
  <c r="I98" i="18"/>
  <c r="K98" i="18"/>
  <c r="O98" i="18"/>
  <c r="Q98" i="18"/>
  <c r="V98" i="18"/>
  <c r="G99" i="18"/>
  <c r="M99" i="18" s="1"/>
  <c r="I99" i="18"/>
  <c r="K99" i="18"/>
  <c r="O99" i="18"/>
  <c r="Q99" i="18"/>
  <c r="V99" i="18"/>
  <c r="G100" i="18"/>
  <c r="M100" i="18" s="1"/>
  <c r="I100" i="18"/>
  <c r="K100" i="18"/>
  <c r="O100" i="18"/>
  <c r="Q100" i="18"/>
  <c r="V100" i="18"/>
  <c r="G101" i="18"/>
  <c r="M101" i="18" s="1"/>
  <c r="I101" i="18"/>
  <c r="K101" i="18"/>
  <c r="O101" i="18"/>
  <c r="Q101" i="18"/>
  <c r="V101" i="18"/>
  <c r="G102" i="18"/>
  <c r="I102" i="18"/>
  <c r="K102" i="18"/>
  <c r="M102" i="18"/>
  <c r="O102" i="18"/>
  <c r="Q102" i="18"/>
  <c r="V102" i="18"/>
  <c r="G103" i="18"/>
  <c r="M103" i="18" s="1"/>
  <c r="I103" i="18"/>
  <c r="K103" i="18"/>
  <c r="O103" i="18"/>
  <c r="Q103" i="18"/>
  <c r="V103" i="18"/>
  <c r="G105" i="18"/>
  <c r="G104" i="18" s="1"/>
  <c r="I105" i="18"/>
  <c r="I104" i="18" s="1"/>
  <c r="K105" i="18"/>
  <c r="K104" i="18" s="1"/>
  <c r="O105" i="18"/>
  <c r="O104" i="18" s="1"/>
  <c r="Q105" i="18"/>
  <c r="Q104" i="18" s="1"/>
  <c r="V105" i="18"/>
  <c r="V104" i="18" s="1"/>
  <c r="G111" i="18"/>
  <c r="G110" i="18" s="1"/>
  <c r="I111" i="18"/>
  <c r="I110" i="18" s="1"/>
  <c r="K111" i="18"/>
  <c r="K110" i="18" s="1"/>
  <c r="O111" i="18"/>
  <c r="O110" i="18" s="1"/>
  <c r="Q111" i="18"/>
  <c r="Q110" i="18" s="1"/>
  <c r="V111" i="18"/>
  <c r="V110" i="18" s="1"/>
  <c r="AE113" i="18"/>
  <c r="F50" i="1" s="1"/>
  <c r="BA76" i="17"/>
  <c r="BA74" i="17"/>
  <c r="BA72" i="17"/>
  <c r="BA57" i="17"/>
  <c r="BA40" i="17"/>
  <c r="BA33" i="17"/>
  <c r="BA26" i="17"/>
  <c r="BA24" i="17"/>
  <c r="BA17" i="17"/>
  <c r="BA14" i="17"/>
  <c r="BA12" i="17"/>
  <c r="BA10" i="17"/>
  <c r="G9" i="17"/>
  <c r="M9" i="17" s="1"/>
  <c r="I9" i="17"/>
  <c r="K9" i="17"/>
  <c r="O9" i="17"/>
  <c r="Q9" i="17"/>
  <c r="V9" i="17"/>
  <c r="G11" i="17"/>
  <c r="M11" i="17" s="1"/>
  <c r="I11" i="17"/>
  <c r="K11" i="17"/>
  <c r="O11" i="17"/>
  <c r="Q11" i="17"/>
  <c r="V11" i="17"/>
  <c r="G13" i="17"/>
  <c r="M13" i="17" s="1"/>
  <c r="I13" i="17"/>
  <c r="K13" i="17"/>
  <c r="O13" i="17"/>
  <c r="Q13" i="17"/>
  <c r="V13" i="17"/>
  <c r="G16" i="17"/>
  <c r="M16" i="17" s="1"/>
  <c r="I16" i="17"/>
  <c r="K16" i="17"/>
  <c r="O16" i="17"/>
  <c r="Q16" i="17"/>
  <c r="V16" i="17"/>
  <c r="G23" i="17"/>
  <c r="M23" i="17" s="1"/>
  <c r="I23" i="17"/>
  <c r="K23" i="17"/>
  <c r="O23" i="17"/>
  <c r="Q23" i="17"/>
  <c r="V23" i="17"/>
  <c r="G25" i="17"/>
  <c r="M25" i="17" s="1"/>
  <c r="I25" i="17"/>
  <c r="K25" i="17"/>
  <c r="O25" i="17"/>
  <c r="Q25" i="17"/>
  <c r="V25" i="17"/>
  <c r="G32" i="17"/>
  <c r="I32" i="17"/>
  <c r="K32" i="17"/>
  <c r="M32" i="17"/>
  <c r="O32" i="17"/>
  <c r="Q32" i="17"/>
  <c r="V32" i="17"/>
  <c r="G39" i="17"/>
  <c r="M39" i="17" s="1"/>
  <c r="I39" i="17"/>
  <c r="K39" i="17"/>
  <c r="O39" i="17"/>
  <c r="Q39" i="17"/>
  <c r="V39" i="17"/>
  <c r="G46" i="17"/>
  <c r="I46" i="17"/>
  <c r="K46" i="17"/>
  <c r="M46" i="17"/>
  <c r="O46" i="17"/>
  <c r="Q46" i="17"/>
  <c r="V46" i="17"/>
  <c r="G49" i="17"/>
  <c r="M49" i="17" s="1"/>
  <c r="I49" i="17"/>
  <c r="K49" i="17"/>
  <c r="O49" i="17"/>
  <c r="Q49" i="17"/>
  <c r="V49" i="17"/>
  <c r="G51" i="17"/>
  <c r="M51" i="17" s="1"/>
  <c r="I51" i="17"/>
  <c r="K51" i="17"/>
  <c r="O51" i="17"/>
  <c r="Q51" i="17"/>
  <c r="V51" i="17"/>
  <c r="G53" i="17"/>
  <c r="M53" i="17" s="1"/>
  <c r="I53" i="17"/>
  <c r="K53" i="17"/>
  <c r="O53" i="17"/>
  <c r="Q53" i="17"/>
  <c r="V53" i="17"/>
  <c r="G56" i="17"/>
  <c r="M56" i="17" s="1"/>
  <c r="I56" i="17"/>
  <c r="K56" i="17"/>
  <c r="O56" i="17"/>
  <c r="Q56" i="17"/>
  <c r="V56" i="17"/>
  <c r="G59" i="17"/>
  <c r="M59" i="17" s="1"/>
  <c r="I59" i="17"/>
  <c r="K59" i="17"/>
  <c r="O59" i="17"/>
  <c r="Q59" i="17"/>
  <c r="V59" i="17"/>
  <c r="G62" i="17"/>
  <c r="M62" i="17" s="1"/>
  <c r="I62" i="17"/>
  <c r="K62" i="17"/>
  <c r="O62" i="17"/>
  <c r="Q62" i="17"/>
  <c r="V62" i="17"/>
  <c r="V64" i="17"/>
  <c r="G65" i="17"/>
  <c r="G64" i="17" s="1"/>
  <c r="I65" i="17"/>
  <c r="I64" i="17" s="1"/>
  <c r="K65" i="17"/>
  <c r="K64" i="17" s="1"/>
  <c r="M65" i="17"/>
  <c r="M64" i="17" s="1"/>
  <c r="O65" i="17"/>
  <c r="O64" i="17" s="1"/>
  <c r="Q65" i="17"/>
  <c r="Q64" i="17" s="1"/>
  <c r="V65" i="17"/>
  <c r="G69" i="17"/>
  <c r="M69" i="17" s="1"/>
  <c r="I69" i="17"/>
  <c r="K69" i="17"/>
  <c r="O69" i="17"/>
  <c r="Q69" i="17"/>
  <c r="V69" i="17"/>
  <c r="G71" i="17"/>
  <c r="M71" i="17" s="1"/>
  <c r="I71" i="17"/>
  <c r="K71" i="17"/>
  <c r="O71" i="17"/>
  <c r="Q71" i="17"/>
  <c r="V71" i="17"/>
  <c r="G73" i="17"/>
  <c r="M73" i="17" s="1"/>
  <c r="I73" i="17"/>
  <c r="K73" i="17"/>
  <c r="O73" i="17"/>
  <c r="Q73" i="17"/>
  <c r="V73" i="17"/>
  <c r="G75" i="17"/>
  <c r="M75" i="17" s="1"/>
  <c r="I75" i="17"/>
  <c r="K75" i="17"/>
  <c r="O75" i="17"/>
  <c r="Q75" i="17"/>
  <c r="V75" i="17"/>
  <c r="G77" i="17"/>
  <c r="I77" i="17"/>
  <c r="K77" i="17"/>
  <c r="M77" i="17"/>
  <c r="O77" i="17"/>
  <c r="Q77" i="17"/>
  <c r="V77" i="17"/>
  <c r="G78" i="17"/>
  <c r="M78" i="17" s="1"/>
  <c r="I78" i="17"/>
  <c r="K78" i="17"/>
  <c r="O78" i="17"/>
  <c r="Q78" i="17"/>
  <c r="V78" i="17"/>
  <c r="G79" i="17"/>
  <c r="I79" i="17"/>
  <c r="K79" i="17"/>
  <c r="M79" i="17"/>
  <c r="O79" i="17"/>
  <c r="Q79" i="17"/>
  <c r="V79" i="17"/>
  <c r="G81" i="17"/>
  <c r="M81" i="17" s="1"/>
  <c r="I81" i="17"/>
  <c r="K81" i="17"/>
  <c r="O81" i="17"/>
  <c r="Q81" i="17"/>
  <c r="V81" i="17"/>
  <c r="I82" i="17"/>
  <c r="Q82" i="17"/>
  <c r="G83" i="17"/>
  <c r="G82" i="17" s="1"/>
  <c r="I83" i="17"/>
  <c r="K83" i="17"/>
  <c r="K82" i="17" s="1"/>
  <c r="O83" i="17"/>
  <c r="O82" i="17" s="1"/>
  <c r="Q83" i="17"/>
  <c r="V83" i="17"/>
  <c r="V82" i="17" s="1"/>
  <c r="G89" i="17"/>
  <c r="I89" i="17"/>
  <c r="I88" i="17" s="1"/>
  <c r="K89" i="17"/>
  <c r="K88" i="17" s="1"/>
  <c r="O89" i="17"/>
  <c r="O88" i="17" s="1"/>
  <c r="Q89" i="17"/>
  <c r="Q88" i="17" s="1"/>
  <c r="V89" i="17"/>
  <c r="V88" i="17" s="1"/>
  <c r="AE91" i="17"/>
  <c r="F49" i="1" s="1"/>
  <c r="BA57" i="16"/>
  <c r="BA40" i="16"/>
  <c r="BA33" i="16"/>
  <c r="BA26" i="16"/>
  <c r="BA24" i="16"/>
  <c r="BA17" i="16"/>
  <c r="BA14" i="16"/>
  <c r="BA12" i="16"/>
  <c r="BA10" i="16"/>
  <c r="G9" i="16"/>
  <c r="I9" i="16"/>
  <c r="K9" i="16"/>
  <c r="O9" i="16"/>
  <c r="Q9" i="16"/>
  <c r="V9" i="16"/>
  <c r="G11" i="16"/>
  <c r="I11" i="16"/>
  <c r="K11" i="16"/>
  <c r="M11" i="16"/>
  <c r="O11" i="16"/>
  <c r="Q11" i="16"/>
  <c r="V11" i="16"/>
  <c r="G13" i="16"/>
  <c r="M13" i="16" s="1"/>
  <c r="I13" i="16"/>
  <c r="K13" i="16"/>
  <c r="O13" i="16"/>
  <c r="Q13" i="16"/>
  <c r="V13" i="16"/>
  <c r="G16" i="16"/>
  <c r="M16" i="16" s="1"/>
  <c r="I16" i="16"/>
  <c r="K16" i="16"/>
  <c r="O16" i="16"/>
  <c r="Q16" i="16"/>
  <c r="V16" i="16"/>
  <c r="G23" i="16"/>
  <c r="M23" i="16" s="1"/>
  <c r="I23" i="16"/>
  <c r="K23" i="16"/>
  <c r="O23" i="16"/>
  <c r="Q23" i="16"/>
  <c r="V23" i="16"/>
  <c r="G25" i="16"/>
  <c r="M25" i="16" s="1"/>
  <c r="I25" i="16"/>
  <c r="K25" i="16"/>
  <c r="O25" i="16"/>
  <c r="Q25" i="16"/>
  <c r="V25" i="16"/>
  <c r="G32" i="16"/>
  <c r="M32" i="16" s="1"/>
  <c r="I32" i="16"/>
  <c r="K32" i="16"/>
  <c r="O32" i="16"/>
  <c r="Q32" i="16"/>
  <c r="V32" i="16"/>
  <c r="G39" i="16"/>
  <c r="M39" i="16" s="1"/>
  <c r="I39" i="16"/>
  <c r="K39" i="16"/>
  <c r="O39" i="16"/>
  <c r="Q39" i="16"/>
  <c r="V39" i="16"/>
  <c r="G46" i="16"/>
  <c r="M46" i="16" s="1"/>
  <c r="I46" i="16"/>
  <c r="K46" i="16"/>
  <c r="O46" i="16"/>
  <c r="Q46" i="16"/>
  <c r="V46" i="16"/>
  <c r="G49" i="16"/>
  <c r="I49" i="16"/>
  <c r="K49" i="16"/>
  <c r="M49" i="16"/>
  <c r="O49" i="16"/>
  <c r="Q49" i="16"/>
  <c r="V49" i="16"/>
  <c r="G51" i="16"/>
  <c r="M51" i="16" s="1"/>
  <c r="I51" i="16"/>
  <c r="K51" i="16"/>
  <c r="O51" i="16"/>
  <c r="Q51" i="16"/>
  <c r="V51" i="16"/>
  <c r="G53" i="16"/>
  <c r="I53" i="16"/>
  <c r="K53" i="16"/>
  <c r="M53" i="16"/>
  <c r="O53" i="16"/>
  <c r="Q53" i="16"/>
  <c r="V53" i="16"/>
  <c r="G56" i="16"/>
  <c r="M56" i="16" s="1"/>
  <c r="I56" i="16"/>
  <c r="K56" i="16"/>
  <c r="O56" i="16"/>
  <c r="Q56" i="16"/>
  <c r="V56" i="16"/>
  <c r="G59" i="16"/>
  <c r="M59" i="16" s="1"/>
  <c r="I59" i="16"/>
  <c r="K59" i="16"/>
  <c r="O59" i="16"/>
  <c r="Q59" i="16"/>
  <c r="V59" i="16"/>
  <c r="G62" i="16"/>
  <c r="M62" i="16" s="1"/>
  <c r="I62" i="16"/>
  <c r="K62" i="16"/>
  <c r="O62" i="16"/>
  <c r="Q62" i="16"/>
  <c r="V62" i="16"/>
  <c r="I64" i="16"/>
  <c r="Q64" i="16"/>
  <c r="G65" i="16"/>
  <c r="G64" i="16" s="1"/>
  <c r="I65" i="16"/>
  <c r="K65" i="16"/>
  <c r="K64" i="16" s="1"/>
  <c r="O65" i="16"/>
  <c r="O64" i="16" s="1"/>
  <c r="Q65" i="16"/>
  <c r="V65" i="16"/>
  <c r="V64" i="16" s="1"/>
  <c r="G69" i="16"/>
  <c r="G68" i="16" s="1"/>
  <c r="I69" i="16"/>
  <c r="K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4" i="16"/>
  <c r="G73" i="16" s="1"/>
  <c r="I74" i="16"/>
  <c r="I73" i="16" s="1"/>
  <c r="K74" i="16"/>
  <c r="K73" i="16" s="1"/>
  <c r="O74" i="16"/>
  <c r="O73" i="16" s="1"/>
  <c r="Q74" i="16"/>
  <c r="Q73" i="16" s="1"/>
  <c r="V74" i="16"/>
  <c r="V73" i="16" s="1"/>
  <c r="AE80" i="16"/>
  <c r="F47" i="1" s="1"/>
  <c r="G9" i="15"/>
  <c r="M9" i="15" s="1"/>
  <c r="I9" i="15"/>
  <c r="K9" i="15"/>
  <c r="O9" i="15"/>
  <c r="Q9" i="15"/>
  <c r="V9" i="15"/>
  <c r="G10" i="15"/>
  <c r="M10" i="15" s="1"/>
  <c r="I10" i="15"/>
  <c r="K10" i="15"/>
  <c r="O10" i="15"/>
  <c r="Q10" i="15"/>
  <c r="V10" i="15"/>
  <c r="G11" i="15"/>
  <c r="M11" i="15" s="1"/>
  <c r="I11" i="15"/>
  <c r="K11" i="15"/>
  <c r="O11" i="15"/>
  <c r="Q11" i="15"/>
  <c r="V11" i="15"/>
  <c r="G12" i="15"/>
  <c r="M12" i="15" s="1"/>
  <c r="I12" i="15"/>
  <c r="K12" i="15"/>
  <c r="O12" i="15"/>
  <c r="Q12" i="15"/>
  <c r="V12" i="15"/>
  <c r="G13" i="15"/>
  <c r="AF260" i="15" s="1"/>
  <c r="G46" i="1" s="1"/>
  <c r="H46" i="1" s="1"/>
  <c r="I46" i="1" s="1"/>
  <c r="I13" i="15"/>
  <c r="K13" i="15"/>
  <c r="O13" i="15"/>
  <c r="Q13" i="15"/>
  <c r="V13" i="15"/>
  <c r="G14" i="15"/>
  <c r="M14" i="15" s="1"/>
  <c r="I14" i="15"/>
  <c r="K14" i="15"/>
  <c r="O14" i="15"/>
  <c r="Q14" i="15"/>
  <c r="V14" i="15"/>
  <c r="G15" i="15"/>
  <c r="I15" i="15"/>
  <c r="K15" i="15"/>
  <c r="M15" i="15"/>
  <c r="O15" i="15"/>
  <c r="Q15" i="15"/>
  <c r="V15" i="15"/>
  <c r="G16" i="15"/>
  <c r="M16" i="15" s="1"/>
  <c r="I16" i="15"/>
  <c r="K16" i="15"/>
  <c r="O16" i="15"/>
  <c r="Q16" i="15"/>
  <c r="V16" i="15"/>
  <c r="G17" i="15"/>
  <c r="I17" i="15"/>
  <c r="K17" i="15"/>
  <c r="M17" i="15"/>
  <c r="O17" i="15"/>
  <c r="Q17" i="15"/>
  <c r="V17" i="15"/>
  <c r="G18" i="15"/>
  <c r="M18" i="15" s="1"/>
  <c r="I18" i="15"/>
  <c r="K18" i="15"/>
  <c r="O18" i="15"/>
  <c r="Q18" i="15"/>
  <c r="V18" i="15"/>
  <c r="G19" i="15"/>
  <c r="M19" i="15" s="1"/>
  <c r="I19" i="15"/>
  <c r="K19" i="15"/>
  <c r="O19" i="15"/>
  <c r="Q19" i="15"/>
  <c r="V19" i="15"/>
  <c r="G20" i="15"/>
  <c r="M20" i="15" s="1"/>
  <c r="I20" i="15"/>
  <c r="K20" i="15"/>
  <c r="O20" i="15"/>
  <c r="Q20" i="15"/>
  <c r="V20" i="15"/>
  <c r="G21" i="15"/>
  <c r="M21" i="15" s="1"/>
  <c r="I21" i="15"/>
  <c r="K21" i="15"/>
  <c r="O21" i="15"/>
  <c r="Q21" i="15"/>
  <c r="V21" i="15"/>
  <c r="G22" i="15"/>
  <c r="M22" i="15" s="1"/>
  <c r="I22" i="15"/>
  <c r="K22" i="15"/>
  <c r="O22" i="15"/>
  <c r="Q22" i="15"/>
  <c r="V22" i="15"/>
  <c r="G23" i="15"/>
  <c r="M23" i="15" s="1"/>
  <c r="I23" i="15"/>
  <c r="K23" i="15"/>
  <c r="O23" i="15"/>
  <c r="Q23" i="15"/>
  <c r="V23" i="15"/>
  <c r="G24" i="15"/>
  <c r="M24" i="15" s="1"/>
  <c r="I24" i="15"/>
  <c r="K24" i="15"/>
  <c r="O24" i="15"/>
  <c r="Q24" i="15"/>
  <c r="V24" i="15"/>
  <c r="G25" i="15"/>
  <c r="I25" i="15"/>
  <c r="K25" i="15"/>
  <c r="M25" i="15"/>
  <c r="O25" i="15"/>
  <c r="Q25" i="15"/>
  <c r="V25" i="15"/>
  <c r="G26" i="15"/>
  <c r="M26" i="15" s="1"/>
  <c r="I26" i="15"/>
  <c r="K26" i="15"/>
  <c r="O26" i="15"/>
  <c r="Q26" i="15"/>
  <c r="V26" i="15"/>
  <c r="G27" i="15"/>
  <c r="M27" i="15" s="1"/>
  <c r="I27" i="15"/>
  <c r="K27" i="15"/>
  <c r="O27" i="15"/>
  <c r="Q27" i="15"/>
  <c r="V27" i="15"/>
  <c r="G28" i="15"/>
  <c r="M28" i="15" s="1"/>
  <c r="I28" i="15"/>
  <c r="K28" i="15"/>
  <c r="O28" i="15"/>
  <c r="Q28" i="15"/>
  <c r="V28" i="15"/>
  <c r="G29" i="15"/>
  <c r="M29" i="15" s="1"/>
  <c r="I29" i="15"/>
  <c r="K29" i="15"/>
  <c r="O29" i="15"/>
  <c r="Q29" i="15"/>
  <c r="V29" i="15"/>
  <c r="G30" i="15"/>
  <c r="M30" i="15" s="1"/>
  <c r="I30" i="15"/>
  <c r="K30" i="15"/>
  <c r="O30" i="15"/>
  <c r="Q30" i="15"/>
  <c r="V30" i="15"/>
  <c r="G31" i="15"/>
  <c r="I31" i="15"/>
  <c r="K31" i="15"/>
  <c r="M31" i="15"/>
  <c r="O31" i="15"/>
  <c r="Q31" i="15"/>
  <c r="V31" i="15"/>
  <c r="G32" i="15"/>
  <c r="M32" i="15" s="1"/>
  <c r="I32" i="15"/>
  <c r="K32" i="15"/>
  <c r="O32" i="15"/>
  <c r="Q32" i="15"/>
  <c r="V32" i="15"/>
  <c r="G33" i="15"/>
  <c r="M33" i="15" s="1"/>
  <c r="I33" i="15"/>
  <c r="K33" i="15"/>
  <c r="O33" i="15"/>
  <c r="Q33" i="15"/>
  <c r="V33" i="15"/>
  <c r="G34" i="15"/>
  <c r="M34" i="15" s="1"/>
  <c r="I34" i="15"/>
  <c r="K34" i="15"/>
  <c r="O34" i="15"/>
  <c r="Q34" i="15"/>
  <c r="V34" i="15"/>
  <c r="G35" i="15"/>
  <c r="M35" i="15" s="1"/>
  <c r="I35" i="15"/>
  <c r="K35" i="15"/>
  <c r="O35" i="15"/>
  <c r="Q35" i="15"/>
  <c r="V35" i="15"/>
  <c r="G36" i="15"/>
  <c r="M36" i="15" s="1"/>
  <c r="I36" i="15"/>
  <c r="K36" i="15"/>
  <c r="O36" i="15"/>
  <c r="Q36" i="15"/>
  <c r="V36" i="15"/>
  <c r="G37" i="15"/>
  <c r="M37" i="15" s="1"/>
  <c r="I37" i="15"/>
  <c r="K37" i="15"/>
  <c r="O37" i="15"/>
  <c r="Q37" i="15"/>
  <c r="V37" i="15"/>
  <c r="G38" i="15"/>
  <c r="M38" i="15" s="1"/>
  <c r="I38" i="15"/>
  <c r="K38" i="15"/>
  <c r="O38" i="15"/>
  <c r="Q38" i="15"/>
  <c r="V38" i="15"/>
  <c r="G39" i="15"/>
  <c r="M39" i="15" s="1"/>
  <c r="I39" i="15"/>
  <c r="K39" i="15"/>
  <c r="O39" i="15"/>
  <c r="Q39" i="15"/>
  <c r="V39" i="15"/>
  <c r="G40" i="15"/>
  <c r="M40" i="15" s="1"/>
  <c r="I40" i="15"/>
  <c r="K40" i="15"/>
  <c r="O40" i="15"/>
  <c r="Q40" i="15"/>
  <c r="V40" i="15"/>
  <c r="G41" i="15"/>
  <c r="I41" i="15"/>
  <c r="K41" i="15"/>
  <c r="M41" i="15"/>
  <c r="O41" i="15"/>
  <c r="Q41" i="15"/>
  <c r="V41" i="15"/>
  <c r="G42" i="15"/>
  <c r="M42" i="15" s="1"/>
  <c r="I42" i="15"/>
  <c r="K42" i="15"/>
  <c r="O42" i="15"/>
  <c r="Q42" i="15"/>
  <c r="V42" i="15"/>
  <c r="G43" i="15"/>
  <c r="M43" i="15" s="1"/>
  <c r="I43" i="15"/>
  <c r="K43" i="15"/>
  <c r="O43" i="15"/>
  <c r="Q43" i="15"/>
  <c r="V43" i="15"/>
  <c r="G44" i="15"/>
  <c r="M44" i="15" s="1"/>
  <c r="I44" i="15"/>
  <c r="K44" i="15"/>
  <c r="O44" i="15"/>
  <c r="Q44" i="15"/>
  <c r="V44" i="15"/>
  <c r="G45" i="15"/>
  <c r="I45" i="15"/>
  <c r="K45" i="15"/>
  <c r="M45" i="15"/>
  <c r="O45" i="15"/>
  <c r="Q45" i="15"/>
  <c r="V45" i="15"/>
  <c r="G46" i="15"/>
  <c r="M46" i="15" s="1"/>
  <c r="I46" i="15"/>
  <c r="K46" i="15"/>
  <c r="O46" i="15"/>
  <c r="Q46" i="15"/>
  <c r="V46" i="15"/>
  <c r="G47" i="15"/>
  <c r="M47" i="15" s="1"/>
  <c r="I47" i="15"/>
  <c r="K47" i="15"/>
  <c r="O47" i="15"/>
  <c r="Q47" i="15"/>
  <c r="V47" i="15"/>
  <c r="G48" i="15"/>
  <c r="M48" i="15" s="1"/>
  <c r="I48" i="15"/>
  <c r="K48" i="15"/>
  <c r="O48" i="15"/>
  <c r="Q48" i="15"/>
  <c r="V48" i="15"/>
  <c r="G49" i="15"/>
  <c r="M49" i="15" s="1"/>
  <c r="I49" i="15"/>
  <c r="K49" i="15"/>
  <c r="O49" i="15"/>
  <c r="Q49" i="15"/>
  <c r="V49" i="15"/>
  <c r="G50" i="15"/>
  <c r="M50" i="15" s="1"/>
  <c r="I50" i="15"/>
  <c r="K50" i="15"/>
  <c r="O50" i="15"/>
  <c r="Q50" i="15"/>
  <c r="V50" i="15"/>
  <c r="G51" i="15"/>
  <c r="M51" i="15" s="1"/>
  <c r="I51" i="15"/>
  <c r="K51" i="15"/>
  <c r="O51" i="15"/>
  <c r="Q51" i="15"/>
  <c r="V51" i="15"/>
  <c r="G52" i="15"/>
  <c r="M52" i="15" s="1"/>
  <c r="I52" i="15"/>
  <c r="K52" i="15"/>
  <c r="O52" i="15"/>
  <c r="Q52" i="15"/>
  <c r="V52" i="15"/>
  <c r="G53" i="15"/>
  <c r="M53" i="15" s="1"/>
  <c r="I53" i="15"/>
  <c r="K53" i="15"/>
  <c r="O53" i="15"/>
  <c r="Q53" i="15"/>
  <c r="V53" i="15"/>
  <c r="G54" i="15"/>
  <c r="M54" i="15" s="1"/>
  <c r="I54" i="15"/>
  <c r="K54" i="15"/>
  <c r="O54" i="15"/>
  <c r="Q54" i="15"/>
  <c r="V54" i="15"/>
  <c r="G55" i="15"/>
  <c r="I55" i="15"/>
  <c r="K55" i="15"/>
  <c r="M55" i="15"/>
  <c r="O55" i="15"/>
  <c r="Q55" i="15"/>
  <c r="V55" i="15"/>
  <c r="G56" i="15"/>
  <c r="M56" i="15" s="1"/>
  <c r="I56" i="15"/>
  <c r="K56" i="15"/>
  <c r="O56" i="15"/>
  <c r="Q56" i="15"/>
  <c r="V56" i="15"/>
  <c r="G57" i="15"/>
  <c r="I57" i="15"/>
  <c r="K57" i="15"/>
  <c r="M57" i="15"/>
  <c r="O57" i="15"/>
  <c r="Q57" i="15"/>
  <c r="V57" i="15"/>
  <c r="G58" i="15"/>
  <c r="M58" i="15" s="1"/>
  <c r="I58" i="15"/>
  <c r="K58" i="15"/>
  <c r="O58" i="15"/>
  <c r="Q58" i="15"/>
  <c r="V58" i="15"/>
  <c r="G59" i="15"/>
  <c r="M59" i="15" s="1"/>
  <c r="I59" i="15"/>
  <c r="K59" i="15"/>
  <c r="O59" i="15"/>
  <c r="Q59" i="15"/>
  <c r="V59" i="15"/>
  <c r="G60" i="15"/>
  <c r="M60" i="15" s="1"/>
  <c r="I60" i="15"/>
  <c r="K60" i="15"/>
  <c r="O60" i="15"/>
  <c r="Q60" i="15"/>
  <c r="V60" i="15"/>
  <c r="G61" i="15"/>
  <c r="M61" i="15" s="1"/>
  <c r="I61" i="15"/>
  <c r="K61" i="15"/>
  <c r="O61" i="15"/>
  <c r="Q61" i="15"/>
  <c r="V61" i="15"/>
  <c r="G62" i="15"/>
  <c r="M62" i="15" s="1"/>
  <c r="I62" i="15"/>
  <c r="K62" i="15"/>
  <c r="O62" i="15"/>
  <c r="Q62" i="15"/>
  <c r="V62" i="15"/>
  <c r="G63" i="15"/>
  <c r="M63" i="15" s="1"/>
  <c r="I63" i="15"/>
  <c r="K63" i="15"/>
  <c r="O63" i="15"/>
  <c r="Q63" i="15"/>
  <c r="V63" i="15"/>
  <c r="G64" i="15"/>
  <c r="M64" i="15" s="1"/>
  <c r="I64" i="15"/>
  <c r="K64" i="15"/>
  <c r="O64" i="15"/>
  <c r="Q64" i="15"/>
  <c r="V64" i="15"/>
  <c r="G65" i="15"/>
  <c r="M65" i="15" s="1"/>
  <c r="I65" i="15"/>
  <c r="K65" i="15"/>
  <c r="O65" i="15"/>
  <c r="Q65" i="15"/>
  <c r="V65" i="15"/>
  <c r="G66" i="15"/>
  <c r="M66" i="15" s="1"/>
  <c r="I66" i="15"/>
  <c r="K66" i="15"/>
  <c r="O66" i="15"/>
  <c r="Q66" i="15"/>
  <c r="V66" i="15"/>
  <c r="G67" i="15"/>
  <c r="M67" i="15" s="1"/>
  <c r="I67" i="15"/>
  <c r="K67" i="15"/>
  <c r="O67" i="15"/>
  <c r="Q67" i="15"/>
  <c r="V67" i="15"/>
  <c r="G68" i="15"/>
  <c r="M68" i="15" s="1"/>
  <c r="I68" i="15"/>
  <c r="K68" i="15"/>
  <c r="O68" i="15"/>
  <c r="Q68" i="15"/>
  <c r="V68" i="15"/>
  <c r="G69" i="15"/>
  <c r="M69" i="15" s="1"/>
  <c r="I69" i="15"/>
  <c r="K69" i="15"/>
  <c r="O69" i="15"/>
  <c r="Q69" i="15"/>
  <c r="V69" i="15"/>
  <c r="G70" i="15"/>
  <c r="M70" i="15" s="1"/>
  <c r="I70" i="15"/>
  <c r="K70" i="15"/>
  <c r="O70" i="15"/>
  <c r="Q70" i="15"/>
  <c r="V70" i="15"/>
  <c r="G71" i="15"/>
  <c r="M71" i="15" s="1"/>
  <c r="I71" i="15"/>
  <c r="K71" i="15"/>
  <c r="O71" i="15"/>
  <c r="Q71" i="15"/>
  <c r="V71" i="15"/>
  <c r="G72" i="15"/>
  <c r="M72" i="15" s="1"/>
  <c r="I72" i="15"/>
  <c r="K72" i="15"/>
  <c r="O72" i="15"/>
  <c r="Q72" i="15"/>
  <c r="V72" i="15"/>
  <c r="G73" i="15"/>
  <c r="M73" i="15" s="1"/>
  <c r="I73" i="15"/>
  <c r="K73" i="15"/>
  <c r="O73" i="15"/>
  <c r="Q73" i="15"/>
  <c r="V73" i="15"/>
  <c r="G74" i="15"/>
  <c r="M74" i="15" s="1"/>
  <c r="I74" i="15"/>
  <c r="K74" i="15"/>
  <c r="O74" i="15"/>
  <c r="Q74" i="15"/>
  <c r="V74" i="15"/>
  <c r="G75" i="15"/>
  <c r="M75" i="15" s="1"/>
  <c r="I75" i="15"/>
  <c r="K75" i="15"/>
  <c r="O75" i="15"/>
  <c r="Q75" i="15"/>
  <c r="V75" i="15"/>
  <c r="G76" i="15"/>
  <c r="M76" i="15" s="1"/>
  <c r="I76" i="15"/>
  <c r="K76" i="15"/>
  <c r="O76" i="15"/>
  <c r="Q76" i="15"/>
  <c r="V76" i="15"/>
  <c r="G77" i="15"/>
  <c r="I77" i="15"/>
  <c r="K77" i="15"/>
  <c r="M77" i="15"/>
  <c r="O77" i="15"/>
  <c r="Q77" i="15"/>
  <c r="V77" i="15"/>
  <c r="G78" i="15"/>
  <c r="M78" i="15" s="1"/>
  <c r="I78" i="15"/>
  <c r="K78" i="15"/>
  <c r="O78" i="15"/>
  <c r="Q78" i="15"/>
  <c r="V78" i="15"/>
  <c r="G79" i="15"/>
  <c r="M79" i="15" s="1"/>
  <c r="I79" i="15"/>
  <c r="K79" i="15"/>
  <c r="O79" i="15"/>
  <c r="Q79" i="15"/>
  <c r="V79" i="15"/>
  <c r="G80" i="15"/>
  <c r="M80" i="15" s="1"/>
  <c r="I80" i="15"/>
  <c r="K80" i="15"/>
  <c r="O80" i="15"/>
  <c r="Q80" i="15"/>
  <c r="V80" i="15"/>
  <c r="G81" i="15"/>
  <c r="I81" i="15"/>
  <c r="K81" i="15"/>
  <c r="M81" i="15"/>
  <c r="O81" i="15"/>
  <c r="Q81" i="15"/>
  <c r="V81" i="15"/>
  <c r="G82" i="15"/>
  <c r="M82" i="15" s="1"/>
  <c r="I82" i="15"/>
  <c r="K82" i="15"/>
  <c r="O82" i="15"/>
  <c r="Q82" i="15"/>
  <c r="V82" i="15"/>
  <c r="G83" i="15"/>
  <c r="M83" i="15" s="1"/>
  <c r="I83" i="15"/>
  <c r="K83" i="15"/>
  <c r="O83" i="15"/>
  <c r="Q83" i="15"/>
  <c r="V83" i="15"/>
  <c r="G84" i="15"/>
  <c r="M84" i="15" s="1"/>
  <c r="I84" i="15"/>
  <c r="K84" i="15"/>
  <c r="O84" i="15"/>
  <c r="Q84" i="15"/>
  <c r="V84" i="15"/>
  <c r="G85" i="15"/>
  <c r="M85" i="15" s="1"/>
  <c r="I85" i="15"/>
  <c r="K85" i="15"/>
  <c r="O85" i="15"/>
  <c r="Q85" i="15"/>
  <c r="V85" i="15"/>
  <c r="G86" i="15"/>
  <c r="M86" i="15" s="1"/>
  <c r="I86" i="15"/>
  <c r="K86" i="15"/>
  <c r="O86" i="15"/>
  <c r="Q86" i="15"/>
  <c r="V86" i="15"/>
  <c r="G87" i="15"/>
  <c r="M87" i="15" s="1"/>
  <c r="I87" i="15"/>
  <c r="K87" i="15"/>
  <c r="O87" i="15"/>
  <c r="Q87" i="15"/>
  <c r="V87" i="15"/>
  <c r="G89" i="15"/>
  <c r="M89" i="15" s="1"/>
  <c r="I89" i="15"/>
  <c r="K89" i="15"/>
  <c r="O89" i="15"/>
  <c r="Q89" i="15"/>
  <c r="V89" i="15"/>
  <c r="G90" i="15"/>
  <c r="M90" i="15" s="1"/>
  <c r="I90" i="15"/>
  <c r="K90" i="15"/>
  <c r="O90" i="15"/>
  <c r="Q90" i="15"/>
  <c r="V90" i="15"/>
  <c r="G91" i="15"/>
  <c r="I91" i="15"/>
  <c r="K91" i="15"/>
  <c r="M91" i="15"/>
  <c r="O91" i="15"/>
  <c r="Q91" i="15"/>
  <c r="V91" i="15"/>
  <c r="G92" i="15"/>
  <c r="M92" i="15" s="1"/>
  <c r="I92" i="15"/>
  <c r="K92" i="15"/>
  <c r="O92" i="15"/>
  <c r="Q92" i="15"/>
  <c r="V92" i="15"/>
  <c r="G93" i="15"/>
  <c r="M93" i="15" s="1"/>
  <c r="I93" i="15"/>
  <c r="K93" i="15"/>
  <c r="O93" i="15"/>
  <c r="Q93" i="15"/>
  <c r="V93" i="15"/>
  <c r="G94" i="15"/>
  <c r="M94" i="15" s="1"/>
  <c r="I94" i="15"/>
  <c r="K94" i="15"/>
  <c r="O94" i="15"/>
  <c r="Q94" i="15"/>
  <c r="V94" i="15"/>
  <c r="G95" i="15"/>
  <c r="M95" i="15" s="1"/>
  <c r="I95" i="15"/>
  <c r="K95" i="15"/>
  <c r="O95" i="15"/>
  <c r="Q95" i="15"/>
  <c r="V95" i="15"/>
  <c r="G96" i="15"/>
  <c r="M96" i="15" s="1"/>
  <c r="I96" i="15"/>
  <c r="K96" i="15"/>
  <c r="O96" i="15"/>
  <c r="Q96" i="15"/>
  <c r="V96" i="15"/>
  <c r="G98" i="15"/>
  <c r="I98" i="15"/>
  <c r="K98" i="15"/>
  <c r="O98" i="15"/>
  <c r="Q98" i="15"/>
  <c r="V98" i="15"/>
  <c r="G99" i="15"/>
  <c r="I99" i="15"/>
  <c r="K99" i="15"/>
  <c r="M99" i="15"/>
  <c r="O99" i="15"/>
  <c r="Q99" i="15"/>
  <c r="V99" i="15"/>
  <c r="G100" i="15"/>
  <c r="M100" i="15" s="1"/>
  <c r="I100" i="15"/>
  <c r="K100" i="15"/>
  <c r="O100" i="15"/>
  <c r="Q100" i="15"/>
  <c r="V100" i="15"/>
  <c r="G101" i="15"/>
  <c r="M101" i="15" s="1"/>
  <c r="I101" i="15"/>
  <c r="K101" i="15"/>
  <c r="O101" i="15"/>
  <c r="Q101" i="15"/>
  <c r="V101" i="15"/>
  <c r="G102" i="15"/>
  <c r="M102" i="15" s="1"/>
  <c r="I102" i="15"/>
  <c r="K102" i="15"/>
  <c r="O102" i="15"/>
  <c r="Q102" i="15"/>
  <c r="V102" i="15"/>
  <c r="G103" i="15"/>
  <c r="M103" i="15" s="1"/>
  <c r="I103" i="15"/>
  <c r="K103" i="15"/>
  <c r="O103" i="15"/>
  <c r="Q103" i="15"/>
  <c r="V103" i="15"/>
  <c r="G104" i="15"/>
  <c r="M104" i="15" s="1"/>
  <c r="I104" i="15"/>
  <c r="K104" i="15"/>
  <c r="O104" i="15"/>
  <c r="Q104" i="15"/>
  <c r="V104" i="15"/>
  <c r="G105" i="15"/>
  <c r="M105" i="15" s="1"/>
  <c r="I105" i="15"/>
  <c r="K105" i="15"/>
  <c r="O105" i="15"/>
  <c r="Q105" i="15"/>
  <c r="V105" i="15"/>
  <c r="G106" i="15"/>
  <c r="M106" i="15" s="1"/>
  <c r="I106" i="15"/>
  <c r="K106" i="15"/>
  <c r="O106" i="15"/>
  <c r="Q106" i="15"/>
  <c r="V106" i="15"/>
  <c r="G107" i="15"/>
  <c r="M107" i="15" s="1"/>
  <c r="I107" i="15"/>
  <c r="K107" i="15"/>
  <c r="O107" i="15"/>
  <c r="Q107" i="15"/>
  <c r="V107" i="15"/>
  <c r="G108" i="15"/>
  <c r="M108" i="15" s="1"/>
  <c r="I108" i="15"/>
  <c r="K108" i="15"/>
  <c r="O108" i="15"/>
  <c r="Q108" i="15"/>
  <c r="V108" i="15"/>
  <c r="G109" i="15"/>
  <c r="M109" i="15" s="1"/>
  <c r="I109" i="15"/>
  <c r="K109" i="15"/>
  <c r="O109" i="15"/>
  <c r="Q109" i="15"/>
  <c r="V109" i="15"/>
  <c r="G110" i="15"/>
  <c r="M110" i="15" s="1"/>
  <c r="I110" i="15"/>
  <c r="K110" i="15"/>
  <c r="O110" i="15"/>
  <c r="Q110" i="15"/>
  <c r="V110" i="15"/>
  <c r="G111" i="15"/>
  <c r="M111" i="15" s="1"/>
  <c r="I111" i="15"/>
  <c r="K111" i="15"/>
  <c r="O111" i="15"/>
  <c r="Q111" i="15"/>
  <c r="V111" i="15"/>
  <c r="G112" i="15"/>
  <c r="M112" i="15" s="1"/>
  <c r="I112" i="15"/>
  <c r="K112" i="15"/>
  <c r="O112" i="15"/>
  <c r="Q112" i="15"/>
  <c r="V112" i="15"/>
  <c r="G113" i="15"/>
  <c r="M113" i="15" s="1"/>
  <c r="I113" i="15"/>
  <c r="K113" i="15"/>
  <c r="O113" i="15"/>
  <c r="Q113" i="15"/>
  <c r="V113" i="15"/>
  <c r="G114" i="15"/>
  <c r="M114" i="15" s="1"/>
  <c r="I114" i="15"/>
  <c r="K114" i="15"/>
  <c r="O114" i="15"/>
  <c r="Q114" i="15"/>
  <c r="V114" i="15"/>
  <c r="G115" i="15"/>
  <c r="M115" i="15" s="1"/>
  <c r="I115" i="15"/>
  <c r="K115" i="15"/>
  <c r="O115" i="15"/>
  <c r="Q115" i="15"/>
  <c r="V115" i="15"/>
  <c r="G116" i="15"/>
  <c r="M116" i="15" s="1"/>
  <c r="I116" i="15"/>
  <c r="K116" i="15"/>
  <c r="O116" i="15"/>
  <c r="Q116" i="15"/>
  <c r="V116" i="15"/>
  <c r="G118" i="15"/>
  <c r="I118" i="15"/>
  <c r="K118" i="15"/>
  <c r="O118" i="15"/>
  <c r="Q118" i="15"/>
  <c r="V118" i="15"/>
  <c r="G119" i="15"/>
  <c r="M119" i="15" s="1"/>
  <c r="I119" i="15"/>
  <c r="K119" i="15"/>
  <c r="O119" i="15"/>
  <c r="Q119" i="15"/>
  <c r="V119" i="15"/>
  <c r="G120" i="15"/>
  <c r="M120" i="15" s="1"/>
  <c r="I120" i="15"/>
  <c r="K120" i="15"/>
  <c r="O120" i="15"/>
  <c r="Q120" i="15"/>
  <c r="V120" i="15"/>
  <c r="G121" i="15"/>
  <c r="M121" i="15" s="1"/>
  <c r="I121" i="15"/>
  <c r="K121" i="15"/>
  <c r="O121" i="15"/>
  <c r="Q121" i="15"/>
  <c r="V121" i="15"/>
  <c r="G122" i="15"/>
  <c r="M122" i="15" s="1"/>
  <c r="I122" i="15"/>
  <c r="K122" i="15"/>
  <c r="O122" i="15"/>
  <c r="Q122" i="15"/>
  <c r="V122" i="15"/>
  <c r="G123" i="15"/>
  <c r="M123" i="15" s="1"/>
  <c r="I123" i="15"/>
  <c r="K123" i="15"/>
  <c r="O123" i="15"/>
  <c r="Q123" i="15"/>
  <c r="V123" i="15"/>
  <c r="G124" i="15"/>
  <c r="M124" i="15" s="1"/>
  <c r="I124" i="15"/>
  <c r="K124" i="15"/>
  <c r="O124" i="15"/>
  <c r="Q124" i="15"/>
  <c r="V124" i="15"/>
  <c r="G125" i="15"/>
  <c r="M125" i="15" s="1"/>
  <c r="I125" i="15"/>
  <c r="K125" i="15"/>
  <c r="O125" i="15"/>
  <c r="Q125" i="15"/>
  <c r="V125" i="15"/>
  <c r="G126" i="15"/>
  <c r="M126" i="15" s="1"/>
  <c r="I126" i="15"/>
  <c r="K126" i="15"/>
  <c r="O126" i="15"/>
  <c r="Q126" i="15"/>
  <c r="V126" i="15"/>
  <c r="G127" i="15"/>
  <c r="M127" i="15" s="1"/>
  <c r="I127" i="15"/>
  <c r="K127" i="15"/>
  <c r="O127" i="15"/>
  <c r="Q127" i="15"/>
  <c r="V127" i="15"/>
  <c r="G128" i="15"/>
  <c r="M128" i="15" s="1"/>
  <c r="I128" i="15"/>
  <c r="K128" i="15"/>
  <c r="O128" i="15"/>
  <c r="Q128" i="15"/>
  <c r="V128" i="15"/>
  <c r="G129" i="15"/>
  <c r="M129" i="15" s="1"/>
  <c r="I129" i="15"/>
  <c r="K129" i="15"/>
  <c r="O129" i="15"/>
  <c r="Q129" i="15"/>
  <c r="V129" i="15"/>
  <c r="G130" i="15"/>
  <c r="M130" i="15" s="1"/>
  <c r="I130" i="15"/>
  <c r="K130" i="15"/>
  <c r="O130" i="15"/>
  <c r="Q130" i="15"/>
  <c r="V130" i="15"/>
  <c r="G131" i="15"/>
  <c r="M131" i="15" s="1"/>
  <c r="I131" i="15"/>
  <c r="K131" i="15"/>
  <c r="O131" i="15"/>
  <c r="Q131" i="15"/>
  <c r="V131" i="15"/>
  <c r="G132" i="15"/>
  <c r="M132" i="15" s="1"/>
  <c r="I132" i="15"/>
  <c r="K132" i="15"/>
  <c r="O132" i="15"/>
  <c r="Q132" i="15"/>
  <c r="V132" i="15"/>
  <c r="G133" i="15"/>
  <c r="M133" i="15" s="1"/>
  <c r="I133" i="15"/>
  <c r="K133" i="15"/>
  <c r="O133" i="15"/>
  <c r="Q133" i="15"/>
  <c r="V133" i="15"/>
  <c r="G134" i="15"/>
  <c r="M134" i="15" s="1"/>
  <c r="I134" i="15"/>
  <c r="K134" i="15"/>
  <c r="O134" i="15"/>
  <c r="Q134" i="15"/>
  <c r="V134" i="15"/>
  <c r="G135" i="15"/>
  <c r="M135" i="15" s="1"/>
  <c r="I135" i="15"/>
  <c r="K135" i="15"/>
  <c r="O135" i="15"/>
  <c r="Q135" i="15"/>
  <c r="V135" i="15"/>
  <c r="G136" i="15"/>
  <c r="M136" i="15" s="1"/>
  <c r="I136" i="15"/>
  <c r="K136" i="15"/>
  <c r="O136" i="15"/>
  <c r="Q136" i="15"/>
  <c r="V136" i="15"/>
  <c r="G138" i="15"/>
  <c r="I138" i="15"/>
  <c r="K138" i="15"/>
  <c r="O138" i="15"/>
  <c r="Q138" i="15"/>
  <c r="V138" i="15"/>
  <c r="G139" i="15"/>
  <c r="M139" i="15" s="1"/>
  <c r="I139" i="15"/>
  <c r="K139" i="15"/>
  <c r="O139" i="15"/>
  <c r="Q139" i="15"/>
  <c r="V139" i="15"/>
  <c r="G140" i="15"/>
  <c r="M140" i="15" s="1"/>
  <c r="I140" i="15"/>
  <c r="K140" i="15"/>
  <c r="O140" i="15"/>
  <c r="Q140" i="15"/>
  <c r="V140" i="15"/>
  <c r="G141" i="15"/>
  <c r="M141" i="15" s="1"/>
  <c r="I141" i="15"/>
  <c r="K141" i="15"/>
  <c r="O141" i="15"/>
  <c r="Q141" i="15"/>
  <c r="V141" i="15"/>
  <c r="G142" i="15"/>
  <c r="M142" i="15" s="1"/>
  <c r="I142" i="15"/>
  <c r="K142" i="15"/>
  <c r="O142" i="15"/>
  <c r="Q142" i="15"/>
  <c r="V142" i="15"/>
  <c r="G143" i="15"/>
  <c r="M143" i="15" s="1"/>
  <c r="I143" i="15"/>
  <c r="K143" i="15"/>
  <c r="O143" i="15"/>
  <c r="Q143" i="15"/>
  <c r="V143" i="15"/>
  <c r="G144" i="15"/>
  <c r="M144" i="15" s="1"/>
  <c r="I144" i="15"/>
  <c r="K144" i="15"/>
  <c r="O144" i="15"/>
  <c r="Q144" i="15"/>
  <c r="V144" i="15"/>
  <c r="G145" i="15"/>
  <c r="M145" i="15" s="1"/>
  <c r="I145" i="15"/>
  <c r="K145" i="15"/>
  <c r="O145" i="15"/>
  <c r="Q145" i="15"/>
  <c r="V145" i="15"/>
  <c r="G146" i="15"/>
  <c r="M146" i="15" s="1"/>
  <c r="I146" i="15"/>
  <c r="K146" i="15"/>
  <c r="O146" i="15"/>
  <c r="Q146" i="15"/>
  <c r="V146" i="15"/>
  <c r="G147" i="15"/>
  <c r="M147" i="15" s="1"/>
  <c r="I147" i="15"/>
  <c r="K147" i="15"/>
  <c r="O147" i="15"/>
  <c r="Q147" i="15"/>
  <c r="V147" i="15"/>
  <c r="G148" i="15"/>
  <c r="M148" i="15" s="1"/>
  <c r="I148" i="15"/>
  <c r="K148" i="15"/>
  <c r="O148" i="15"/>
  <c r="Q148" i="15"/>
  <c r="V148" i="15"/>
  <c r="G149" i="15"/>
  <c r="M149" i="15" s="1"/>
  <c r="I149" i="15"/>
  <c r="K149" i="15"/>
  <c r="O149" i="15"/>
  <c r="Q149" i="15"/>
  <c r="V149" i="15"/>
  <c r="G150" i="15"/>
  <c r="M150" i="15" s="1"/>
  <c r="I150" i="15"/>
  <c r="K150" i="15"/>
  <c r="O150" i="15"/>
  <c r="Q150" i="15"/>
  <c r="V150" i="15"/>
  <c r="G151" i="15"/>
  <c r="M151" i="15" s="1"/>
  <c r="I151" i="15"/>
  <c r="K151" i="15"/>
  <c r="O151" i="15"/>
  <c r="Q151" i="15"/>
  <c r="V151" i="15"/>
  <c r="G152" i="15"/>
  <c r="M152" i="15" s="1"/>
  <c r="I152" i="15"/>
  <c r="K152" i="15"/>
  <c r="O152" i="15"/>
  <c r="Q152" i="15"/>
  <c r="V152" i="15"/>
  <c r="G153" i="15"/>
  <c r="M153" i="15" s="1"/>
  <c r="I153" i="15"/>
  <c r="K153" i="15"/>
  <c r="O153" i="15"/>
  <c r="Q153" i="15"/>
  <c r="V153" i="15"/>
  <c r="G154" i="15"/>
  <c r="M154" i="15" s="1"/>
  <c r="I154" i="15"/>
  <c r="K154" i="15"/>
  <c r="O154" i="15"/>
  <c r="Q154" i="15"/>
  <c r="V154" i="15"/>
  <c r="G155" i="15"/>
  <c r="M155" i="15" s="1"/>
  <c r="I155" i="15"/>
  <c r="K155" i="15"/>
  <c r="O155" i="15"/>
  <c r="Q155" i="15"/>
  <c r="V155" i="15"/>
  <c r="G156" i="15"/>
  <c r="M156" i="15" s="1"/>
  <c r="I156" i="15"/>
  <c r="K156" i="15"/>
  <c r="O156" i="15"/>
  <c r="Q156" i="15"/>
  <c r="V156" i="15"/>
  <c r="G158" i="15"/>
  <c r="I158" i="15"/>
  <c r="K158" i="15"/>
  <c r="O158" i="15"/>
  <c r="Q158" i="15"/>
  <c r="V158" i="15"/>
  <c r="G159" i="15"/>
  <c r="M159" i="15" s="1"/>
  <c r="I159" i="15"/>
  <c r="K159" i="15"/>
  <c r="O159" i="15"/>
  <c r="Q159" i="15"/>
  <c r="V159" i="15"/>
  <c r="G160" i="15"/>
  <c r="M160" i="15" s="1"/>
  <c r="I160" i="15"/>
  <c r="K160" i="15"/>
  <c r="O160" i="15"/>
  <c r="Q160" i="15"/>
  <c r="V160" i="15"/>
  <c r="G161" i="15"/>
  <c r="M161" i="15" s="1"/>
  <c r="I161" i="15"/>
  <c r="K161" i="15"/>
  <c r="O161" i="15"/>
  <c r="Q161" i="15"/>
  <c r="V161" i="15"/>
  <c r="G162" i="15"/>
  <c r="M162" i="15" s="1"/>
  <c r="I162" i="15"/>
  <c r="K162" i="15"/>
  <c r="O162" i="15"/>
  <c r="Q162" i="15"/>
  <c r="V162" i="15"/>
  <c r="G163" i="15"/>
  <c r="M163" i="15" s="1"/>
  <c r="I163" i="15"/>
  <c r="K163" i="15"/>
  <c r="O163" i="15"/>
  <c r="Q163" i="15"/>
  <c r="V163" i="15"/>
  <c r="G164" i="15"/>
  <c r="M164" i="15" s="1"/>
  <c r="I164" i="15"/>
  <c r="K164" i="15"/>
  <c r="O164" i="15"/>
  <c r="Q164" i="15"/>
  <c r="V164" i="15"/>
  <c r="G165" i="15"/>
  <c r="M165" i="15" s="1"/>
  <c r="I165" i="15"/>
  <c r="K165" i="15"/>
  <c r="O165" i="15"/>
  <c r="Q165" i="15"/>
  <c r="V165" i="15"/>
  <c r="G166" i="15"/>
  <c r="M166" i="15" s="1"/>
  <c r="I166" i="15"/>
  <c r="K166" i="15"/>
  <c r="O166" i="15"/>
  <c r="Q166" i="15"/>
  <c r="V166" i="15"/>
  <c r="G167" i="15"/>
  <c r="I167" i="15"/>
  <c r="K167" i="15"/>
  <c r="M167" i="15"/>
  <c r="O167" i="15"/>
  <c r="Q167" i="15"/>
  <c r="V167" i="15"/>
  <c r="G168" i="15"/>
  <c r="M168" i="15" s="1"/>
  <c r="I168" i="15"/>
  <c r="K168" i="15"/>
  <c r="O168" i="15"/>
  <c r="Q168" i="15"/>
  <c r="V168" i="15"/>
  <c r="G169" i="15"/>
  <c r="M169" i="15" s="1"/>
  <c r="I169" i="15"/>
  <c r="K169" i="15"/>
  <c r="O169" i="15"/>
  <c r="Q169" i="15"/>
  <c r="V169" i="15"/>
  <c r="G170" i="15"/>
  <c r="M170" i="15" s="1"/>
  <c r="I170" i="15"/>
  <c r="K170" i="15"/>
  <c r="O170" i="15"/>
  <c r="Q170" i="15"/>
  <c r="V170" i="15"/>
  <c r="G171" i="15"/>
  <c r="M171" i="15" s="1"/>
  <c r="I171" i="15"/>
  <c r="K171" i="15"/>
  <c r="O171" i="15"/>
  <c r="Q171" i="15"/>
  <c r="V171" i="15"/>
  <c r="G173" i="15"/>
  <c r="M173" i="15" s="1"/>
  <c r="I173" i="15"/>
  <c r="K173" i="15"/>
  <c r="O173" i="15"/>
  <c r="Q173" i="15"/>
  <c r="V173" i="15"/>
  <c r="G174" i="15"/>
  <c r="M174" i="15" s="1"/>
  <c r="I174" i="15"/>
  <c r="K174" i="15"/>
  <c r="O174" i="15"/>
  <c r="Q174" i="15"/>
  <c r="V174" i="15"/>
  <c r="G175" i="15"/>
  <c r="M175" i="15" s="1"/>
  <c r="I175" i="15"/>
  <c r="K175" i="15"/>
  <c r="O175" i="15"/>
  <c r="Q175" i="15"/>
  <c r="V175" i="15"/>
  <c r="G176" i="15"/>
  <c r="M176" i="15" s="1"/>
  <c r="I176" i="15"/>
  <c r="K176" i="15"/>
  <c r="O176" i="15"/>
  <c r="Q176" i="15"/>
  <c r="V176" i="15"/>
  <c r="G177" i="15"/>
  <c r="M177" i="15" s="1"/>
  <c r="I177" i="15"/>
  <c r="K177" i="15"/>
  <c r="O177" i="15"/>
  <c r="Q177" i="15"/>
  <c r="V177" i="15"/>
  <c r="G178" i="15"/>
  <c r="M178" i="15" s="1"/>
  <c r="I178" i="15"/>
  <c r="K178" i="15"/>
  <c r="O178" i="15"/>
  <c r="Q178" i="15"/>
  <c r="V178" i="15"/>
  <c r="G179" i="15"/>
  <c r="I179" i="15"/>
  <c r="K179" i="15"/>
  <c r="M179" i="15"/>
  <c r="O179" i="15"/>
  <c r="Q179" i="15"/>
  <c r="V179" i="15"/>
  <c r="G180" i="15"/>
  <c r="M180" i="15" s="1"/>
  <c r="I180" i="15"/>
  <c r="K180" i="15"/>
  <c r="O180" i="15"/>
  <c r="Q180" i="15"/>
  <c r="V180" i="15"/>
  <c r="G181" i="15"/>
  <c r="M181" i="15" s="1"/>
  <c r="I181" i="15"/>
  <c r="K181" i="15"/>
  <c r="O181" i="15"/>
  <c r="Q181" i="15"/>
  <c r="V181" i="15"/>
  <c r="G182" i="15"/>
  <c r="M182" i="15" s="1"/>
  <c r="I182" i="15"/>
  <c r="K182" i="15"/>
  <c r="O182" i="15"/>
  <c r="Q182" i="15"/>
  <c r="V182" i="15"/>
  <c r="G184" i="15"/>
  <c r="I184" i="15"/>
  <c r="K184" i="15"/>
  <c r="O184" i="15"/>
  <c r="Q184" i="15"/>
  <c r="V184" i="15"/>
  <c r="G185" i="15"/>
  <c r="M185" i="15" s="1"/>
  <c r="I185" i="15"/>
  <c r="K185" i="15"/>
  <c r="O185" i="15"/>
  <c r="Q185" i="15"/>
  <c r="V185" i="15"/>
  <c r="G186" i="15"/>
  <c r="M186" i="15" s="1"/>
  <c r="I186" i="15"/>
  <c r="K186" i="15"/>
  <c r="O186" i="15"/>
  <c r="Q186" i="15"/>
  <c r="V186" i="15"/>
  <c r="G187" i="15"/>
  <c r="M187" i="15" s="1"/>
  <c r="I187" i="15"/>
  <c r="K187" i="15"/>
  <c r="O187" i="15"/>
  <c r="Q187" i="15"/>
  <c r="V187" i="15"/>
  <c r="G188" i="15"/>
  <c r="M188" i="15" s="1"/>
  <c r="I188" i="15"/>
  <c r="K188" i="15"/>
  <c r="O188" i="15"/>
  <c r="Q188" i="15"/>
  <c r="V188" i="15"/>
  <c r="G189" i="15"/>
  <c r="M189" i="15" s="1"/>
  <c r="I189" i="15"/>
  <c r="K189" i="15"/>
  <c r="O189" i="15"/>
  <c r="Q189" i="15"/>
  <c r="V189" i="15"/>
  <c r="G190" i="15"/>
  <c r="M190" i="15" s="1"/>
  <c r="I190" i="15"/>
  <c r="K190" i="15"/>
  <c r="O190" i="15"/>
  <c r="Q190" i="15"/>
  <c r="V190" i="15"/>
  <c r="G191" i="15"/>
  <c r="I191" i="15"/>
  <c r="K191" i="15"/>
  <c r="M191" i="15"/>
  <c r="O191" i="15"/>
  <c r="Q191" i="15"/>
  <c r="V191" i="15"/>
  <c r="G192" i="15"/>
  <c r="M192" i="15" s="1"/>
  <c r="I192" i="15"/>
  <c r="K192" i="15"/>
  <c r="O192" i="15"/>
  <c r="Q192" i="15"/>
  <c r="V192" i="15"/>
  <c r="G193" i="15"/>
  <c r="I193" i="15"/>
  <c r="K193" i="15"/>
  <c r="M193" i="15"/>
  <c r="O193" i="15"/>
  <c r="Q193" i="15"/>
  <c r="V193" i="15"/>
  <c r="G194" i="15"/>
  <c r="M194" i="15" s="1"/>
  <c r="I194" i="15"/>
  <c r="K194" i="15"/>
  <c r="O194" i="15"/>
  <c r="Q194" i="15"/>
  <c r="V194" i="15"/>
  <c r="G195" i="15"/>
  <c r="M195" i="15" s="1"/>
  <c r="I195" i="15"/>
  <c r="K195" i="15"/>
  <c r="O195" i="15"/>
  <c r="Q195" i="15"/>
  <c r="V195" i="15"/>
  <c r="G196" i="15"/>
  <c r="M196" i="15" s="1"/>
  <c r="I196" i="15"/>
  <c r="K196" i="15"/>
  <c r="O196" i="15"/>
  <c r="Q196" i="15"/>
  <c r="V196" i="15"/>
  <c r="G197" i="15"/>
  <c r="M197" i="15" s="1"/>
  <c r="I197" i="15"/>
  <c r="K197" i="15"/>
  <c r="O197" i="15"/>
  <c r="Q197" i="15"/>
  <c r="V197" i="15"/>
  <c r="G198" i="15"/>
  <c r="M198" i="15" s="1"/>
  <c r="I198" i="15"/>
  <c r="K198" i="15"/>
  <c r="O198" i="15"/>
  <c r="Q198" i="15"/>
  <c r="V198" i="15"/>
  <c r="G199" i="15"/>
  <c r="M199" i="15" s="1"/>
  <c r="I199" i="15"/>
  <c r="K199" i="15"/>
  <c r="O199" i="15"/>
  <c r="Q199" i="15"/>
  <c r="V199" i="15"/>
  <c r="G200" i="15"/>
  <c r="M200" i="15" s="1"/>
  <c r="I200" i="15"/>
  <c r="K200" i="15"/>
  <c r="O200" i="15"/>
  <c r="Q200" i="15"/>
  <c r="V200" i="15"/>
  <c r="G201" i="15"/>
  <c r="M201" i="15" s="1"/>
  <c r="I201" i="15"/>
  <c r="K201" i="15"/>
  <c r="O201" i="15"/>
  <c r="Q201" i="15"/>
  <c r="V201" i="15"/>
  <c r="G202" i="15"/>
  <c r="M202" i="15" s="1"/>
  <c r="I202" i="15"/>
  <c r="K202" i="15"/>
  <c r="O202" i="15"/>
  <c r="Q202" i="15"/>
  <c r="V202" i="15"/>
  <c r="G203" i="15"/>
  <c r="M203" i="15" s="1"/>
  <c r="I203" i="15"/>
  <c r="K203" i="15"/>
  <c r="O203" i="15"/>
  <c r="Q203" i="15"/>
  <c r="V203" i="15"/>
  <c r="G204" i="15"/>
  <c r="M204" i="15" s="1"/>
  <c r="I204" i="15"/>
  <c r="K204" i="15"/>
  <c r="O204" i="15"/>
  <c r="Q204" i="15"/>
  <c r="V204" i="15"/>
  <c r="G205" i="15"/>
  <c r="M205" i="15" s="1"/>
  <c r="I205" i="15"/>
  <c r="K205" i="15"/>
  <c r="O205" i="15"/>
  <c r="Q205" i="15"/>
  <c r="V205" i="15"/>
  <c r="G206" i="15"/>
  <c r="M206" i="15" s="1"/>
  <c r="I206" i="15"/>
  <c r="K206" i="15"/>
  <c r="O206" i="15"/>
  <c r="Q206" i="15"/>
  <c r="V206" i="15"/>
  <c r="G207" i="15"/>
  <c r="I207" i="15"/>
  <c r="K207" i="15"/>
  <c r="M207" i="15"/>
  <c r="O207" i="15"/>
  <c r="Q207" i="15"/>
  <c r="V207" i="15"/>
  <c r="G208" i="15"/>
  <c r="M208" i="15" s="1"/>
  <c r="I208" i="15"/>
  <c r="K208" i="15"/>
  <c r="O208" i="15"/>
  <c r="Q208" i="15"/>
  <c r="V208" i="15"/>
  <c r="G209" i="15"/>
  <c r="M209" i="15" s="1"/>
  <c r="I209" i="15"/>
  <c r="K209" i="15"/>
  <c r="O209" i="15"/>
  <c r="Q209" i="15"/>
  <c r="V209" i="15"/>
  <c r="G210" i="15"/>
  <c r="M210" i="15" s="1"/>
  <c r="I210" i="15"/>
  <c r="K210" i="15"/>
  <c r="O210" i="15"/>
  <c r="Q210" i="15"/>
  <c r="V210" i="15"/>
  <c r="G211" i="15"/>
  <c r="M211" i="15" s="1"/>
  <c r="I211" i="15"/>
  <c r="K211" i="15"/>
  <c r="O211" i="15"/>
  <c r="Q211" i="15"/>
  <c r="V211" i="15"/>
  <c r="G212" i="15"/>
  <c r="M212" i="15" s="1"/>
  <c r="I212" i="15"/>
  <c r="K212" i="15"/>
  <c r="O212" i="15"/>
  <c r="Q212" i="15"/>
  <c r="V212" i="15"/>
  <c r="G213" i="15"/>
  <c r="M213" i="15" s="1"/>
  <c r="I213" i="15"/>
  <c r="K213" i="15"/>
  <c r="O213" i="15"/>
  <c r="Q213" i="15"/>
  <c r="V213" i="15"/>
  <c r="G214" i="15"/>
  <c r="M214" i="15" s="1"/>
  <c r="I214" i="15"/>
  <c r="K214" i="15"/>
  <c r="O214" i="15"/>
  <c r="Q214" i="15"/>
  <c r="V214" i="15"/>
  <c r="G215" i="15"/>
  <c r="I215" i="15"/>
  <c r="K215" i="15"/>
  <c r="M215" i="15"/>
  <c r="O215" i="15"/>
  <c r="Q215" i="15"/>
  <c r="V215" i="15"/>
  <c r="G216" i="15"/>
  <c r="M216" i="15" s="1"/>
  <c r="I216" i="15"/>
  <c r="K216" i="15"/>
  <c r="O216" i="15"/>
  <c r="Q216" i="15"/>
  <c r="V216" i="15"/>
  <c r="G217" i="15"/>
  <c r="M217" i="15" s="1"/>
  <c r="I217" i="15"/>
  <c r="K217" i="15"/>
  <c r="O217" i="15"/>
  <c r="Q217" i="15"/>
  <c r="V217" i="15"/>
  <c r="G218" i="15"/>
  <c r="M218" i="15" s="1"/>
  <c r="I218" i="15"/>
  <c r="K218" i="15"/>
  <c r="O218" i="15"/>
  <c r="Q218" i="15"/>
  <c r="V218" i="15"/>
  <c r="G219" i="15"/>
  <c r="M219" i="15" s="1"/>
  <c r="I219" i="15"/>
  <c r="K219" i="15"/>
  <c r="O219" i="15"/>
  <c r="Q219" i="15"/>
  <c r="V219" i="15"/>
  <c r="G220" i="15"/>
  <c r="M220" i="15" s="1"/>
  <c r="I220" i="15"/>
  <c r="K220" i="15"/>
  <c r="O220" i="15"/>
  <c r="Q220" i="15"/>
  <c r="V220" i="15"/>
  <c r="G221" i="15"/>
  <c r="M221" i="15" s="1"/>
  <c r="I221" i="15"/>
  <c r="K221" i="15"/>
  <c r="O221" i="15"/>
  <c r="Q221" i="15"/>
  <c r="V221" i="15"/>
  <c r="G222" i="15"/>
  <c r="M222" i="15" s="1"/>
  <c r="I222" i="15"/>
  <c r="K222" i="15"/>
  <c r="O222" i="15"/>
  <c r="Q222" i="15"/>
  <c r="V222" i="15"/>
  <c r="G223" i="15"/>
  <c r="M223" i="15" s="1"/>
  <c r="I223" i="15"/>
  <c r="K223" i="15"/>
  <c r="O223" i="15"/>
  <c r="Q223" i="15"/>
  <c r="V223" i="15"/>
  <c r="G224" i="15"/>
  <c r="M224" i="15" s="1"/>
  <c r="I224" i="15"/>
  <c r="K224" i="15"/>
  <c r="O224" i="15"/>
  <c r="Q224" i="15"/>
  <c r="V224" i="15"/>
  <c r="G225" i="15"/>
  <c r="I225" i="15"/>
  <c r="K225" i="15"/>
  <c r="M225" i="15"/>
  <c r="O225" i="15"/>
  <c r="Q225" i="15"/>
  <c r="V225" i="15"/>
  <c r="G226" i="15"/>
  <c r="M226" i="15" s="1"/>
  <c r="I226" i="15"/>
  <c r="K226" i="15"/>
  <c r="O226" i="15"/>
  <c r="Q226" i="15"/>
  <c r="V226" i="15"/>
  <c r="G227" i="15"/>
  <c r="M227" i="15" s="1"/>
  <c r="I227" i="15"/>
  <c r="K227" i="15"/>
  <c r="O227" i="15"/>
  <c r="Q227" i="15"/>
  <c r="V227" i="15"/>
  <c r="G228" i="15"/>
  <c r="M228" i="15" s="1"/>
  <c r="I228" i="15"/>
  <c r="K228" i="15"/>
  <c r="O228" i="15"/>
  <c r="Q228" i="15"/>
  <c r="V228" i="15"/>
  <c r="G229" i="15"/>
  <c r="M229" i="15" s="1"/>
  <c r="I229" i="15"/>
  <c r="K229" i="15"/>
  <c r="O229" i="15"/>
  <c r="Q229" i="15"/>
  <c r="V229" i="15"/>
  <c r="G230" i="15"/>
  <c r="M230" i="15" s="1"/>
  <c r="I230" i="15"/>
  <c r="K230" i="15"/>
  <c r="O230" i="15"/>
  <c r="Q230" i="15"/>
  <c r="V230" i="15"/>
  <c r="G231" i="15"/>
  <c r="I231" i="15"/>
  <c r="K231" i="15"/>
  <c r="M231" i="15"/>
  <c r="O231" i="15"/>
  <c r="Q231" i="15"/>
  <c r="V231" i="15"/>
  <c r="G232" i="15"/>
  <c r="M232" i="15" s="1"/>
  <c r="I232" i="15"/>
  <c r="K232" i="15"/>
  <c r="O232" i="15"/>
  <c r="Q232" i="15"/>
  <c r="V232" i="15"/>
  <c r="G233" i="15"/>
  <c r="M233" i="15" s="1"/>
  <c r="I233" i="15"/>
  <c r="K233" i="15"/>
  <c r="O233" i="15"/>
  <c r="Q233" i="15"/>
  <c r="V233" i="15"/>
  <c r="G234" i="15"/>
  <c r="M234" i="15" s="1"/>
  <c r="I234" i="15"/>
  <c r="K234" i="15"/>
  <c r="O234" i="15"/>
  <c r="Q234" i="15"/>
  <c r="V234" i="15"/>
  <c r="G235" i="15"/>
  <c r="M235" i="15" s="1"/>
  <c r="I235" i="15"/>
  <c r="K235" i="15"/>
  <c r="O235" i="15"/>
  <c r="Q235" i="15"/>
  <c r="V235" i="15"/>
  <c r="G236" i="15"/>
  <c r="M236" i="15" s="1"/>
  <c r="I236" i="15"/>
  <c r="K236" i="15"/>
  <c r="O236" i="15"/>
  <c r="Q236" i="15"/>
  <c r="V236" i="15"/>
  <c r="G238" i="15"/>
  <c r="I238" i="15"/>
  <c r="K238" i="15"/>
  <c r="O238" i="15"/>
  <c r="Q238" i="15"/>
  <c r="V238" i="15"/>
  <c r="G239" i="15"/>
  <c r="I239" i="15"/>
  <c r="K239" i="15"/>
  <c r="M239" i="15"/>
  <c r="O239" i="15"/>
  <c r="Q239" i="15"/>
  <c r="V239" i="15"/>
  <c r="G240" i="15"/>
  <c r="M240" i="15" s="1"/>
  <c r="I240" i="15"/>
  <c r="K240" i="15"/>
  <c r="O240" i="15"/>
  <c r="Q240" i="15"/>
  <c r="V240" i="15"/>
  <c r="G241" i="15"/>
  <c r="M241" i="15" s="1"/>
  <c r="I241" i="15"/>
  <c r="K241" i="15"/>
  <c r="O241" i="15"/>
  <c r="Q241" i="15"/>
  <c r="V241" i="15"/>
  <c r="G242" i="15"/>
  <c r="M242" i="15" s="1"/>
  <c r="I242" i="15"/>
  <c r="K242" i="15"/>
  <c r="O242" i="15"/>
  <c r="Q242" i="15"/>
  <c r="V242" i="15"/>
  <c r="G243" i="15"/>
  <c r="M243" i="15" s="1"/>
  <c r="I243" i="15"/>
  <c r="K243" i="15"/>
  <c r="O243" i="15"/>
  <c r="Q243" i="15"/>
  <c r="V243" i="15"/>
  <c r="G244" i="15"/>
  <c r="M244" i="15" s="1"/>
  <c r="I244" i="15"/>
  <c r="K244" i="15"/>
  <c r="O244" i="15"/>
  <c r="Q244" i="15"/>
  <c r="V244" i="15"/>
  <c r="G245" i="15"/>
  <c r="M245" i="15" s="1"/>
  <c r="I245" i="15"/>
  <c r="K245" i="15"/>
  <c r="O245" i="15"/>
  <c r="Q245" i="15"/>
  <c r="V245" i="15"/>
  <c r="G246" i="15"/>
  <c r="M246" i="15" s="1"/>
  <c r="I246" i="15"/>
  <c r="K246" i="15"/>
  <c r="O246" i="15"/>
  <c r="Q246" i="15"/>
  <c r="V246" i="15"/>
  <c r="G247" i="15"/>
  <c r="M247" i="15" s="1"/>
  <c r="I247" i="15"/>
  <c r="K247" i="15"/>
  <c r="O247" i="15"/>
  <c r="Q247" i="15"/>
  <c r="V247" i="15"/>
  <c r="G248" i="15"/>
  <c r="M248" i="15" s="1"/>
  <c r="I248" i="15"/>
  <c r="K248" i="15"/>
  <c r="O248" i="15"/>
  <c r="Q248" i="15"/>
  <c r="V248" i="15"/>
  <c r="G249" i="15"/>
  <c r="M249" i="15" s="1"/>
  <c r="I249" i="15"/>
  <c r="K249" i="15"/>
  <c r="O249" i="15"/>
  <c r="Q249" i="15"/>
  <c r="V249" i="15"/>
  <c r="G250" i="15"/>
  <c r="M250" i="15" s="1"/>
  <c r="I250" i="15"/>
  <c r="K250" i="15"/>
  <c r="O250" i="15"/>
  <c r="Q250" i="15"/>
  <c r="V250" i="15"/>
  <c r="G251" i="15"/>
  <c r="M251" i="15" s="1"/>
  <c r="I251" i="15"/>
  <c r="K251" i="15"/>
  <c r="O251" i="15"/>
  <c r="Q251" i="15"/>
  <c r="V251" i="15"/>
  <c r="G252" i="15"/>
  <c r="M252" i="15" s="1"/>
  <c r="I252" i="15"/>
  <c r="K252" i="15"/>
  <c r="O252" i="15"/>
  <c r="Q252" i="15"/>
  <c r="V252" i="15"/>
  <c r="G253" i="15"/>
  <c r="I253" i="15"/>
  <c r="K253" i="15"/>
  <c r="M253" i="15"/>
  <c r="O253" i="15"/>
  <c r="Q253" i="15"/>
  <c r="V253" i="15"/>
  <c r="G254" i="15"/>
  <c r="M254" i="15" s="1"/>
  <c r="I254" i="15"/>
  <c r="K254" i="15"/>
  <c r="O254" i="15"/>
  <c r="Q254" i="15"/>
  <c r="V254" i="15"/>
  <c r="G255" i="15"/>
  <c r="M255" i="15" s="1"/>
  <c r="I255" i="15"/>
  <c r="K255" i="15"/>
  <c r="O255" i="15"/>
  <c r="Q255" i="15"/>
  <c r="V255" i="15"/>
  <c r="G256" i="15"/>
  <c r="M256" i="15" s="1"/>
  <c r="I256" i="15"/>
  <c r="K256" i="15"/>
  <c r="O256" i="15"/>
  <c r="Q256" i="15"/>
  <c r="V256" i="15"/>
  <c r="G257" i="15"/>
  <c r="M257" i="15" s="1"/>
  <c r="I257" i="15"/>
  <c r="K257" i="15"/>
  <c r="O257" i="15"/>
  <c r="Q257" i="15"/>
  <c r="V257" i="15"/>
  <c r="G258" i="15"/>
  <c r="M258" i="15" s="1"/>
  <c r="I258" i="15"/>
  <c r="K258" i="15"/>
  <c r="O258" i="15"/>
  <c r="Q258" i="15"/>
  <c r="V258" i="15"/>
  <c r="AE260" i="15"/>
  <c r="F46" i="1" s="1"/>
  <c r="BA71" i="14"/>
  <c r="BA55" i="14"/>
  <c r="BA53" i="14"/>
  <c r="BA45" i="14"/>
  <c r="G9" i="14"/>
  <c r="M9" i="14" s="1"/>
  <c r="I9" i="14"/>
  <c r="K9" i="14"/>
  <c r="O9" i="14"/>
  <c r="Q9" i="14"/>
  <c r="V9" i="14"/>
  <c r="G10" i="14"/>
  <c r="M10" i="14" s="1"/>
  <c r="I10" i="14"/>
  <c r="K10" i="14"/>
  <c r="O10" i="14"/>
  <c r="Q10" i="14"/>
  <c r="V10" i="14"/>
  <c r="G11" i="14"/>
  <c r="M11" i="14" s="1"/>
  <c r="I11" i="14"/>
  <c r="K11" i="14"/>
  <c r="O11" i="14"/>
  <c r="Q11" i="14"/>
  <c r="V11" i="14"/>
  <c r="G12" i="14"/>
  <c r="M12" i="14" s="1"/>
  <c r="I12" i="14"/>
  <c r="K12" i="14"/>
  <c r="O12" i="14"/>
  <c r="Q12" i="14"/>
  <c r="V12" i="14"/>
  <c r="G13" i="14"/>
  <c r="M13" i="14" s="1"/>
  <c r="I13" i="14"/>
  <c r="K13" i="14"/>
  <c r="O13" i="14"/>
  <c r="Q13" i="14"/>
  <c r="V13" i="14"/>
  <c r="G14" i="14"/>
  <c r="M14" i="14" s="1"/>
  <c r="I14" i="14"/>
  <c r="K14" i="14"/>
  <c r="O14" i="14"/>
  <c r="Q14" i="14"/>
  <c r="V14" i="14"/>
  <c r="G15" i="14"/>
  <c r="I15" i="14"/>
  <c r="K15" i="14"/>
  <c r="M15" i="14"/>
  <c r="O15" i="14"/>
  <c r="Q15" i="14"/>
  <c r="V15" i="14"/>
  <c r="G16" i="14"/>
  <c r="M16" i="14" s="1"/>
  <c r="I16" i="14"/>
  <c r="K16" i="14"/>
  <c r="O16" i="14"/>
  <c r="Q16" i="14"/>
  <c r="V16" i="14"/>
  <c r="G17" i="14"/>
  <c r="M17" i="14" s="1"/>
  <c r="I17" i="14"/>
  <c r="K17" i="14"/>
  <c r="O17" i="14"/>
  <c r="Q17" i="14"/>
  <c r="V17" i="14"/>
  <c r="G18" i="14"/>
  <c r="M18" i="14" s="1"/>
  <c r="I18" i="14"/>
  <c r="K18" i="14"/>
  <c r="O18" i="14"/>
  <c r="Q18" i="14"/>
  <c r="V18" i="14"/>
  <c r="G19" i="14"/>
  <c r="M19" i="14" s="1"/>
  <c r="I19" i="14"/>
  <c r="K19" i="14"/>
  <c r="O19" i="14"/>
  <c r="Q19" i="14"/>
  <c r="V19" i="14"/>
  <c r="G20" i="14"/>
  <c r="M20" i="14" s="1"/>
  <c r="I20" i="14"/>
  <c r="K20" i="14"/>
  <c r="O20" i="14"/>
  <c r="Q20" i="14"/>
  <c r="V20" i="14"/>
  <c r="G21" i="14"/>
  <c r="I21" i="14"/>
  <c r="K21" i="14"/>
  <c r="M21" i="14"/>
  <c r="O21" i="14"/>
  <c r="Q21" i="14"/>
  <c r="V21" i="14"/>
  <c r="G22" i="14"/>
  <c r="M22" i="14" s="1"/>
  <c r="I22" i="14"/>
  <c r="K22" i="14"/>
  <c r="O22" i="14"/>
  <c r="Q22" i="14"/>
  <c r="V22" i="14"/>
  <c r="G23" i="14"/>
  <c r="I23" i="14"/>
  <c r="K23" i="14"/>
  <c r="M23" i="14"/>
  <c r="O23" i="14"/>
  <c r="Q23" i="14"/>
  <c r="V23" i="14"/>
  <c r="G24" i="14"/>
  <c r="M24" i="14" s="1"/>
  <c r="I24" i="14"/>
  <c r="K24" i="14"/>
  <c r="O24" i="14"/>
  <c r="Q24" i="14"/>
  <c r="V24" i="14"/>
  <c r="G25" i="14"/>
  <c r="M25" i="14" s="1"/>
  <c r="I25" i="14"/>
  <c r="K25" i="14"/>
  <c r="O25" i="14"/>
  <c r="Q25" i="14"/>
  <c r="V25" i="14"/>
  <c r="G26" i="14"/>
  <c r="M26" i="14" s="1"/>
  <c r="I26" i="14"/>
  <c r="K26" i="14"/>
  <c r="O26" i="14"/>
  <c r="Q26" i="14"/>
  <c r="V26" i="14"/>
  <c r="G27" i="14"/>
  <c r="M27" i="14" s="1"/>
  <c r="I27" i="14"/>
  <c r="K27" i="14"/>
  <c r="O27" i="14"/>
  <c r="Q27" i="14"/>
  <c r="V27" i="14"/>
  <c r="G28" i="14"/>
  <c r="M28" i="14" s="1"/>
  <c r="I28" i="14"/>
  <c r="K28" i="14"/>
  <c r="O28" i="14"/>
  <c r="Q28" i="14"/>
  <c r="V28" i="14"/>
  <c r="G29" i="14"/>
  <c r="M29" i="14" s="1"/>
  <c r="I29" i="14"/>
  <c r="K29" i="14"/>
  <c r="O29" i="14"/>
  <c r="Q29" i="14"/>
  <c r="V29" i="14"/>
  <c r="G30" i="14"/>
  <c r="M30" i="14" s="1"/>
  <c r="I30" i="14"/>
  <c r="K30" i="14"/>
  <c r="O30" i="14"/>
  <c r="Q30" i="14"/>
  <c r="V30" i="14"/>
  <c r="G31" i="14"/>
  <c r="I31" i="14"/>
  <c r="K31" i="14"/>
  <c r="M31" i="14"/>
  <c r="O31" i="14"/>
  <c r="Q31" i="14"/>
  <c r="V31" i="14"/>
  <c r="G32" i="14"/>
  <c r="M32" i="14" s="1"/>
  <c r="I32" i="14"/>
  <c r="K32" i="14"/>
  <c r="O32" i="14"/>
  <c r="Q32" i="14"/>
  <c r="V32" i="14"/>
  <c r="G33" i="14"/>
  <c r="M33" i="14" s="1"/>
  <c r="I33" i="14"/>
  <c r="K33" i="14"/>
  <c r="O33" i="14"/>
  <c r="Q33" i="14"/>
  <c r="V33" i="14"/>
  <c r="G34" i="14"/>
  <c r="M34" i="14" s="1"/>
  <c r="I34" i="14"/>
  <c r="K34" i="14"/>
  <c r="O34" i="14"/>
  <c r="Q34" i="14"/>
  <c r="V34" i="14"/>
  <c r="G35" i="14"/>
  <c r="M35" i="14" s="1"/>
  <c r="I35" i="14"/>
  <c r="K35" i="14"/>
  <c r="O35" i="14"/>
  <c r="Q35" i="14"/>
  <c r="V35" i="14"/>
  <c r="G36" i="14"/>
  <c r="M36" i="14" s="1"/>
  <c r="I36" i="14"/>
  <c r="K36" i="14"/>
  <c r="O36" i="14"/>
  <c r="Q36" i="14"/>
  <c r="V36" i="14"/>
  <c r="G37" i="14"/>
  <c r="I37" i="14"/>
  <c r="K37" i="14"/>
  <c r="M37" i="14"/>
  <c r="O37" i="14"/>
  <c r="Q37" i="14"/>
  <c r="V37" i="14"/>
  <c r="G38" i="14"/>
  <c r="M38" i="14" s="1"/>
  <c r="I38" i="14"/>
  <c r="K38" i="14"/>
  <c r="O38" i="14"/>
  <c r="Q38" i="14"/>
  <c r="V38" i="14"/>
  <c r="G39" i="14"/>
  <c r="M39" i="14" s="1"/>
  <c r="I39" i="14"/>
  <c r="K39" i="14"/>
  <c r="O39" i="14"/>
  <c r="Q39" i="14"/>
  <c r="V39" i="14"/>
  <c r="G40" i="14"/>
  <c r="M40" i="14" s="1"/>
  <c r="I40" i="14"/>
  <c r="K40" i="14"/>
  <c r="O40" i="14"/>
  <c r="Q40" i="14"/>
  <c r="V40" i="14"/>
  <c r="G41" i="14"/>
  <c r="M41" i="14" s="1"/>
  <c r="I41" i="14"/>
  <c r="K41" i="14"/>
  <c r="O41" i="14"/>
  <c r="Q41" i="14"/>
  <c r="V41" i="14"/>
  <c r="G42" i="14"/>
  <c r="M42" i="14" s="1"/>
  <c r="I42" i="14"/>
  <c r="K42" i="14"/>
  <c r="O42" i="14"/>
  <c r="Q42" i="14"/>
  <c r="V42" i="14"/>
  <c r="G44" i="14"/>
  <c r="I44" i="14"/>
  <c r="K44" i="14"/>
  <c r="O44" i="14"/>
  <c r="Q44" i="14"/>
  <c r="V44" i="14"/>
  <c r="G46" i="14"/>
  <c r="I46" i="14"/>
  <c r="K46" i="14"/>
  <c r="M46" i="14"/>
  <c r="O46" i="14"/>
  <c r="Q46" i="14"/>
  <c r="V46" i="14"/>
  <c r="G47" i="14"/>
  <c r="M47" i="14" s="1"/>
  <c r="I47" i="14"/>
  <c r="K47" i="14"/>
  <c r="O47" i="14"/>
  <c r="Q47" i="14"/>
  <c r="V47" i="14"/>
  <c r="G48" i="14"/>
  <c r="M48" i="14" s="1"/>
  <c r="I48" i="14"/>
  <c r="K48" i="14"/>
  <c r="O48" i="14"/>
  <c r="Q48" i="14"/>
  <c r="V48" i="14"/>
  <c r="G49" i="14"/>
  <c r="M49" i="14" s="1"/>
  <c r="I49" i="14"/>
  <c r="K49" i="14"/>
  <c r="O49" i="14"/>
  <c r="Q49" i="14"/>
  <c r="V49" i="14"/>
  <c r="G50" i="14"/>
  <c r="M50" i="14" s="1"/>
  <c r="I50" i="14"/>
  <c r="K50" i="14"/>
  <c r="O50" i="14"/>
  <c r="Q50" i="14"/>
  <c r="V50" i="14"/>
  <c r="G51" i="14"/>
  <c r="M51" i="14" s="1"/>
  <c r="I51" i="14"/>
  <c r="K51" i="14"/>
  <c r="O51" i="14"/>
  <c r="Q51" i="14"/>
  <c r="V51" i="14"/>
  <c r="G52" i="14"/>
  <c r="I52" i="14"/>
  <c r="K52" i="14"/>
  <c r="M52" i="14"/>
  <c r="O52" i="14"/>
  <c r="Q52" i="14"/>
  <c r="V52" i="14"/>
  <c r="G54" i="14"/>
  <c r="M54" i="14" s="1"/>
  <c r="I54" i="14"/>
  <c r="K54" i="14"/>
  <c r="O54" i="14"/>
  <c r="Q54" i="14"/>
  <c r="V54" i="14"/>
  <c r="G56" i="14"/>
  <c r="M56" i="14" s="1"/>
  <c r="I56" i="14"/>
  <c r="K56" i="14"/>
  <c r="O56" i="14"/>
  <c r="Q56" i="14"/>
  <c r="V56" i="14"/>
  <c r="G57" i="14"/>
  <c r="M57" i="14" s="1"/>
  <c r="I57" i="14"/>
  <c r="K57" i="14"/>
  <c r="O57" i="14"/>
  <c r="Q57" i="14"/>
  <c r="V57" i="14"/>
  <c r="G59" i="14"/>
  <c r="M59" i="14" s="1"/>
  <c r="I59" i="14"/>
  <c r="K59" i="14"/>
  <c r="O59" i="14"/>
  <c r="Q59" i="14"/>
  <c r="V59" i="14"/>
  <c r="G60" i="14"/>
  <c r="M60" i="14" s="1"/>
  <c r="I60" i="14"/>
  <c r="K60" i="14"/>
  <c r="O60" i="14"/>
  <c r="Q60" i="14"/>
  <c r="V60" i="14"/>
  <c r="G62" i="14"/>
  <c r="M62" i="14" s="1"/>
  <c r="I62" i="14"/>
  <c r="K62" i="14"/>
  <c r="O62" i="14"/>
  <c r="Q62" i="14"/>
  <c r="V62" i="14"/>
  <c r="G63" i="14"/>
  <c r="M63" i="14" s="1"/>
  <c r="I63" i="14"/>
  <c r="K63" i="14"/>
  <c r="O63" i="14"/>
  <c r="Q63" i="14"/>
  <c r="V63" i="14"/>
  <c r="G64" i="14"/>
  <c r="I64" i="14"/>
  <c r="K64" i="14"/>
  <c r="M64" i="14"/>
  <c r="O64" i="14"/>
  <c r="Q64" i="14"/>
  <c r="V64" i="14"/>
  <c r="G65" i="14"/>
  <c r="M65" i="14" s="1"/>
  <c r="I65" i="14"/>
  <c r="K65" i="14"/>
  <c r="O65" i="14"/>
  <c r="Q65" i="14"/>
  <c r="V65" i="14"/>
  <c r="G66" i="14"/>
  <c r="I66" i="14"/>
  <c r="K66" i="14"/>
  <c r="M66" i="14"/>
  <c r="O66" i="14"/>
  <c r="Q66" i="14"/>
  <c r="V66" i="14"/>
  <c r="G67" i="14"/>
  <c r="M67" i="14" s="1"/>
  <c r="I67" i="14"/>
  <c r="K67" i="14"/>
  <c r="O67" i="14"/>
  <c r="Q67" i="14"/>
  <c r="V67" i="14"/>
  <c r="G68" i="14"/>
  <c r="M68" i="14" s="1"/>
  <c r="I68" i="14"/>
  <c r="K68" i="14"/>
  <c r="O68" i="14"/>
  <c r="Q68" i="14"/>
  <c r="V68" i="14"/>
  <c r="G69" i="14"/>
  <c r="M69" i="14" s="1"/>
  <c r="I69" i="14"/>
  <c r="K69" i="14"/>
  <c r="O69" i="14"/>
  <c r="Q69" i="14"/>
  <c r="V69" i="14"/>
  <c r="G70" i="14"/>
  <c r="M70" i="14" s="1"/>
  <c r="I70" i="14"/>
  <c r="K70" i="14"/>
  <c r="O70" i="14"/>
  <c r="Q70" i="14"/>
  <c r="V70" i="14"/>
  <c r="AE73" i="14"/>
  <c r="F45" i="1" s="1"/>
  <c r="BA107" i="13"/>
  <c r="BA102" i="13"/>
  <c r="BA99" i="13"/>
  <c r="BA74" i="13"/>
  <c r="BA71" i="13"/>
  <c r="BA60" i="13"/>
  <c r="BA58" i="13"/>
  <c r="BA55" i="13"/>
  <c r="BA43" i="13"/>
  <c r="BA35" i="13"/>
  <c r="BA27" i="13"/>
  <c r="BA25" i="13"/>
  <c r="BA17" i="13"/>
  <c r="BA14" i="13"/>
  <c r="BA12" i="13"/>
  <c r="BA10" i="13"/>
  <c r="G9" i="13"/>
  <c r="I9" i="13"/>
  <c r="K9" i="13"/>
  <c r="M9" i="13"/>
  <c r="O9" i="13"/>
  <c r="Q9" i="13"/>
  <c r="V9" i="13"/>
  <c r="G11" i="13"/>
  <c r="M11" i="13" s="1"/>
  <c r="I11" i="13"/>
  <c r="K11" i="13"/>
  <c r="O11" i="13"/>
  <c r="Q11" i="13"/>
  <c r="V11" i="13"/>
  <c r="G13" i="13"/>
  <c r="M13" i="13" s="1"/>
  <c r="I13" i="13"/>
  <c r="K13" i="13"/>
  <c r="O13" i="13"/>
  <c r="Q13" i="13"/>
  <c r="V13" i="13"/>
  <c r="G16" i="13"/>
  <c r="M16" i="13" s="1"/>
  <c r="I16" i="13"/>
  <c r="K16" i="13"/>
  <c r="O16" i="13"/>
  <c r="Q16" i="13"/>
  <c r="V16" i="13"/>
  <c r="G24" i="13"/>
  <c r="M24" i="13" s="1"/>
  <c r="I24" i="13"/>
  <c r="K24" i="13"/>
  <c r="O24" i="13"/>
  <c r="Q24" i="13"/>
  <c r="V24" i="13"/>
  <c r="G26" i="13"/>
  <c r="M26" i="13" s="1"/>
  <c r="I26" i="13"/>
  <c r="K26" i="13"/>
  <c r="O26" i="13"/>
  <c r="Q26" i="13"/>
  <c r="V26" i="13"/>
  <c r="G34" i="13"/>
  <c r="M34" i="13" s="1"/>
  <c r="I34" i="13"/>
  <c r="K34" i="13"/>
  <c r="O34" i="13"/>
  <c r="Q34" i="13"/>
  <c r="V34" i="13"/>
  <c r="G42" i="13"/>
  <c r="M42" i="13" s="1"/>
  <c r="I42" i="13"/>
  <c r="K42" i="13"/>
  <c r="O42" i="13"/>
  <c r="Q42" i="13"/>
  <c r="V42" i="13"/>
  <c r="G50" i="13"/>
  <c r="I50" i="13"/>
  <c r="K50" i="13"/>
  <c r="M50" i="13"/>
  <c r="O50" i="13"/>
  <c r="Q50" i="13"/>
  <c r="V50" i="13"/>
  <c r="G53" i="13"/>
  <c r="M53" i="13" s="1"/>
  <c r="I53" i="13"/>
  <c r="K53" i="13"/>
  <c r="O53" i="13"/>
  <c r="Q53" i="13"/>
  <c r="V53" i="13"/>
  <c r="G54" i="13"/>
  <c r="M54" i="13" s="1"/>
  <c r="I54" i="13"/>
  <c r="K54" i="13"/>
  <c r="O54" i="13"/>
  <c r="Q54" i="13"/>
  <c r="V54" i="13"/>
  <c r="G57" i="13"/>
  <c r="M57" i="13" s="1"/>
  <c r="I57" i="13"/>
  <c r="K57" i="13"/>
  <c r="O57" i="13"/>
  <c r="Q57" i="13"/>
  <c r="V57" i="13"/>
  <c r="G59" i="13"/>
  <c r="M59" i="13" s="1"/>
  <c r="I59" i="13"/>
  <c r="K59" i="13"/>
  <c r="O59" i="13"/>
  <c r="Q59" i="13"/>
  <c r="V59" i="13"/>
  <c r="G62" i="13"/>
  <c r="M62" i="13" s="1"/>
  <c r="I62" i="13"/>
  <c r="K62" i="13"/>
  <c r="O62" i="13"/>
  <c r="Q62" i="13"/>
  <c r="V62" i="13"/>
  <c r="G65" i="13"/>
  <c r="I65" i="13"/>
  <c r="K65" i="13"/>
  <c r="O65" i="13"/>
  <c r="Q65" i="13"/>
  <c r="V65" i="13"/>
  <c r="G67" i="13"/>
  <c r="M67" i="13" s="1"/>
  <c r="I67" i="13"/>
  <c r="K67" i="13"/>
  <c r="O67" i="13"/>
  <c r="Q67" i="13"/>
  <c r="V67" i="13"/>
  <c r="G70" i="13"/>
  <c r="M70" i="13" s="1"/>
  <c r="I70" i="13"/>
  <c r="K70" i="13"/>
  <c r="O70" i="13"/>
  <c r="Q70" i="13"/>
  <c r="V70" i="13"/>
  <c r="G73" i="13"/>
  <c r="M73" i="13" s="1"/>
  <c r="I73" i="13"/>
  <c r="K73" i="13"/>
  <c r="O73" i="13"/>
  <c r="Q73" i="13"/>
  <c r="V73" i="13"/>
  <c r="G76" i="13"/>
  <c r="M76" i="13" s="1"/>
  <c r="I76" i="13"/>
  <c r="K76" i="13"/>
  <c r="O76" i="13"/>
  <c r="Q76" i="13"/>
  <c r="V76" i="13"/>
  <c r="G80" i="13"/>
  <c r="I80" i="13"/>
  <c r="K80" i="13"/>
  <c r="O80" i="13"/>
  <c r="Q80" i="13"/>
  <c r="V80" i="13"/>
  <c r="G83" i="13"/>
  <c r="M83" i="13" s="1"/>
  <c r="I83" i="13"/>
  <c r="K83" i="13"/>
  <c r="O83" i="13"/>
  <c r="Q83" i="13"/>
  <c r="V83" i="13"/>
  <c r="G86" i="13"/>
  <c r="M86" i="13" s="1"/>
  <c r="I86" i="13"/>
  <c r="K86" i="13"/>
  <c r="O86" i="13"/>
  <c r="Q86" i="13"/>
  <c r="V86" i="13"/>
  <c r="G87" i="13"/>
  <c r="M87" i="13" s="1"/>
  <c r="I87" i="13"/>
  <c r="K87" i="13"/>
  <c r="O87" i="13"/>
  <c r="Q87" i="13"/>
  <c r="V87" i="13"/>
  <c r="G88" i="13"/>
  <c r="M88" i="13" s="1"/>
  <c r="I88" i="13"/>
  <c r="K88" i="13"/>
  <c r="O88" i="13"/>
  <c r="Q88" i="13"/>
  <c r="V88" i="13"/>
  <c r="G89" i="13"/>
  <c r="I89" i="13"/>
  <c r="K89" i="13"/>
  <c r="M89" i="13"/>
  <c r="O89" i="13"/>
  <c r="Q89" i="13"/>
  <c r="V89" i="13"/>
  <c r="G91" i="13"/>
  <c r="M91" i="13" s="1"/>
  <c r="I91" i="13"/>
  <c r="K91" i="13"/>
  <c r="O91" i="13"/>
  <c r="Q91" i="13"/>
  <c r="V91" i="13"/>
  <c r="G92" i="13"/>
  <c r="M92" i="13" s="1"/>
  <c r="I92" i="13"/>
  <c r="K92" i="13"/>
  <c r="O92" i="13"/>
  <c r="Q92" i="13"/>
  <c r="V92" i="13"/>
  <c r="G93" i="13"/>
  <c r="I93" i="13"/>
  <c r="K93" i="13"/>
  <c r="M93" i="13"/>
  <c r="O93" i="13"/>
  <c r="Q93" i="13"/>
  <c r="V93" i="13"/>
  <c r="G94" i="13"/>
  <c r="M94" i="13" s="1"/>
  <c r="I94" i="13"/>
  <c r="K94" i="13"/>
  <c r="O94" i="13"/>
  <c r="Q94" i="13"/>
  <c r="V94" i="13"/>
  <c r="G95" i="13"/>
  <c r="I95" i="13"/>
  <c r="K95" i="13"/>
  <c r="M95" i="13"/>
  <c r="O95" i="13"/>
  <c r="Q95" i="13"/>
  <c r="V95" i="13"/>
  <c r="G96" i="13"/>
  <c r="M96" i="13" s="1"/>
  <c r="I96" i="13"/>
  <c r="K96" i="13"/>
  <c r="O96" i="13"/>
  <c r="Q96" i="13"/>
  <c r="V96" i="13"/>
  <c r="G98" i="13"/>
  <c r="I98" i="13"/>
  <c r="K98" i="13"/>
  <c r="O98" i="13"/>
  <c r="Q98" i="13"/>
  <c r="V98" i="13"/>
  <c r="G101" i="13"/>
  <c r="I101" i="13"/>
  <c r="K101" i="13"/>
  <c r="M101" i="13"/>
  <c r="O101" i="13"/>
  <c r="Q101" i="13"/>
  <c r="V101" i="13"/>
  <c r="G106" i="13"/>
  <c r="M106" i="13" s="1"/>
  <c r="I106" i="13"/>
  <c r="K106" i="13"/>
  <c r="O106" i="13"/>
  <c r="Q106" i="13"/>
  <c r="V106" i="13"/>
  <c r="G109" i="13"/>
  <c r="I109" i="13"/>
  <c r="K109" i="13"/>
  <c r="M109" i="13"/>
  <c r="O109" i="13"/>
  <c r="Q109" i="13"/>
  <c r="V109" i="13"/>
  <c r="V111" i="13"/>
  <c r="G112" i="13"/>
  <c r="G111" i="13" s="1"/>
  <c r="I68" i="1" s="1"/>
  <c r="I112" i="13"/>
  <c r="I111" i="13" s="1"/>
  <c r="K112" i="13"/>
  <c r="K111" i="13" s="1"/>
  <c r="O112" i="13"/>
  <c r="O111" i="13" s="1"/>
  <c r="Q112" i="13"/>
  <c r="Q111" i="13" s="1"/>
  <c r="V112" i="13"/>
  <c r="G117" i="13"/>
  <c r="M117" i="13" s="1"/>
  <c r="I117" i="13"/>
  <c r="K117" i="13"/>
  <c r="O117" i="13"/>
  <c r="Q117" i="13"/>
  <c r="V117" i="13"/>
  <c r="G119" i="13"/>
  <c r="M119" i="13" s="1"/>
  <c r="I119" i="13"/>
  <c r="K119" i="13"/>
  <c r="O119" i="13"/>
  <c r="Q119" i="13"/>
  <c r="V119" i="13"/>
  <c r="G121" i="13"/>
  <c r="I121" i="13"/>
  <c r="K121" i="13"/>
  <c r="M121" i="13"/>
  <c r="O121" i="13"/>
  <c r="Q121" i="13"/>
  <c r="V121" i="13"/>
  <c r="G123" i="13"/>
  <c r="M123" i="13" s="1"/>
  <c r="I123" i="13"/>
  <c r="K123" i="13"/>
  <c r="O123" i="13"/>
  <c r="Q123" i="13"/>
  <c r="V123" i="13"/>
  <c r="G126" i="13"/>
  <c r="M126" i="13" s="1"/>
  <c r="I126" i="13"/>
  <c r="K126" i="13"/>
  <c r="O126" i="13"/>
  <c r="Q126" i="13"/>
  <c r="V126" i="13"/>
  <c r="G127" i="13"/>
  <c r="M127" i="13" s="1"/>
  <c r="I127" i="13"/>
  <c r="K127" i="13"/>
  <c r="O127" i="13"/>
  <c r="Q127" i="13"/>
  <c r="V127" i="13"/>
  <c r="G128" i="13"/>
  <c r="M128" i="13" s="1"/>
  <c r="I128" i="13"/>
  <c r="K128" i="13"/>
  <c r="O128" i="13"/>
  <c r="Q128" i="13"/>
  <c r="V128" i="13"/>
  <c r="G130" i="13"/>
  <c r="G129" i="13" s="1"/>
  <c r="I130" i="13"/>
  <c r="I129" i="13" s="1"/>
  <c r="K130" i="13"/>
  <c r="K129" i="13" s="1"/>
  <c r="M130" i="13"/>
  <c r="M129" i="13" s="1"/>
  <c r="O130" i="13"/>
  <c r="O129" i="13" s="1"/>
  <c r="Q130" i="13"/>
  <c r="Q129" i="13" s="1"/>
  <c r="V130" i="13"/>
  <c r="V129" i="13" s="1"/>
  <c r="G135" i="13"/>
  <c r="I135" i="13"/>
  <c r="K135" i="13"/>
  <c r="M135" i="13"/>
  <c r="O135" i="13"/>
  <c r="Q135" i="13"/>
  <c r="V135" i="13"/>
  <c r="G137" i="13"/>
  <c r="M137" i="13" s="1"/>
  <c r="I137" i="13"/>
  <c r="K137" i="13"/>
  <c r="O137" i="13"/>
  <c r="Q137" i="13"/>
  <c r="V137" i="13"/>
  <c r="G139" i="13"/>
  <c r="M139" i="13" s="1"/>
  <c r="I139" i="13"/>
  <c r="K139" i="13"/>
  <c r="O139" i="13"/>
  <c r="Q139" i="13"/>
  <c r="V139" i="13"/>
  <c r="G141" i="13"/>
  <c r="M141" i="13" s="1"/>
  <c r="I141" i="13"/>
  <c r="K141" i="13"/>
  <c r="O141" i="13"/>
  <c r="Q141" i="13"/>
  <c r="V141" i="13"/>
  <c r="G143" i="13"/>
  <c r="M143" i="13" s="1"/>
  <c r="I143" i="13"/>
  <c r="K143" i="13"/>
  <c r="O143" i="13"/>
  <c r="Q143" i="13"/>
  <c r="V143" i="13"/>
  <c r="G145" i="13"/>
  <c r="M145" i="13" s="1"/>
  <c r="I145" i="13"/>
  <c r="K145" i="13"/>
  <c r="O145" i="13"/>
  <c r="Q145" i="13"/>
  <c r="V145" i="13"/>
  <c r="G151" i="13"/>
  <c r="I151" i="13"/>
  <c r="K151" i="13"/>
  <c r="O151" i="13"/>
  <c r="Q151" i="13"/>
  <c r="V151" i="13"/>
  <c r="G154" i="13"/>
  <c r="I154" i="13"/>
  <c r="K154" i="13"/>
  <c r="M154" i="13"/>
  <c r="O154" i="13"/>
  <c r="Q154" i="13"/>
  <c r="V154" i="13"/>
  <c r="G156" i="13"/>
  <c r="M156" i="13" s="1"/>
  <c r="I156" i="13"/>
  <c r="K156" i="13"/>
  <c r="O156" i="13"/>
  <c r="Q156" i="13"/>
  <c r="V156" i="13"/>
  <c r="G158" i="13"/>
  <c r="M158" i="13" s="1"/>
  <c r="I158" i="13"/>
  <c r="K158" i="13"/>
  <c r="O158" i="13"/>
  <c r="Q158" i="13"/>
  <c r="V158" i="13"/>
  <c r="G160" i="13"/>
  <c r="M160" i="13" s="1"/>
  <c r="I160" i="13"/>
  <c r="K160" i="13"/>
  <c r="O160" i="13"/>
  <c r="Q160" i="13"/>
  <c r="V160" i="13"/>
  <c r="G162" i="13"/>
  <c r="M162" i="13" s="1"/>
  <c r="I162" i="13"/>
  <c r="K162" i="13"/>
  <c r="O162" i="13"/>
  <c r="Q162" i="13"/>
  <c r="V162" i="13"/>
  <c r="G168" i="13"/>
  <c r="M168" i="13" s="1"/>
  <c r="I168" i="13"/>
  <c r="K168" i="13"/>
  <c r="O168" i="13"/>
  <c r="Q168" i="13"/>
  <c r="Q167" i="13" s="1"/>
  <c r="V168" i="13"/>
  <c r="G170" i="13"/>
  <c r="M170" i="13" s="1"/>
  <c r="I170" i="13"/>
  <c r="K170" i="13"/>
  <c r="O170" i="13"/>
  <c r="Q170" i="13"/>
  <c r="V170" i="13"/>
  <c r="V167" i="13" s="1"/>
  <c r="G171" i="13"/>
  <c r="M171" i="13" s="1"/>
  <c r="I171" i="13"/>
  <c r="K171" i="13"/>
  <c r="O171" i="13"/>
  <c r="Q171" i="13"/>
  <c r="V171" i="13"/>
  <c r="G177" i="13"/>
  <c r="M177" i="13" s="1"/>
  <c r="I177" i="13"/>
  <c r="I176" i="13" s="1"/>
  <c r="K177" i="13"/>
  <c r="O177" i="13"/>
  <c r="Q177" i="13"/>
  <c r="V177" i="13"/>
  <c r="G179" i="13"/>
  <c r="M179" i="13" s="1"/>
  <c r="I179" i="13"/>
  <c r="K179" i="13"/>
  <c r="O179" i="13"/>
  <c r="Q179" i="13"/>
  <c r="V179" i="13"/>
  <c r="G181" i="13"/>
  <c r="M181" i="13" s="1"/>
  <c r="I181" i="13"/>
  <c r="K181" i="13"/>
  <c r="O181" i="13"/>
  <c r="Q181" i="13"/>
  <c r="V181" i="13"/>
  <c r="G187" i="13"/>
  <c r="M187" i="13" s="1"/>
  <c r="I187" i="13"/>
  <c r="K187" i="13"/>
  <c r="O187" i="13"/>
  <c r="Q187" i="13"/>
  <c r="V187" i="13"/>
  <c r="G190" i="13"/>
  <c r="M190" i="13" s="1"/>
  <c r="I190" i="13"/>
  <c r="K190" i="13"/>
  <c r="K186" i="13" s="1"/>
  <c r="O190" i="13"/>
  <c r="Q190" i="13"/>
  <c r="V190" i="13"/>
  <c r="V186" i="13" s="1"/>
  <c r="AE196" i="13"/>
  <c r="BA21" i="12"/>
  <c r="BA19" i="12"/>
  <c r="BA17" i="12"/>
  <c r="BA10" i="12"/>
  <c r="G9" i="12"/>
  <c r="M9" i="12" s="1"/>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2" i="12"/>
  <c r="M22" i="12" s="1"/>
  <c r="I22" i="12"/>
  <c r="K22" i="12"/>
  <c r="O22" i="12"/>
  <c r="Q22" i="12"/>
  <c r="V22" i="12"/>
  <c r="G23" i="12"/>
  <c r="M23" i="12" s="1"/>
  <c r="I23" i="12"/>
  <c r="K23" i="12"/>
  <c r="O23" i="12"/>
  <c r="Q23" i="12"/>
  <c r="V23" i="12"/>
  <c r="G24" i="12"/>
  <c r="M24" i="12" s="1"/>
  <c r="I24" i="12"/>
  <c r="K24" i="12"/>
  <c r="O24" i="12"/>
  <c r="Q24" i="12"/>
  <c r="V24" i="12"/>
  <c r="G25" i="12"/>
  <c r="I25" i="12"/>
  <c r="K25" i="12"/>
  <c r="M25" i="12"/>
  <c r="O25" i="12"/>
  <c r="Q25" i="12"/>
  <c r="V25" i="12"/>
  <c r="G26" i="12"/>
  <c r="M26" i="12" s="1"/>
  <c r="I26" i="12"/>
  <c r="K26" i="12"/>
  <c r="O26" i="12"/>
  <c r="Q26" i="12"/>
  <c r="V26" i="12"/>
  <c r="G27" i="12"/>
  <c r="M27" i="12" s="1"/>
  <c r="I27" i="12"/>
  <c r="K27" i="12"/>
  <c r="O27" i="12"/>
  <c r="Q27" i="12"/>
  <c r="V27" i="12"/>
  <c r="G28" i="12"/>
  <c r="M28" i="12" s="1"/>
  <c r="I28" i="12"/>
  <c r="K28" i="12"/>
  <c r="O28" i="12"/>
  <c r="Q28" i="12"/>
  <c r="V28" i="12"/>
  <c r="G29" i="12"/>
  <c r="M29" i="12" s="1"/>
  <c r="I29" i="12"/>
  <c r="K29" i="12"/>
  <c r="O29" i="12"/>
  <c r="Q29" i="12"/>
  <c r="V29" i="12"/>
  <c r="G30" i="12"/>
  <c r="M30" i="12" s="1"/>
  <c r="I30" i="12"/>
  <c r="K30" i="12"/>
  <c r="O30" i="12"/>
  <c r="Q30" i="12"/>
  <c r="V30" i="12"/>
  <c r="AE36" i="12"/>
  <c r="H42" i="1"/>
  <c r="Q176" i="13" l="1"/>
  <c r="M13" i="15"/>
  <c r="M66" i="18"/>
  <c r="M65" i="18" s="1"/>
  <c r="I8" i="12"/>
  <c r="K8" i="12"/>
  <c r="I186" i="13"/>
  <c r="V176" i="13"/>
  <c r="M112" i="13"/>
  <c r="M111" i="13" s="1"/>
  <c r="Q79" i="13"/>
  <c r="AF73" i="14"/>
  <c r="G45" i="1" s="1"/>
  <c r="H45" i="1" s="1"/>
  <c r="I45" i="1" s="1"/>
  <c r="M74" i="16"/>
  <c r="M73" i="16" s="1"/>
  <c r="AF91" i="17"/>
  <c r="O69" i="18"/>
  <c r="M94" i="21"/>
  <c r="M93" i="21" s="1"/>
  <c r="K176" i="13"/>
  <c r="Q8" i="12"/>
  <c r="I167" i="13"/>
  <c r="Q186" i="13"/>
  <c r="K167" i="13"/>
  <c r="G95" i="21"/>
  <c r="I89" i="1" s="1"/>
  <c r="AF196" i="13"/>
  <c r="G44" i="1" s="1"/>
  <c r="Q64" i="13"/>
  <c r="AF36" i="12"/>
  <c r="K150" i="13"/>
  <c r="K134" i="13"/>
  <c r="Q134" i="13"/>
  <c r="I134" i="13"/>
  <c r="O116" i="13"/>
  <c r="Q97" i="13"/>
  <c r="I97" i="13"/>
  <c r="O97" i="13"/>
  <c r="O90" i="13"/>
  <c r="V79" i="13"/>
  <c r="V64" i="13"/>
  <c r="V8" i="13"/>
  <c r="K43" i="14"/>
  <c r="K237" i="15"/>
  <c r="K183" i="15"/>
  <c r="K157" i="15"/>
  <c r="V137" i="15"/>
  <c r="G117" i="15"/>
  <c r="I81" i="1" s="1"/>
  <c r="Q97" i="15"/>
  <c r="I97" i="15"/>
  <c r="O97" i="15"/>
  <c r="O8" i="15"/>
  <c r="V8" i="16"/>
  <c r="G8" i="18"/>
  <c r="AF113" i="18"/>
  <c r="G50" i="1" s="1"/>
  <c r="H50" i="1" s="1"/>
  <c r="I50" i="1" s="1"/>
  <c r="F40" i="1"/>
  <c r="F41" i="1"/>
  <c r="F39" i="1"/>
  <c r="O15" i="12"/>
  <c r="O8" i="12"/>
  <c r="O186" i="13"/>
  <c r="O176" i="13"/>
  <c r="O167" i="13"/>
  <c r="V150" i="13"/>
  <c r="V134" i="13"/>
  <c r="K116" i="13"/>
  <c r="Q116" i="13"/>
  <c r="I116" i="13"/>
  <c r="K97" i="13"/>
  <c r="K90" i="13"/>
  <c r="Q90" i="13"/>
  <c r="I90" i="13"/>
  <c r="G79" i="13"/>
  <c r="I64" i="1" s="1"/>
  <c r="G64" i="13"/>
  <c r="I63" i="1" s="1"/>
  <c r="V43" i="14"/>
  <c r="O8" i="14"/>
  <c r="V237" i="15"/>
  <c r="V183" i="15"/>
  <c r="O172" i="15"/>
  <c r="V157" i="15"/>
  <c r="G137" i="15"/>
  <c r="I82" i="1" s="1"/>
  <c r="Q117" i="15"/>
  <c r="I117" i="15"/>
  <c r="O117" i="15"/>
  <c r="K97" i="15"/>
  <c r="K88" i="15"/>
  <c r="Q88" i="15"/>
  <c r="I88" i="15"/>
  <c r="K8" i="15"/>
  <c r="Q8" i="15"/>
  <c r="I8" i="15"/>
  <c r="K8" i="17"/>
  <c r="Q8" i="17"/>
  <c r="I8" i="17"/>
  <c r="M11" i="19"/>
  <c r="M8" i="19" s="1"/>
  <c r="AF106" i="19"/>
  <c r="G51" i="1" s="1"/>
  <c r="H51" i="1" s="1"/>
  <c r="I51" i="1" s="1"/>
  <c r="O68" i="20"/>
  <c r="K15" i="12"/>
  <c r="Q15" i="12"/>
  <c r="I15" i="12"/>
  <c r="F43" i="1"/>
  <c r="F44" i="1"/>
  <c r="G150" i="13"/>
  <c r="I73" i="1" s="1"/>
  <c r="V116" i="13"/>
  <c r="V97" i="13"/>
  <c r="V90" i="13"/>
  <c r="I79" i="13"/>
  <c r="O79" i="13"/>
  <c r="I64" i="13"/>
  <c r="O64" i="13"/>
  <c r="O8" i="13"/>
  <c r="G43" i="14"/>
  <c r="I88" i="1" s="1"/>
  <c r="K8" i="14"/>
  <c r="Q8" i="14"/>
  <c r="I8" i="14"/>
  <c r="G237" i="15"/>
  <c r="I86" i="1" s="1"/>
  <c r="G183" i="15"/>
  <c r="I85" i="1" s="1"/>
  <c r="K172" i="15"/>
  <c r="Q172" i="15"/>
  <c r="I172" i="15"/>
  <c r="G157" i="15"/>
  <c r="I83" i="1" s="1"/>
  <c r="Q137" i="15"/>
  <c r="I137" i="15"/>
  <c r="O137" i="15"/>
  <c r="K117" i="15"/>
  <c r="V97" i="15"/>
  <c r="V88" i="15"/>
  <c r="G88" i="17"/>
  <c r="I77" i="1" s="1"/>
  <c r="M89" i="17"/>
  <c r="M88" i="17" s="1"/>
  <c r="V68" i="17"/>
  <c r="V15" i="12"/>
  <c r="V8" i="12"/>
  <c r="Q150" i="13"/>
  <c r="I150" i="13"/>
  <c r="O150" i="13"/>
  <c r="O134" i="13"/>
  <c r="G97" i="13"/>
  <c r="I67" i="1" s="1"/>
  <c r="K79" i="13"/>
  <c r="K64" i="13"/>
  <c r="K8" i="13"/>
  <c r="Q8" i="13"/>
  <c r="I8" i="13"/>
  <c r="Q43" i="14"/>
  <c r="I43" i="14"/>
  <c r="O43" i="14"/>
  <c r="V8" i="14"/>
  <c r="Q237" i="15"/>
  <c r="I237" i="15"/>
  <c r="O237" i="15"/>
  <c r="Q183" i="15"/>
  <c r="I183" i="15"/>
  <c r="O183" i="15"/>
  <c r="V172" i="15"/>
  <c r="Q157" i="15"/>
  <c r="I157" i="15"/>
  <c r="O157" i="15"/>
  <c r="K137" i="15"/>
  <c r="V117" i="15"/>
  <c r="G97" i="15"/>
  <c r="I80" i="1" s="1"/>
  <c r="G49" i="1"/>
  <c r="H49" i="1" s="1"/>
  <c r="I49" i="1" s="1"/>
  <c r="O68" i="19"/>
  <c r="M11" i="20"/>
  <c r="AF108" i="20"/>
  <c r="G52" i="1" s="1"/>
  <c r="H52" i="1" s="1"/>
  <c r="I52" i="1" s="1"/>
  <c r="G68" i="21"/>
  <c r="Q58" i="21"/>
  <c r="I58" i="21"/>
  <c r="K8" i="21"/>
  <c r="Q8" i="21"/>
  <c r="I8" i="21"/>
  <c r="F48" i="1"/>
  <c r="F54" i="1"/>
  <c r="O88" i="15"/>
  <c r="V8" i="15"/>
  <c r="Q68" i="16"/>
  <c r="I68" i="16"/>
  <c r="O68" i="16"/>
  <c r="G8" i="16"/>
  <c r="G80" i="16" s="1"/>
  <c r="V8" i="17"/>
  <c r="K69" i="18"/>
  <c r="Q69" i="18"/>
  <c r="I69" i="18"/>
  <c r="O8" i="18"/>
  <c r="K68" i="19"/>
  <c r="Q68" i="19"/>
  <c r="I68" i="19"/>
  <c r="O8" i="19"/>
  <c r="K68" i="20"/>
  <c r="Q68" i="20"/>
  <c r="I68" i="20"/>
  <c r="O8" i="20"/>
  <c r="O68" i="21"/>
  <c r="K58" i="21"/>
  <c r="V8" i="21"/>
  <c r="K68" i="16"/>
  <c r="Q8" i="16"/>
  <c r="I8" i="16"/>
  <c r="O8" i="16"/>
  <c r="O68" i="17"/>
  <c r="V69" i="18"/>
  <c r="K8" i="18"/>
  <c r="Q8" i="18"/>
  <c r="I8" i="18"/>
  <c r="V68" i="19"/>
  <c r="K8" i="19"/>
  <c r="Q8" i="19"/>
  <c r="I8" i="19"/>
  <c r="V68" i="20"/>
  <c r="K8" i="20"/>
  <c r="Q8" i="20"/>
  <c r="I8" i="20"/>
  <c r="G87" i="21"/>
  <c r="I71" i="1" s="1"/>
  <c r="K68" i="21"/>
  <c r="Q68" i="21"/>
  <c r="I68" i="21"/>
  <c r="G64" i="21"/>
  <c r="I66" i="1" s="1"/>
  <c r="G8" i="21"/>
  <c r="G101" i="21" s="1"/>
  <c r="V68" i="16"/>
  <c r="K8" i="16"/>
  <c r="K68" i="17"/>
  <c r="Q68" i="17"/>
  <c r="I68" i="17"/>
  <c r="O8" i="17"/>
  <c r="G69" i="18"/>
  <c r="V8" i="18"/>
  <c r="V8" i="19"/>
  <c r="V8" i="20"/>
  <c r="V68" i="21"/>
  <c r="O8" i="21"/>
  <c r="AF101" i="21"/>
  <c r="M71" i="21"/>
  <c r="M68" i="21" s="1"/>
  <c r="M59" i="21"/>
  <c r="M58" i="21" s="1"/>
  <c r="M11" i="21"/>
  <c r="M8" i="21" s="1"/>
  <c r="M68" i="20"/>
  <c r="M8" i="20"/>
  <c r="G68" i="20"/>
  <c r="G8" i="20"/>
  <c r="G108" i="20" s="1"/>
  <c r="M106" i="20"/>
  <c r="M105" i="20" s="1"/>
  <c r="M100" i="20"/>
  <c r="M99" i="20" s="1"/>
  <c r="M68" i="19"/>
  <c r="G68" i="19"/>
  <c r="G8" i="19"/>
  <c r="M104" i="19"/>
  <c r="M103" i="19" s="1"/>
  <c r="M98" i="19"/>
  <c r="M97" i="19" s="1"/>
  <c r="M111" i="18"/>
  <c r="M110" i="18" s="1"/>
  <c r="M105" i="18"/>
  <c r="M104" i="18" s="1"/>
  <c r="M71" i="18"/>
  <c r="M69" i="18" s="1"/>
  <c r="M11" i="18"/>
  <c r="M8" i="18" s="1"/>
  <c r="M68" i="17"/>
  <c r="M8" i="17"/>
  <c r="G68" i="17"/>
  <c r="G8" i="17"/>
  <c r="M83" i="17"/>
  <c r="M82" i="17" s="1"/>
  <c r="AF80" i="16"/>
  <c r="G47" i="1" s="1"/>
  <c r="H47" i="1" s="1"/>
  <c r="I47" i="1" s="1"/>
  <c r="M69" i="16"/>
  <c r="M68" i="16" s="1"/>
  <c r="M65" i="16"/>
  <c r="M64" i="16" s="1"/>
  <c r="M9" i="16"/>
  <c r="M8" i="16" s="1"/>
  <c r="M172" i="15"/>
  <c r="M88" i="15"/>
  <c r="M8" i="15"/>
  <c r="G172" i="15"/>
  <c r="I84" i="1" s="1"/>
  <c r="G88" i="15"/>
  <c r="I79" i="1" s="1"/>
  <c r="G8" i="15"/>
  <c r="M238" i="15"/>
  <c r="M237" i="15" s="1"/>
  <c r="M184" i="15"/>
  <c r="M183" i="15" s="1"/>
  <c r="M158" i="15"/>
  <c r="M157" i="15" s="1"/>
  <c r="M138" i="15"/>
  <c r="M137" i="15" s="1"/>
  <c r="M118" i="15"/>
  <c r="M117" i="15" s="1"/>
  <c r="M98" i="15"/>
  <c r="M97" i="15" s="1"/>
  <c r="M8" i="14"/>
  <c r="G8" i="14"/>
  <c r="M44" i="14"/>
  <c r="M43" i="14" s="1"/>
  <c r="M116" i="13"/>
  <c r="M90" i="13"/>
  <c r="M8" i="13"/>
  <c r="M186" i="13"/>
  <c r="M176" i="13"/>
  <c r="M167" i="13"/>
  <c r="M134" i="13"/>
  <c r="G186" i="13"/>
  <c r="I76" i="1" s="1"/>
  <c r="G176" i="13"/>
  <c r="I75" i="1" s="1"/>
  <c r="G167" i="13"/>
  <c r="I74" i="1" s="1"/>
  <c r="G134" i="13"/>
  <c r="I72" i="1" s="1"/>
  <c r="G116" i="13"/>
  <c r="I70" i="1" s="1"/>
  <c r="G90" i="13"/>
  <c r="I65" i="1" s="1"/>
  <c r="G8" i="13"/>
  <c r="M151" i="13"/>
  <c r="M150" i="13" s="1"/>
  <c r="M98" i="13"/>
  <c r="M97" i="13" s="1"/>
  <c r="M80" i="13"/>
  <c r="M79" i="13" s="1"/>
  <c r="M65" i="13"/>
  <c r="M64" i="13" s="1"/>
  <c r="M15" i="12"/>
  <c r="M8" i="12"/>
  <c r="G15" i="12"/>
  <c r="I91" i="1" s="1"/>
  <c r="I20" i="1" s="1"/>
  <c r="G8" i="12"/>
  <c r="J28" i="1"/>
  <c r="J26" i="1"/>
  <c r="G38" i="1"/>
  <c r="F38" i="1"/>
  <c r="J23" i="1"/>
  <c r="J24" i="1"/>
  <c r="J25" i="1"/>
  <c r="J27" i="1"/>
  <c r="E24" i="1"/>
  <c r="E26" i="1"/>
  <c r="G113" i="18" l="1"/>
  <c r="I17" i="1"/>
  <c r="I69" i="1"/>
  <c r="G48" i="1"/>
  <c r="H48" i="1" s="1"/>
  <c r="I48" i="1" s="1"/>
  <c r="H44" i="1"/>
  <c r="I44" i="1" s="1"/>
  <c r="I87" i="1"/>
  <c r="G73" i="14"/>
  <c r="I62" i="1"/>
  <c r="G196" i="13"/>
  <c r="I18" i="1"/>
  <c r="I78" i="1"/>
  <c r="G260" i="15"/>
  <c r="G40" i="1"/>
  <c r="H40" i="1" s="1"/>
  <c r="I40" i="1" s="1"/>
  <c r="G41" i="1"/>
  <c r="H41" i="1" s="1"/>
  <c r="I41" i="1" s="1"/>
  <c r="G39" i="1"/>
  <c r="H39" i="1" s="1"/>
  <c r="H55" i="1" s="1"/>
  <c r="I90" i="1"/>
  <c r="I19" i="1" s="1"/>
  <c r="G36" i="12"/>
  <c r="G106" i="19"/>
  <c r="G43" i="1"/>
  <c r="H43" i="1" s="1"/>
  <c r="I43" i="1" s="1"/>
  <c r="F55" i="1"/>
  <c r="G91" i="17"/>
  <c r="G53" i="1"/>
  <c r="H53" i="1" s="1"/>
  <c r="I53" i="1" s="1"/>
  <c r="G54" i="1"/>
  <c r="H54" i="1" s="1"/>
  <c r="I54" i="1" s="1"/>
  <c r="G23" i="1" l="1"/>
  <c r="A23" i="1" s="1"/>
  <c r="A24" i="1" s="1"/>
  <c r="G24" i="1" s="1"/>
  <c r="G55" i="1"/>
  <c r="G25" i="1" s="1"/>
  <c r="A25" i="1" s="1"/>
  <c r="A26" i="1" s="1"/>
  <c r="G26" i="1" s="1"/>
  <c r="I39" i="1"/>
  <c r="I55" i="1" s="1"/>
  <c r="I16" i="1"/>
  <c r="I21" i="1" s="1"/>
  <c r="I92" i="1"/>
  <c r="J54" i="1" l="1"/>
  <c r="J46" i="1"/>
  <c r="J45" i="1"/>
  <c r="J41" i="1"/>
  <c r="J53" i="1"/>
  <c r="J52" i="1"/>
  <c r="J44" i="1"/>
  <c r="J43" i="1"/>
  <c r="J51" i="1"/>
  <c r="J50" i="1"/>
  <c r="J40" i="1"/>
  <c r="J47" i="1"/>
  <c r="J48" i="1"/>
  <c r="J49" i="1"/>
  <c r="J39" i="1"/>
  <c r="J55" i="1" s="1"/>
  <c r="J89" i="1"/>
  <c r="J85" i="1"/>
  <c r="J81" i="1"/>
  <c r="J77" i="1"/>
  <c r="J73" i="1"/>
  <c r="J69" i="1"/>
  <c r="J65" i="1"/>
  <c r="J88" i="1"/>
  <c r="J84" i="1"/>
  <c r="J80" i="1"/>
  <c r="J76" i="1"/>
  <c r="J72" i="1"/>
  <c r="J68" i="1"/>
  <c r="J64" i="1"/>
  <c r="J91" i="1"/>
  <c r="J87" i="1"/>
  <c r="J83" i="1"/>
  <c r="J79" i="1"/>
  <c r="J75" i="1"/>
  <c r="J71" i="1"/>
  <c r="J67" i="1"/>
  <c r="J63" i="1"/>
  <c r="J90" i="1"/>
  <c r="J86" i="1"/>
  <c r="J82" i="1"/>
  <c r="J78" i="1"/>
  <c r="J74" i="1"/>
  <c r="J70" i="1"/>
  <c r="J66" i="1"/>
  <c r="J62" i="1"/>
  <c r="G28" i="1"/>
  <c r="A27" i="1"/>
  <c r="A29" i="1" s="1"/>
  <c r="G29" i="1" s="1"/>
  <c r="G27" i="1" s="1"/>
  <c r="J9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Vladimir</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<sst xmlns="http://schemas.openxmlformats.org/spreadsheetml/2006/main" count="6009" uniqueCount="1199">
  <si>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</si>
  <si>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</si>
  <si>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</si>
  <si>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</si>
  <si>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</si>
  <si>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</si>
  <si>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</si>
  <si>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</si>
  <si>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</si>
  <si>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</si>
  <si>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</si>
  <si>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</si>
  <si>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</si>
  <si>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</si>
  <si>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</si>
  <si>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</si>
  <si>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</si>
  <si>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</si>
  <si>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</si>
  <si>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</si>
  <si>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</si>
  <si>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</si>
  <si>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</si>
  <si>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</si>
  <si>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</si>
  <si>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</si>
  <si>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</si>
  <si>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</si>
  <si>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</si>
  <si>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</si>
  <si>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</si>
  <si>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</si>
  <si>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</si>
  <si>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</si>
  <si>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</si>
  <si>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</si>
  <si>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</si>
  <si>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</si>
  <si>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</si>
  <si>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</si>
  <si>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</si>
  <si>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</si>
  <si>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</si>
  <si>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55/2021</t>
  </si>
  <si>
    <t>Filipova Huť - vodojem a vodovod</t>
  </si>
  <si>
    <t>Obec Modrava</t>
  </si>
  <si>
    <t>63</t>
  </si>
  <si>
    <t>Modrava</t>
  </si>
  <si>
    <t>34192</t>
  </si>
  <si>
    <t>00573418</t>
  </si>
  <si>
    <t>CZ00573418</t>
  </si>
  <si>
    <t>AQUAŠUMAVA s.r.o.</t>
  </si>
  <si>
    <t>Chudenín 30, PSČ 340 22 Nýrsko, okres Klatovy</t>
  </si>
  <si>
    <t>64832911</t>
  </si>
  <si>
    <t>CZ64832911</t>
  </si>
  <si>
    <t>Stavba</t>
  </si>
  <si>
    <t>Ostatní a vedlejší náklady</t>
  </si>
  <si>
    <t>01</t>
  </si>
  <si>
    <t>Inženýrský objekt</t>
  </si>
  <si>
    <t>1</t>
  </si>
  <si>
    <t>Vodojem 2x50 m3</t>
  </si>
  <si>
    <t>Vodojem - stavební část</t>
  </si>
  <si>
    <t>02</t>
  </si>
  <si>
    <t>Vodojem - technologie</t>
  </si>
  <si>
    <t>03</t>
  </si>
  <si>
    <t>Vodojem - elektroinstalace</t>
  </si>
  <si>
    <t>04</t>
  </si>
  <si>
    <t>Vodojem - kanalizační přípojka</t>
  </si>
  <si>
    <t>2</t>
  </si>
  <si>
    <t>Vodovodní řady</t>
  </si>
  <si>
    <t>Výtlačný řad</t>
  </si>
  <si>
    <t>Vodovodní řad A</t>
  </si>
  <si>
    <t>Vodovodní řad A2</t>
  </si>
  <si>
    <t>Vodovodní řad B</t>
  </si>
  <si>
    <t>3</t>
  </si>
  <si>
    <t>Vodovodní přípojky</t>
  </si>
  <si>
    <t>Celkem za stavbu</t>
  </si>
  <si>
    <t>CZK</t>
  </si>
  <si>
    <t>Rekapitulace dílů</t>
  </si>
  <si>
    <t>Typ dílu</t>
  </si>
  <si>
    <t>Zemní práce</t>
  </si>
  <si>
    <t>Základy a zvláštní zakládání</t>
  </si>
  <si>
    <t>Svislé a kompletní konstrukce</t>
  </si>
  <si>
    <t>4</t>
  </si>
  <si>
    <t>Vodorovné konstrukce</t>
  </si>
  <si>
    <t>5</t>
  </si>
  <si>
    <t>Komunikace</t>
  </si>
  <si>
    <t>62</t>
  </si>
  <si>
    <t>Úpravy povrchů vnější</t>
  </si>
  <si>
    <t>Podlahy a podlahové konstrukce</t>
  </si>
  <si>
    <t>8</t>
  </si>
  <si>
    <t>Trubní vedení</t>
  </si>
  <si>
    <t>9</t>
  </si>
  <si>
    <t>Ostatní konstrukce, bourání</t>
  </si>
  <si>
    <t>99</t>
  </si>
  <si>
    <t>Staveništní přesun hmot</t>
  </si>
  <si>
    <t>712</t>
  </si>
  <si>
    <t>Povlakové krytiny</t>
  </si>
  <si>
    <t>713</t>
  </si>
  <si>
    <t>Izolace tepelné</t>
  </si>
  <si>
    <t>721</t>
  </si>
  <si>
    <t>Vnitřní kanalizace</t>
  </si>
  <si>
    <t>762</t>
  </si>
  <si>
    <t>Konstrukce tesařské</t>
  </si>
  <si>
    <t>764</t>
  </si>
  <si>
    <t>Konstrukce klempířské</t>
  </si>
  <si>
    <t>M21</t>
  </si>
  <si>
    <t>Elektromontáže</t>
  </si>
  <si>
    <t>M21-01</t>
  </si>
  <si>
    <t>Rozvaděč RH</t>
  </si>
  <si>
    <t>M21-02</t>
  </si>
  <si>
    <t>skříňka UC81</t>
  </si>
  <si>
    <t>M21-03</t>
  </si>
  <si>
    <t>Rozvaděč RPHV1</t>
  </si>
  <si>
    <t>M21-04</t>
  </si>
  <si>
    <t>Rozvaděč RPHV3</t>
  </si>
  <si>
    <t>M21-05</t>
  </si>
  <si>
    <t>Řídící automat</t>
  </si>
  <si>
    <t>M21-06</t>
  </si>
  <si>
    <t>Zařízení</t>
  </si>
  <si>
    <t>M21-07</t>
  </si>
  <si>
    <t>Stavební elektro</t>
  </si>
  <si>
    <t>M21-08</t>
  </si>
  <si>
    <t>Kabelové trasy</t>
  </si>
  <si>
    <t>M21-09</t>
  </si>
  <si>
    <t>Jímací a zemnící soustava</t>
  </si>
  <si>
    <t>M23</t>
  </si>
  <si>
    <t>Montáže potrubí</t>
  </si>
  <si>
    <t>M42</t>
  </si>
  <si>
    <t>Montáž zařízení potravinářského průmyslu</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</si>
  <si>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</si>
  <si>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</si>
  <si>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</si>
  <si>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</si>
  <si>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</si>
  <si>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</si>
  <si>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</si>
  <si>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</si>
  <si>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</si>
  <si>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</si>
  <si>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</si>
  <si>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</si>
  <si>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</si>
  <si>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</si>
  <si>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</si>
  <si>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</si>
  <si>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</si>
  <si>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</si>
  <si>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</si>
  <si>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</si>
  <si>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</si>
  <si>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</si>
  <si>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</si>
  <si>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</si>
  <si>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</si>
  <si>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</si>
  <si>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</si>
  <si>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</si>
  <si>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</si>
  <si>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</si>
  <si>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</si>
  <si>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</si>
  <si>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</si>
  <si>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</si>
  <si>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005111021R</t>
  </si>
  <si>
    <t>Vytyčení inženýrských sítí</t>
  </si>
  <si>
    <t>ks</t>
  </si>
  <si>
    <t>RTS 21/ II</t>
  </si>
  <si>
    <t>Indiv</t>
  </si>
  <si>
    <t>VRN</t>
  </si>
  <si>
    <t>POL99_2</t>
  </si>
  <si>
    <t>Zaměření a vytýčení stávajících inženýrských sítí v místě stavby z hlediska jejich ochrany při provádění stavby.</t>
  </si>
  <si>
    <t>POP</t>
  </si>
  <si>
    <t>005121  R</t>
  </si>
  <si>
    <t>Zařízení staveniště, včetně lávek a zabezpečení výkopů</t>
  </si>
  <si>
    <t>Vlastní</t>
  </si>
  <si>
    <t>Veškeré náklady spojené s vybudováním, provozem a odstraněním zařízení staveniště.</t>
  </si>
  <si>
    <t>005124099  R</t>
  </si>
  <si>
    <t>Koordinátor bezpečnosti práce ( zhotovitele )</t>
  </si>
  <si>
    <t>Koordinace stavebních a technologických dodávek stavby.</t>
  </si>
  <si>
    <t>0052110R</t>
  </si>
  <si>
    <t>Dočasná dopravní opatření-inženýring-nahlášení dopravní uzavírky dotčeným orgánům,dodání dopr značek, a světelné signalizace,jejich rozmístění a přemístění a jejich údržba a odstranění po skončení</t>
  </si>
  <si>
    <t>POL99_8</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</si>
  <si>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</si>
  <si>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005241010 R</t>
  </si>
  <si>
    <t>Dokumentace skutečného provedení stavby, 6x tištěné vyhotovení, 6x elektronicky</t>
  </si>
  <si>
    <t>Náklady na vyhotovení dokumentace skutečného provedení stavby a její předání objednateli v požadované formě a požadovaném počtu.</t>
  </si>
  <si>
    <t>0052410R</t>
  </si>
  <si>
    <t>Geodetické zaměření skutečného provedení stavby včetně vysazení odboček a přípojek 6x tisk a 6x CD, náklady na provedení skutečného zaměření stavby v rozsahu nezbytném pro kolaudaci stavby</t>
  </si>
  <si>
    <t>Náklady na provedení skutečného zaměření stavby v rozsahu nezbytném pro zápis změny do katastru nemovitostí.</t>
  </si>
  <si>
    <t>005301</t>
  </si>
  <si>
    <t>Geometrické plány pro věcná břemena, 6x tisk,6x CD</t>
  </si>
  <si>
    <t>kpl</t>
  </si>
  <si>
    <t>005304</t>
  </si>
  <si>
    <t>Fotodokumentace stavby, minimálně1000 fotografií + 6x DVD</t>
  </si>
  <si>
    <t>005305</t>
  </si>
  <si>
    <t>Zkoušky hutnění v komunikaci, 1ks překop,1ks na každých 50m v komunikaci</t>
  </si>
  <si>
    <t>005306</t>
  </si>
  <si>
    <t>Laboratorní rozbor zeminy pro skládkování</t>
  </si>
  <si>
    <t>005307</t>
  </si>
  <si>
    <t>Aktualizace vyjádření včech správců sítí</t>
  </si>
  <si>
    <t>005309</t>
  </si>
  <si>
    <t>Dohled geologa</t>
  </si>
  <si>
    <t>00592</t>
  </si>
  <si>
    <t>Publicita projektu - velkoplošný informační panel dle pravidel financování</t>
  </si>
  <si>
    <t>00593</t>
  </si>
  <si>
    <t>Úplný chemický, bakteriologický a radiologický rozbor v rozsahu a počtu nutném pro kolaudaci</t>
  </si>
  <si>
    <t>00594</t>
  </si>
  <si>
    <t>Kompletační a koordinační činnost zhotovitele stavby</t>
  </si>
  <si>
    <t>Výrobní, dílenská a upřesňující dokumentace pro provedení díla</t>
  </si>
  <si>
    <t>úklid a údržba sjízdnosti komunikaci v průběhu stavby</t>
  </si>
  <si>
    <t>nájem veřejných komunikací po dobu stavby (ve správě SÚS)</t>
  </si>
  <si>
    <t>SUM</t>
  </si>
  <si>
    <t>END</t>
  </si>
  <si>
    <t>Položkový soupis prací a dodávek</t>
  </si>
  <si>
    <t>ING</t>
  </si>
  <si>
    <t>115101201R00</t>
  </si>
  <si>
    <t>Čerpání vody na dopravní výšku do 10 m_x000D_
 s uvažovaným průměrným přítokem do 500 l/min</t>
  </si>
  <si>
    <t>h</t>
  </si>
  <si>
    <t>800-1</t>
  </si>
  <si>
    <t>Práce</t>
  </si>
  <si>
    <t>POL1_</t>
  </si>
  <si>
    <t>na vzdálenost od hladiny vody v jímce po výšku roviny proložené osou nejvyššího bodu výtlačného potrubí. Včetně odpadní potrubí v délce do 20 m.</t>
  </si>
  <si>
    <t>SPI</t>
  </si>
  <si>
    <t>115101301R00</t>
  </si>
  <si>
    <t>Pohotovost záložní čerpací soupravy na dopravní výšku do 10 m_x000D_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</si>
  <si>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</si>
  <si>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</si>
  <si>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</si>
  <si>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</si>
  <si>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</si>
  <si>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</si>
  <si>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24,66*8,88*0,2</t>
  </si>
  <si>
    <t>VV</t>
  </si>
  <si>
    <t>131301112R00</t>
  </si>
  <si>
    <t>Hloubení nezapažených jam a zářezů do 1000 m3, v hornině 4,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</si>
  <si>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</si>
  <si>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Začátek provozního součtu</t>
  </si>
  <si>
    <t xml:space="preserve">  (19,66*3,88+24,66*8,88)/2*2,5</t>
  </si>
  <si>
    <t xml:space="preserve">  3,88*4,0*0,3</t>
  </si>
  <si>
    <t xml:space="preserve">  Mezisoučet</t>
  </si>
  <si>
    <t>Konec provozního součtu</t>
  </si>
  <si>
    <t>40% : 373,733*0,4</t>
  </si>
  <si>
    <t>131301119R00</t>
  </si>
  <si>
    <t xml:space="preserve">Hloubení nezapažených jam a zářezů příplatek za lepivost, v hornině 4,  </t>
  </si>
  <si>
    <t>131401112R00</t>
  </si>
  <si>
    <t>Hloubení nezapažených jam a zářezů do 1000 m3, v hornině 5, hloubení strojně</t>
  </si>
  <si>
    <t>131501112R00</t>
  </si>
  <si>
    <t>Hloubení nezapažených jam a zářezů do 1000 m3, v hornině 6, hloubení strojně</t>
  </si>
  <si>
    <t>10% : 373,733*0,1</t>
  </si>
  <si>
    <t>131601102R00</t>
  </si>
  <si>
    <t>Hloubení nezapažených jam a zářezů do 1000 m3, v hornině 7, hloubení ručně a strojně</t>
  </si>
  <si>
    <t>162201102R00</t>
  </si>
  <si>
    <t>Vodorovné přemístění výkopku z horniny 1 až 4, na vzdálenost přes 20  do 50 m</t>
  </si>
  <si>
    <t>po suchu, bez naložení výkopku, avšak se složením bez rozhrnutí, zpáteční cesta vozidla.</t>
  </si>
  <si>
    <t>obsyp a zpět : 298,9864*2</t>
  </si>
  <si>
    <t>167101152R00</t>
  </si>
  <si>
    <t>Nakládání, skládání, překládání neulehlého výkopku nakládání výkopku_x000D_
 přes 100 m3, z horniny 5 až 7</t>
  </si>
  <si>
    <t>175101201R00</t>
  </si>
  <si>
    <t>Obsyp objektů bez prohození sypaniny</t>
  </si>
  <si>
    <t>sypaninou z vhodných hornin tř. 1 - 4 nebo materiálem, uloženým ve vzdálenosti do 30 m od vnějšího kraje objektu, pro jakoukoliv míru zhutnění,</t>
  </si>
  <si>
    <t>373,733*0,8</t>
  </si>
  <si>
    <t>175101209R00</t>
  </si>
  <si>
    <t>Obsyp objektů příplatek za prohození sypaniny</t>
  </si>
  <si>
    <t>182300012RAA</t>
  </si>
  <si>
    <t>Rozprostření ornice ve svahu nad 1 : 5 a osetí travou Rozprostření ornice ve svahu tloušťka 20 cm, dovoz ornice ze vzdálenosti 500 m, osetí trávou</t>
  </si>
  <si>
    <t>m2</t>
  </si>
  <si>
    <t>AP-HSV</t>
  </si>
  <si>
    <t>RTS 21/ I</t>
  </si>
  <si>
    <t>vč. urovnání ornice, naložení na skládce a vodorovným přemístěním ornice na místo rozprostření, založení trávníku osetím a dodávky travního semene.</t>
  </si>
  <si>
    <t>24,66*8,88</t>
  </si>
  <si>
    <t>199R</t>
  </si>
  <si>
    <t>Odvoz zeminy na skládku a poplatek za skládku dle zákona o odpadech, zajistí si dodavatel dle, možností</t>
  </si>
  <si>
    <t>20% : 373,733*0,2</t>
  </si>
  <si>
    <t>271531113R00</t>
  </si>
  <si>
    <t>Polštář základu z kameniva hr. drceného 16-32 mm</t>
  </si>
  <si>
    <t>801-1</t>
  </si>
  <si>
    <t>bez dodávky a uložení výztuže</t>
  </si>
  <si>
    <t>273351215R00</t>
  </si>
  <si>
    <t>Bednění stěn základových desek zřízení</t>
  </si>
  <si>
    <t>svislé nebo šikmé (odkloněné) , půdorysně přímé nebo zalomené, stěn základových desek ve volných nebo zapažených jámách, rýhách, šachtách, včetně případných vzpěr,</t>
  </si>
  <si>
    <t>273351216R00</t>
  </si>
  <si>
    <t>Bednění stěn základových desek odstranění</t>
  </si>
  <si>
    <t>Včetně očištění, vytřídění a uložení bedního materiálu.</t>
  </si>
  <si>
    <t>t</t>
  </si>
  <si>
    <t>včetně distančních prvků</t>
  </si>
  <si>
    <t>311112125RT3</t>
  </si>
  <si>
    <t>Stěny z betonových bednicích tvárnic a betonu šířky 250 mm, zálivka betonem C20/25</t>
  </si>
  <si>
    <t>(ztracené bednění) z betonových tvárnic a zálivka betonem,</t>
  </si>
  <si>
    <t>atika : (5,58+2,58)*2*0,5</t>
  </si>
  <si>
    <t>311361821R00</t>
  </si>
  <si>
    <t>Výztuž nadzákladových zdí z betonářské oceli 10 505(R)</t>
  </si>
  <si>
    <t>8,16*0,01</t>
  </si>
  <si>
    <t>381181004  R</t>
  </si>
  <si>
    <t>Montáž prostorových prefabrikátů do 31 t</t>
  </si>
  <si>
    <t>kus</t>
  </si>
  <si>
    <t>5531</t>
  </si>
  <si>
    <t>Domek  prostorový prefabrikát 558x308x280 cm se zárubní a dveřmi í pro vstup, beton 35/45 XC4,včetně doplňků a povrchových úprav</t>
  </si>
  <si>
    <t>Specifikace</t>
  </si>
  <si>
    <t>POL3_</t>
  </si>
  <si>
    <t>5532</t>
  </si>
  <si>
    <t>5533</t>
  </si>
  <si>
    <t>444135001 R</t>
  </si>
  <si>
    <t>Montáž stropních desek do 5 t</t>
  </si>
  <si>
    <t>444135002 R00</t>
  </si>
  <si>
    <t>Montáž stropních desek přes 6,0 do 7,5 t</t>
  </si>
  <si>
    <t>444135004 R00</t>
  </si>
  <si>
    <t>Montáž stropních desek přes 10 do 15 t</t>
  </si>
  <si>
    <t>5534</t>
  </si>
  <si>
    <t>Stropní deska prefa ze ŽB pro domek  558x308x15 cm</t>
  </si>
  <si>
    <t>5535</t>
  </si>
  <si>
    <t>Stropní deska prefa ze ŽB pro armaturní komoru   308x308x20 cm včetně poklopů</t>
  </si>
  <si>
    <t>5536</t>
  </si>
  <si>
    <t>Stropní deska prefa ze ŽB pro akumulační nádrž  788x308x20 cm včetně poklopů, beton 35/45 XC2</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</si>
  <si>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</si>
  <si>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</si>
  <si>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</si>
  <si>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(19,26+3,48)*2*1,5</t>
  </si>
  <si>
    <t>622319137RT3</t>
  </si>
  <si>
    <t>Zateplení fasády  , expandovaným polystyrénem, tloušťky 200 mm, kontaktní nátěr a silikonová omítka, hlazená, zrnitost 2 mm</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</si>
  <si>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t>
  </si>
  <si>
    <t>Včetně rohových lišt na hranách budov.</t>
  </si>
  <si>
    <t>(5,98+3,48)*2*3,4</t>
  </si>
  <si>
    <t>-1,4*2,1</t>
  </si>
  <si>
    <t>622319152RT5</t>
  </si>
  <si>
    <t>Zateplení ostění expandovaným polystyrénem, tloušťky 20 mm, kontaktní nátěr a silikátová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</si>
  <si>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</si>
  <si>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(2,1*2+1,4)*0,2</t>
  </si>
  <si>
    <t>622319017R00</t>
  </si>
  <si>
    <t>Profily zakládací hliníkové, pro izolaci tl. 200 mm</t>
  </si>
  <si>
    <t>m</t>
  </si>
  <si>
    <t>(19,26+3,48)*2</t>
  </si>
  <si>
    <t>631320032RAA</t>
  </si>
  <si>
    <t>Mazanina vyztužená sítí , beton C 16/20, tl. 10 cm, vyztužená sítí - drát 5,0 oka 100/100 mm</t>
  </si>
  <si>
    <t>hlazená dřevěným hladítkem.</t>
  </si>
  <si>
    <t>19,66*3,88</t>
  </si>
  <si>
    <t>-3,88*0,6*2</t>
  </si>
  <si>
    <t>933901111R00</t>
  </si>
  <si>
    <t>Zkoušky objektů a vymývání provedení zkoušky vodotěsnosti betonové nádrže jakéhokoliv druhu a tvaru, o obsahu do 1000 m3</t>
  </si>
  <si>
    <t>801-5</t>
  </si>
  <si>
    <t>-</t>
  </si>
  <si>
    <t>941955002R00</t>
  </si>
  <si>
    <t>Lešení lehké pracovní pomocné pomocné, o výšce lešeňové podlahy přes 1,2 do 1,9 m</t>
  </si>
  <si>
    <t>800-3</t>
  </si>
  <si>
    <t>fasáda : (8,58+3,08)*2*1,2</t>
  </si>
  <si>
    <t>952901411R00</t>
  </si>
  <si>
    <t>Vyčištění budov a ostatních objektů ostatních objektů (např. kanálů, zásobníků, kůlen apod.) - vynesení zbytků stavebního rumu, kropení a 2 x zametení podlah, oprášení stěn a výplní otvorů jakékoliv výšky podlaží</t>
  </si>
  <si>
    <t>5,58*3,08</t>
  </si>
  <si>
    <t>952903112R00</t>
  </si>
  <si>
    <t>Vyčištění objektů při světlé výšce prostoru do 3,5 m čistíren odpadních vod, nádrží, žlabů nebo kanálů</t>
  </si>
  <si>
    <t>při světlé výšce prostoru do 3,5 m čistíren odpadních vod, nádrží, vodojemů, žlabů nebo kanálů</t>
  </si>
  <si>
    <t>18,86*3,08</t>
  </si>
  <si>
    <t>953981104R00</t>
  </si>
  <si>
    <t>Chemické kotvy do betonu, do cihelného zdiva do betonu, hloubky 125 mm, M 16, ampule pro chemickou kotvu</t>
  </si>
  <si>
    <t>801-4</t>
  </si>
  <si>
    <t>08211320R</t>
  </si>
  <si>
    <t>vodné pro vodu pitnou</t>
  </si>
  <si>
    <t>SPCM</t>
  </si>
  <si>
    <t>08231320R</t>
  </si>
  <si>
    <t>stočné pro vodu nečištěnou</t>
  </si>
  <si>
    <t>998144471R00</t>
  </si>
  <si>
    <t>Přesun hmot, jímky a nádrže pozemní výšky do 25 m</t>
  </si>
  <si>
    <t>Přesun hmot</t>
  </si>
  <si>
    <t>POL7_</t>
  </si>
  <si>
    <t xml:space="preserve">Hmotnosti z položek s pořadovými čísly: : </t>
  </si>
  <si>
    <t xml:space="preserve">8,13,15,16,17,19,20,21,22,23,24,25,26,27,28,29,30,31,32,33,34,35,36,38,40, : </t>
  </si>
  <si>
    <t>Součet: : 200,89691</t>
  </si>
  <si>
    <t>712311101RZ1</t>
  </si>
  <si>
    <t>Povlakové krytiny střech do 10° za studena nátěrem 1 x, penetračním nebo asfaltovým lakem, včetně dodávky materiálu</t>
  </si>
  <si>
    <t>800-711</t>
  </si>
  <si>
    <t>712351111RT4</t>
  </si>
  <si>
    <t>Povlakové krytiny střech do 10° samolepicími pásy 1 vrstva, včetně dodávky samolepicího asfaltového pásu</t>
  </si>
  <si>
    <t>712372111RU1</t>
  </si>
  <si>
    <t xml:space="preserve">Povlakové krytiny střech do 10° termoplasty kotvené do betonu, 4 kotvy/m2, pro tl. izolace do 250 mm, bez dodávky fólie,  </t>
  </si>
  <si>
    <t>nad akumulačními nádržemi : 8,08*3,48*2</t>
  </si>
  <si>
    <t>712373111RU3</t>
  </si>
  <si>
    <t>Povlakové krytiny střech do 10° termoplasty kotvené do betonu, 6 kotev/m2, pro tl. izolace do 250 mm, včetně dodávky fólie, tloušťky 1,5 mm</t>
  </si>
  <si>
    <t>domek : 5,98*3,48*1,1</t>
  </si>
  <si>
    <t>28322028R</t>
  </si>
  <si>
    <t>fólie izolační zemní hydroizolační, protiradonová; tloušťka 1,50 mm; plošná hmotnost 1 900 g/m2; PVC-P</t>
  </si>
  <si>
    <t>56,2368*1,15</t>
  </si>
  <si>
    <t>998712101R00</t>
  </si>
  <si>
    <t>Přesun hmot pro povlakové krytiny v objektech výšky do 6 m</t>
  </si>
  <si>
    <t>50 m vodorovně</t>
  </si>
  <si>
    <t xml:space="preserve">45,46,48,49, : </t>
  </si>
  <si>
    <t>Součet: : 0,21332</t>
  </si>
  <si>
    <t>713141326R00</t>
  </si>
  <si>
    <t>Montáž tepelné izolace plochých střech dvouvrstvé, tloušťky do 250 mm na kotvy</t>
  </si>
  <si>
    <t>800-713</t>
  </si>
  <si>
    <t>domek : 5,98*3,48</t>
  </si>
  <si>
    <t>28375704R</t>
  </si>
  <si>
    <t>deska izolační stabilizovaná; pěnový polystyren; rovná hrana; součinitel tepelné vodivosti 0,037 W/mK; obj. hmotnost 20,00 kg/m3</t>
  </si>
  <si>
    <t>domek : 5,98*3,48*0,1*1,05</t>
  </si>
  <si>
    <t>28375705R</t>
  </si>
  <si>
    <t>deska izolační stabilizovaná; pěnový polystyren; rovná hrana; součinitel tepelné vodivosti 0,035 W/mK; obj. hmotnost 25,00 kg/m3</t>
  </si>
  <si>
    <t>nad akumulačními nádržemi : 8,08*3,48*2*0,1*1,05</t>
  </si>
  <si>
    <t>28375971R</t>
  </si>
  <si>
    <t>deska spádová, klín EPS 100; pěnový polystyren; součinitel tepelné vodivosti 0,037 W/mK</t>
  </si>
  <si>
    <t>domek : 5,98*3,48*(0,1+0,15)/2*1,05</t>
  </si>
  <si>
    <t>28375972R</t>
  </si>
  <si>
    <t>deska spádová, klín EPS 150; pěnový polystyren; součinitel tepelné vodivosti 0,035 W/mK</t>
  </si>
  <si>
    <t>nad akumulačními nádržemi : 8,08*3,48*2*(0,1+0,15)/2*1,05</t>
  </si>
  <si>
    <t>998713101R00</t>
  </si>
  <si>
    <t>Přesun hmot pro izolace tepelné v objektech výšky do 6 m</t>
  </si>
  <si>
    <t xml:space="preserve">52,53,54,55, : </t>
  </si>
  <si>
    <t>Součet: : 0,43048</t>
  </si>
  <si>
    <t>721176145R00</t>
  </si>
  <si>
    <t>Potrubí HT dešťové (svislé) vnější průměr D 110 mm, tloušťka stěny 2,7 mm, DN 100</t>
  </si>
  <si>
    <t>800-721</t>
  </si>
  <si>
    <t>včetně tvarovek, objímek. Bez zednických výpomocí.</t>
  </si>
  <si>
    <t>721234114RT1</t>
  </si>
  <si>
    <t>Střešní vtoky z PP, se svislým odtokem s továrně připojeným živičným izolačním pásem, s elektrickým ohřevem (10-30W, 230V), pochůzný 148x148mm/137x137mm, D 75, 1...</t>
  </si>
  <si>
    <t>998721101R00</t>
  </si>
  <si>
    <t>Přesun hmot pro vnitřní kanalizaci v objektech výšky do 6 m</t>
  </si>
  <si>
    <t>50 m vodorovně, měřeno od těžiště půdorysné plochy skládky do těžiště půdorysné plochy objektu</t>
  </si>
  <si>
    <t xml:space="preserve">57,58, : </t>
  </si>
  <si>
    <t>Součet: : 0,01038</t>
  </si>
  <si>
    <t>762441113RT2</t>
  </si>
  <si>
    <t>Obložení atiky s dodávkou dřevoštěpkových desek, tloušťky 18 mm, 1 vrstva, upevnění hmoždinkami a šrouby</t>
  </si>
  <si>
    <t>800-762</t>
  </si>
  <si>
    <t>(5,98+2,58)*2*0,55</t>
  </si>
  <si>
    <t>762495000R00</t>
  </si>
  <si>
    <t>Spojovací a ochranné prostředky hřebíky, vruty</t>
  </si>
  <si>
    <t>998762102R00</t>
  </si>
  <si>
    <t>Přesun hmot pro konstrukce tesařské v objektech výšky do 12 m</t>
  </si>
  <si>
    <t xml:space="preserve">60,61, : </t>
  </si>
  <si>
    <t>Součet: : 0,11327</t>
  </si>
  <si>
    <t>764817175R00</t>
  </si>
  <si>
    <t xml:space="preserve">Oplechování  zdí (atik), z lakovaného pozinkovaného plechu, rš 750 mm, dodávka a montáž </t>
  </si>
  <si>
    <t>800-764</t>
  </si>
  <si>
    <t>včetně zhotovení rohů, spojů a dilatací</t>
  </si>
  <si>
    <t>(5,98+3,48)*2</t>
  </si>
  <si>
    <t>998764101R00</t>
  </si>
  <si>
    <t>Přesun hmot pro konstrukce klempířské v objektech výšky do 6 m</t>
  </si>
  <si>
    <t xml:space="preserve">63, : </t>
  </si>
  <si>
    <t>Součet: : 0,07473</t>
  </si>
  <si>
    <t>14</t>
  </si>
  <si>
    <t>POL1_1</t>
  </si>
  <si>
    <t>20</t>
  </si>
  <si>
    <t>25</t>
  </si>
  <si>
    <t>26</t>
  </si>
  <si>
    <t>29</t>
  </si>
  <si>
    <t>Zpětná klapka DN 50</t>
  </si>
  <si>
    <t>7</t>
  </si>
  <si>
    <t>Pol__0035</t>
  </si>
  <si>
    <t>Potrubí nerezové 1.4301 54,0x2,0 mm</t>
  </si>
  <si>
    <t>Pol__0036</t>
  </si>
  <si>
    <t>Potrubí nerezové 1.4301 84,0x2,0 mm</t>
  </si>
  <si>
    <t>Pol__0037</t>
  </si>
  <si>
    <t>Potrubí nerezové 1.4301 104,0x2,0 mm</t>
  </si>
  <si>
    <t>Pol__0038</t>
  </si>
  <si>
    <t>Potrubí nerezové 1.4301 129,0x2,0 mm</t>
  </si>
  <si>
    <t>Pol__0039</t>
  </si>
  <si>
    <t>Potrubí nerezové 1.4301 154,0x2,0 mm</t>
  </si>
  <si>
    <t>POL3_0</t>
  </si>
  <si>
    <t>10</t>
  </si>
  <si>
    <t>11</t>
  </si>
  <si>
    <t>12</t>
  </si>
  <si>
    <t>13</t>
  </si>
  <si>
    <t>15</t>
  </si>
  <si>
    <t>16</t>
  </si>
  <si>
    <t>17</t>
  </si>
  <si>
    <t>18</t>
  </si>
  <si>
    <t>19</t>
  </si>
  <si>
    <t>21</t>
  </si>
  <si>
    <t>22</t>
  </si>
  <si>
    <t>23</t>
  </si>
  <si>
    <t>24</t>
  </si>
  <si>
    <t>27</t>
  </si>
  <si>
    <t>28</t>
  </si>
  <si>
    <t>6</t>
  </si>
  <si>
    <t>F1</t>
  </si>
  <si>
    <t>Nerezový otevřený odkyselovací filtr OFNO 1,5 s plochou 2x1,5 m2 s manuálním ovládáním na výkon 10,, 8m3/hod, zástavbový rozměr výška 3m, hloubka 2,20m, šířka 1,20m, výška náplně odkyselovací hmoty</t>
  </si>
  <si>
    <t>FIQ1</t>
  </si>
  <si>
    <t>Závitový vodoměr DN 32 s HRI impulsním výstupem 10l/puls, nátok surové vody ze zdroje. Se šroubením., Dávkuje se dle něj chlornan do surové vody M3.</t>
  </si>
  <si>
    <t>FIQ2</t>
  </si>
  <si>
    <t>Přírubový vodoměr DN 80 s OPTO výstupem 10l/puls, odtok filtrované vody do VDJ. Spíná se dle něj UV1, a dávkuje se dle něj chlornan sodný M3.</t>
  </si>
  <si>
    <t>FIQ3</t>
  </si>
  <si>
    <t>Přírubový vodoměr DN 50 - spotřeba prací vody.</t>
  </si>
  <si>
    <t>FIQ4</t>
  </si>
  <si>
    <t>Přírubový vodoměr DN 65 s OPTO výstupem 10l/puls, odtok pitné vody do gravitačního spotřebiště.</t>
  </si>
  <si>
    <t>FIQ5</t>
  </si>
  <si>
    <t>Přírubový vodoměr DN 50 s OPTO výstupem 10l/puls - odtok pitné vody do spotřebiště tlakové 1</t>
  </si>
  <si>
    <t>LIC2</t>
  </si>
  <si>
    <t>Hydrostatický snímač tlaku vody do potrubí 0-1bar, 4-20mA - snímá hladinu upravené vody v, akumulacích</t>
  </si>
  <si>
    <t>M3</t>
  </si>
  <si>
    <t>Dávkovací čerpadlo na chlornan sodný o výkonu 7,5l/h při 16 bar s barevným displejem, napájení, trvalé 230 V/50 Hz, 30W, s protitlakým ventilem, pevným dvoupolohovým sáním, plastovou kontramatkou,</t>
  </si>
  <si>
    <t>M4</t>
  </si>
  <si>
    <t>M5</t>
  </si>
  <si>
    <t>Ventilátor 320m3/hod při 170Pa, DN 150, 230V, 53W, 0,21A - na odvětrání radonu ze surové vody,, spínaný dle LIC1 s nátokem vody ze zdrojů</t>
  </si>
  <si>
    <t>M6</t>
  </si>
  <si>
    <t>Dmychadlo s výkonem delta p = 60 kPa, výtlak 0,68 m3/min., motor 2,2 kW, 400V, otáčky dmychadla 2920, ot/min, v protihlukovém krytu s protitlakým ventilem - pro praní filtru vzduchem. Spínání řízeno</t>
  </si>
  <si>
    <t>manuálně z rozvaděče v době praní.</t>
  </si>
  <si>
    <t>M7</t>
  </si>
  <si>
    <t>Ponorné nerezové čerpadlo o výkonu Q = 10,5 l/s, H = 15,7 m v.sl., 3 kW, 400 V, s nerezovým, chladicícm pláštěm - pro praní filtru. Spínání řízeno manuálně z rozvaděče v době praní.</t>
  </si>
  <si>
    <t>M8, M9</t>
  </si>
  <si>
    <t>Automatická tlaková stanice se dvěma čerpadly o výkonu 11,7m3/hod při tlaku 3,5bar, 2x2,2 kW, 400V,, včetně tlakové nádoby 100l - dodávka pitné vody do tlakového pásma. Vlastní tlakový snínač, tedy</t>
  </si>
  <si>
    <t>řídí se samo dle poklesu tlaku v řádu.</t>
  </si>
  <si>
    <t>N1</t>
  </si>
  <si>
    <t>Nádrž na chlornan sodný o objemu 50l pro instalaci dvou pevných sání od dvou dávkovacích čerpadel, včetně záchytné vany. Průměr nádrže 400mm, výška 600mm, velikost záchytné vany 500x500x250mm.</t>
  </si>
  <si>
    <t>PIC01</t>
  </si>
  <si>
    <t>Snímač tlaku vody do potrubí 0-10bar, 4-20mA - snímá tlak na výstupu do spotřebiště</t>
  </si>
  <si>
    <t>Pol__0023</t>
  </si>
  <si>
    <t>Doprava</t>
  </si>
  <si>
    <t>PZA01</t>
  </si>
  <si>
    <t>Plovákový spínač - Havarijní maximální hladina vody v akumulaci upravené vody 1</t>
  </si>
  <si>
    <t>PZA02</t>
  </si>
  <si>
    <t>Plovákový spínač - Havarijní minimální hladina vody v akumulaci upravené vody 1</t>
  </si>
  <si>
    <t>PZA03</t>
  </si>
  <si>
    <t>Plovákový spínač - Havarijní maximální hladina vody v akumulaci upravené vody 2</t>
  </si>
  <si>
    <t>PZA04</t>
  </si>
  <si>
    <t>Plovákový spínač - Havarijní minimální hladina vody v akumulaci upravené vody 2</t>
  </si>
  <si>
    <t>PZA05</t>
  </si>
  <si>
    <t>Vodivostní snímač hladiny vody ve filtru s 10m kabelem - snímá hladinu vody ve filtru, při, nastoupání k odpadu dá signál, že je třeba filtr vyprat</t>
  </si>
  <si>
    <t>UV1, UV2</t>
  </si>
  <si>
    <t>UV lampa s výkonem 400J/m2 při průtoku 5,5 m3/h, příkon zařízení 1x75 W, 230V s vlastním rozvaděčem, signalizujícím provozní hodiny, potřebu výměny zářivky či poruchu (oceloplechový rozvaděč</t>
  </si>
  <si>
    <t>300/300/210, krytí min IP65), kabeláž mezi nádobou a rozvaděčem max 15 m. Podmínky pro připojení (není součástí nabídky, musí řešit elektroinstalace) - přívod pro rozvaděč je 230V/10+proudový chránič 30mA.Desinfikuje filtrovanou vodu do VDJ. Spínání dle hladiny LIC1.</t>
  </si>
  <si>
    <t>BT340</t>
  </si>
  <si>
    <t>termostat, termostat, rozpínací kontakt pro 0-60°C, na DIN lištu, IP20, IUK08565</t>
  </si>
  <si>
    <t>FC11</t>
  </si>
  <si>
    <t>jistič, 20C/3, 10kA, LTN-20C/3</t>
  </si>
  <si>
    <t>FC11-2, FC13-2, FC84, FC340</t>
  </si>
  <si>
    <t>jistič, 4B/1, 10kA, LTN-4B/1</t>
  </si>
  <si>
    <t>FC201, FC312-2</t>
  </si>
  <si>
    <t>jistič, 2B/1, 10kA, LTN-2B/1</t>
  </si>
  <si>
    <t>FC303</t>
  </si>
  <si>
    <t>jistič, 16B/1, 10kA, LTN-16B/1</t>
  </si>
  <si>
    <t>FC312-1</t>
  </si>
  <si>
    <t>jistič, 6D/2, 10kA, LTN-6D/2</t>
  </si>
  <si>
    <t>FC32, FB52</t>
  </si>
  <si>
    <t>jistič, 25C/3, 10kA, LTN-25C/3</t>
  </si>
  <si>
    <t>FC321,FC322</t>
  </si>
  <si>
    <t>jistič, 6C/1, 10kA, LTN-6C/1</t>
  </si>
  <si>
    <t>FC9</t>
  </si>
  <si>
    <t>jistič, 6B/3, 10kA, LTN-6B/3</t>
  </si>
  <si>
    <t>FC91-3</t>
  </si>
  <si>
    <t>jistič, 25B/3, 10kA, LTN-25B/3</t>
  </si>
  <si>
    <t>PE,N můstky osadit dle průřezů</t>
  </si>
  <si>
    <t>PE,N můstky osadit dle průřezů navržených kabelů  a zavedených dodavatelů výrobce rozváděče</t>
  </si>
  <si>
    <t>PF201, SF211, SF213, SF232, SF</t>
  </si>
  <si>
    <t>signálka, bílá, 230V AC, LED, 0,33W, zadní šroubové svorky, MM216563--</t>
  </si>
  <si>
    <t>PF211-E, PF213-E, PF232, PF233</t>
  </si>
  <si>
    <t>signálka, červená nízká, 230V AC, LED, 0,33W, zadní šroubové svorky, komplet, MM900006--</t>
  </si>
  <si>
    <t>PF211-W, PF213-W</t>
  </si>
  <si>
    <t>signálka, zelená nízká, 230V AC, LED, 0,33W, zadní šroubové svorky, komplet, MM900005--</t>
  </si>
  <si>
    <t>PF222-E/W, PF223-E/W, PF226-E/</t>
  </si>
  <si>
    <t>signálka, červená nízká, 24V DC, LED, 0,33W, zadní šroubové svorky, komplet, MM900008--</t>
  </si>
  <si>
    <t>PF242,PF246</t>
  </si>
  <si>
    <t>signálka, bílá, 24V DC, LED, 0,33W, zadní šroubové svorky, MM216557--</t>
  </si>
  <si>
    <t>PF243,PF247</t>
  </si>
  <si>
    <t>signálka, zelená nízká, 24V DC, LED, 0,33W, zadní šroubové svorky, komplet, MM900007--</t>
  </si>
  <si>
    <t>Pol__0002</t>
  </si>
  <si>
    <t>boční podstavec, 1sada = 2 kusy(pravý/levý), výška 100, šířka 400, ACSOT041</t>
  </si>
  <si>
    <t>Pol__0003</t>
  </si>
  <si>
    <t>přední/zadní podstavec, 1sada=2kusy(přední/zadní), výška 100, šířka 1200, ACSOB121</t>
  </si>
  <si>
    <t>Pol__0004</t>
  </si>
  <si>
    <t>PEN Cu sběrnice, 30x5x200mm, pocínovaná, SI016220</t>
  </si>
  <si>
    <t>Pol__0005</t>
  </si>
  <si>
    <t>nosný izolátor, výška 40mm, vnitřní závity M10, lomová síla 6,2kN, IK011041-A</t>
  </si>
  <si>
    <t>Pol__0012</t>
  </si>
  <si>
    <t>kryty, OTS63T3</t>
  </si>
  <si>
    <t>Pol__0013</t>
  </si>
  <si>
    <t>ovládací páka, čevená/žlutá, 3 zámky 5-8mm, IP65, OHYS2RJ</t>
  </si>
  <si>
    <t>Pol__0015</t>
  </si>
  <si>
    <t>kryty, OTS40T3</t>
  </si>
  <si>
    <t>Pol__0016</t>
  </si>
  <si>
    <t>ovládací páka, černá, zamyketelná, IP54, OHBS3PH</t>
  </si>
  <si>
    <t>pomocný kontakt, pomocný kontakt motor. spouštěče, 1xNO + 1xNC 230VAC, boční, 3RV2901-1A</t>
  </si>
  <si>
    <t>varistor, pro stykač typ 25, montáž zpředu, 230VAC, 3RT2936-1BD00</t>
  </si>
  <si>
    <t>pomocný kontakt, pomocné kontakty 1xNO + 1xNC, 230VAC, čelní montáž, 3RH2911-1HA11</t>
  </si>
  <si>
    <t>Pol__0045</t>
  </si>
  <si>
    <t>patice, 8 A, 2 pólová, jednostranná, YRT78626</t>
  </si>
  <si>
    <t>Pol__0046</t>
  </si>
  <si>
    <t>štítek, YRT16040</t>
  </si>
  <si>
    <t>Pol__0052</t>
  </si>
  <si>
    <t>pojistka válcová skleněná, 5x20mm, F 0,5A</t>
  </si>
  <si>
    <t>Pol__0053</t>
  </si>
  <si>
    <t>pojistka válcová skleněná, 5x20mm, F 1A</t>
  </si>
  <si>
    <t>Pol__0054</t>
  </si>
  <si>
    <t>pojistka válcová skleněná, 5x20mm, F 1,6A</t>
  </si>
  <si>
    <t>Pol__0055</t>
  </si>
  <si>
    <t>pojistka válcová skleněná, 5x20mm, F 0,1A</t>
  </si>
  <si>
    <t>Pol__0064</t>
  </si>
  <si>
    <t>signálka, bílá hlavice nízká, M22, IP67, MM216771--</t>
  </si>
  <si>
    <t>Pol__0069</t>
  </si>
  <si>
    <t>nosič štítku, 30x50, prázdný, MM216392--</t>
  </si>
  <si>
    <t>Pol__0071</t>
  </si>
  <si>
    <t>svorka řadová, průřez 2,5 fáze, průřez 2,5 fáze</t>
  </si>
  <si>
    <t>Pol__0072</t>
  </si>
  <si>
    <t>svorka řadová, průřez 2,5 N, průřez 2,5 N</t>
  </si>
  <si>
    <t>Pol__0073</t>
  </si>
  <si>
    <t>svorka řadová, průřez 2,5 PE, průřez 2,5 PE</t>
  </si>
  <si>
    <t>Pol__0074</t>
  </si>
  <si>
    <t>varistor ve svorce, 250V, RSA 4</t>
  </si>
  <si>
    <t>Pol__0121</t>
  </si>
  <si>
    <t>Výroba RH včetně montážního materiálu a propojení, certifikáty</t>
  </si>
  <si>
    <t>Pol__0125</t>
  </si>
  <si>
    <t>Kontrola rozváděče u výrobce, cesta</t>
  </si>
  <si>
    <t>Pol__0126</t>
  </si>
  <si>
    <t>Doprava na stavbu</t>
  </si>
  <si>
    <t>QA1</t>
  </si>
  <si>
    <t>hlavní vypínač, tělo vypínače, Ith=63A, 3 póly, montáž do stěny rozvaděče, OT63FT3</t>
  </si>
  <si>
    <t>QA11K, QA13K, QA32K, QA33K, QA</t>
  </si>
  <si>
    <t>stykač, 4kW, jmen.proud 9A,  1Z, cívka 230V AC:27/5VA (přítah/držení), 3RT2016-1AP01</t>
  </si>
  <si>
    <t>SF211, SF211, SF213, SF213, SF</t>
  </si>
  <si>
    <t>kontakt, spínací kontakt 1Z, šroubový, MM216376--</t>
  </si>
  <si>
    <t>SF211, SF213, SF252, SF253</t>
  </si>
  <si>
    <t>ovladač, Páčkový spínač, 3-polohový, prosvětlený, aretace, bílá, MM216843</t>
  </si>
  <si>
    <t>SF232,SF233</t>
  </si>
  <si>
    <t>ovladač, Páčkový spínač, 2-polohový, prosvětlený, aretace, bílá, MM216823--</t>
  </si>
  <si>
    <t>TA31</t>
  </si>
  <si>
    <t>softstartér, 400VAC, 9A maximálně, napájení 230VAC, PSR9-600-70</t>
  </si>
  <si>
    <t>BA9</t>
  </si>
  <si>
    <t>snímač fází, Fázové relé,5A/250V, 3 funkce, 1 přepínací kontakt, UR5P3011</t>
  </si>
  <si>
    <t xml:space="preserve">BL31, BL41, BL42, BL43, BL45, </t>
  </si>
  <si>
    <t>hladinové relé, hlídání až dvou hladin, volitelné funkce, napájení univerzální, SPDT 8A, HRH-5  5058</t>
  </si>
  <si>
    <t>CB303</t>
  </si>
  <si>
    <t>rázová tlumivka, 230VAC, 16A, RTO 16</t>
  </si>
  <si>
    <t>EB340</t>
  </si>
  <si>
    <t>topné těleso, těleso 230VAC, 150W, na DIN lištu, IP20, IUK08345--</t>
  </si>
  <si>
    <t>FA301</t>
  </si>
  <si>
    <t>přepěťová ochrana, třída T1+T2 (B+C), Iimp. 25kA, Imax. 60kA, bez signalizace, FLP-B+C MAXI V/3</t>
  </si>
  <si>
    <t>FA303</t>
  </si>
  <si>
    <t>přepěťová ochrana 3.st.s vf filtrem, jednofázová, 230VAC, 25ns, 3kA,  plný max.4mm2, slaněný max.2,5mm2, DA-275 DFI 16</t>
  </si>
  <si>
    <t>FB11, FB32, FB52</t>
  </si>
  <si>
    <t>proudový chránič, chránič 25A/4/030A-G 10kA, LFN-25-4-030A-G</t>
  </si>
  <si>
    <t>FB22, FB26</t>
  </si>
  <si>
    <t>proudový chránič, chránič s nadproudovou ochranou, char. 10C-1N-030AC-G 10kA, OLI-10C-1N-030AC-G</t>
  </si>
  <si>
    <t>FB23</t>
  </si>
  <si>
    <t>proudový chránič, chránič s nadproudovou ochranou, char. 10B-1N-030AC-G 10kA, OLI-10B-1N-030AC-G</t>
  </si>
  <si>
    <t>FB341, FB342, FB343</t>
  </si>
  <si>
    <t>proudový chránič, chránič s nadproudovou ochranou, char. 10B-1N-030A 10kA, OLI-10B-1N-030A</t>
  </si>
  <si>
    <t>FB91-4</t>
  </si>
  <si>
    <t>proudový chránič, chránič s nadproudovou ochranou, char. 16B-1N-030A 10kA, OLI-16B-1N-030A</t>
  </si>
  <si>
    <t xml:space="preserve">FC31, FC41, FC42, FC43, FC44, </t>
  </si>
  <si>
    <t>pouzdro pro trubičkovou pojistku, řadová svorkovnice pojistková pro přístrojové pojistky 5x20 250VAC/DC/10A, SAK</t>
  </si>
  <si>
    <t xml:space="preserve">kabelové průchodky osadit dle </t>
  </si>
  <si>
    <t>vývodka s maticí, IP66, PA</t>
  </si>
  <si>
    <t xml:space="preserve">KF11, KF13, KF41, KF42, KF43, </t>
  </si>
  <si>
    <t>relé 24V DC, 8A, 2 přepínací, cívka 24VDC, XT484LC4</t>
  </si>
  <si>
    <t>KF11-A, KF11E, KF11-H, KF11-P,</t>
  </si>
  <si>
    <t>relé 230V AC, 8A, 2 přepínací, cívka 230VAC, XT484T30</t>
  </si>
  <si>
    <t>KF32T,KF33T</t>
  </si>
  <si>
    <t>časové relé, rozsah 0 až 10s, zpožděný rozběh, SPDT, 16A, napájení 230VAC, CMR   2395</t>
  </si>
  <si>
    <t>žlutá hlavice nízká, M22, IP67, MM216774--</t>
  </si>
  <si>
    <t>Pol__0010</t>
  </si>
  <si>
    <t>pojistky, 125A gG, Un AC 500 V / DC 250 V, velikost 000, gG, Cd/Pb free, PNA000 125A gG</t>
  </si>
  <si>
    <t>Pol__0070</t>
  </si>
  <si>
    <t>svorka řadová, průřez 10 fáze, průřez 10 fáze</t>
  </si>
  <si>
    <t>QA11F,QA13F</t>
  </si>
  <si>
    <t>motorový spouštěč, 1,6 až 2,5A, použití AC-3, citlivý na výpadek fáze, 2,5mm2, 100kA, 3RV2011-1CA10</t>
  </si>
  <si>
    <t>QA2</t>
  </si>
  <si>
    <t>vypínač technologie, tělo vypínače, Ith=63A, 3 póly, montáž do stěny rozvaděče, OT40FT3</t>
  </si>
  <si>
    <t>QA32</t>
  </si>
  <si>
    <t>motorový spouštěč, 5,5 až 8A, použití AC-3, citlivý na výpadek fáze, 6mm2, 55kA, 3RV2011-1HA10</t>
  </si>
  <si>
    <t>QA33</t>
  </si>
  <si>
    <t>motorový spouštěč, 3,5 až 5A, použití AC-3, citlivý na výpadek fáze, 6mm2, 55kA, 3RV2011-1FA10</t>
  </si>
  <si>
    <t>QA52F,QA53F</t>
  </si>
  <si>
    <t>motorový spouštěč, 4,5 až 6,3A, použití AC-3, citlivý na výpadek fáze, 2,5mm2, 100kA, 3RV2011-1GA10</t>
  </si>
  <si>
    <t>QB301</t>
  </si>
  <si>
    <t>pojistkový odpínač, Ie 160 A (240 A/ZP000), Ue 690 V, 3pól. provedení, třmenové svorky 1,5-50 mm2, FH000 3A/T</t>
  </si>
  <si>
    <t>RB324</t>
  </si>
  <si>
    <t>záložní zdroj, 230VAC, 850VA/480W, voltage independent, 5E850i</t>
  </si>
  <si>
    <t>SF211, SF213, SF232, SF233, SF</t>
  </si>
  <si>
    <t>propojovací díl, propojovací díl, MM216374--</t>
  </si>
  <si>
    <t>TA312</t>
  </si>
  <si>
    <t>oddělovací transformátor, 400/230VAC, 500VA, oddělovací, uchycení pomocí šroubů, LP604050T</t>
  </si>
  <si>
    <t>UC1</t>
  </si>
  <si>
    <t>skříňový rozvaděč, 1800x1200x400, IP55, s montážní deskou, dvoukřídlý, zámek uprostřed, KC181242</t>
  </si>
  <si>
    <t>XD403,XD410</t>
  </si>
  <si>
    <t>propojovací můstek, podle zavedených dodavatelů výrobce rozváděče, typ a velikost dle potřeby</t>
  </si>
  <si>
    <t>PF85</t>
  </si>
  <si>
    <t>signálka, červená, 24V DC,, MM216561--</t>
  </si>
  <si>
    <t>PF86</t>
  </si>
  <si>
    <t>signálka, zelená, 24V DC,, MM216562--</t>
  </si>
  <si>
    <t>Pol__0079</t>
  </si>
  <si>
    <t>červená, MM216772--</t>
  </si>
  <si>
    <t>Pol__0081</t>
  </si>
  <si>
    <t>zelená, MM216773--</t>
  </si>
  <si>
    <t>Pol__0082</t>
  </si>
  <si>
    <t>nosič štítku, MM216392</t>
  </si>
  <si>
    <t>Pol__0084</t>
  </si>
  <si>
    <t>svorkovnice, 12pin čokoláda</t>
  </si>
  <si>
    <t>Pol__0122</t>
  </si>
  <si>
    <t>Výroba UC81 včetně montážního materiálu a propojení, certifikáty</t>
  </si>
  <si>
    <t>UC81</t>
  </si>
  <si>
    <t>krabice, IP67, 2 pozice pro M22, MM216537</t>
  </si>
  <si>
    <t>KF4</t>
  </si>
  <si>
    <t>Pol__0086</t>
  </si>
  <si>
    <t>základová deska, Montážní deska 400x400,plast, IMMP0044--</t>
  </si>
  <si>
    <t>Pol__0087</t>
  </si>
  <si>
    <t>ekvipotenciální svorkovnice, 1x pro 40mm pásek, 7x pro vodiče do 25mm2, 1809</t>
  </si>
  <si>
    <t>Pol__0089</t>
  </si>
  <si>
    <t>hřídel, OXS6x180</t>
  </si>
  <si>
    <t>Pol__0091</t>
  </si>
  <si>
    <t>pomocný kontkt zprava zlacený 1Z, OA1G10AU</t>
  </si>
  <si>
    <t>Pol__0098</t>
  </si>
  <si>
    <t>pojistka válcová skleněná, 5x20mm, F 0,2A</t>
  </si>
  <si>
    <t>Pol__0099</t>
  </si>
  <si>
    <t>Pol__0101</t>
  </si>
  <si>
    <t>Pol__0123</t>
  </si>
  <si>
    <t>Výroba RPHV1 včetně montážního materiálu a propojení, certifikáty</t>
  </si>
  <si>
    <t>QA11</t>
  </si>
  <si>
    <t>odpojovač, tělo vypínače, Ith=25A, na základovou desku, OT16F3</t>
  </si>
  <si>
    <t>BL2, BL3</t>
  </si>
  <si>
    <t>FC1, FC2, FC3, FC4</t>
  </si>
  <si>
    <t>Pol__0090</t>
  </si>
  <si>
    <t>ovládací páka, černá, uzamykatelná, IP65, OHBS2AJ</t>
  </si>
  <si>
    <t>Pol__0100</t>
  </si>
  <si>
    <t>RPHV1</t>
  </si>
  <si>
    <t>nástěnný rozváděč, Rozvaděč polyesterový,400x400x200, plné dveře, IM008844--</t>
  </si>
  <si>
    <t>TB1</t>
  </si>
  <si>
    <t>oddělovací zdroj, zdroj 23-25VDC, 0,625A, 15W, na DIN 1modul, napájení 230VAC, PS1M-15/24</t>
  </si>
  <si>
    <t>R-položka</t>
  </si>
  <si>
    <t>POL12_1</t>
  </si>
  <si>
    <t>Pol__0104</t>
  </si>
  <si>
    <t>Pol__0105</t>
  </si>
  <si>
    <t>Pol__0107</t>
  </si>
  <si>
    <t>Pol__0108</t>
  </si>
  <si>
    <t>Pol__0109</t>
  </si>
  <si>
    <t>Pol__0116</t>
  </si>
  <si>
    <t>Pol__0117</t>
  </si>
  <si>
    <t>Pol__0118</t>
  </si>
  <si>
    <t>Pol__0119</t>
  </si>
  <si>
    <t>Pol__0124</t>
  </si>
  <si>
    <t>Výroba RPHV3 včetně montážního materiálu a propojení, certifikáty</t>
  </si>
  <si>
    <t>QA13</t>
  </si>
  <si>
    <t>RPHV3</t>
  </si>
  <si>
    <t>AF411</t>
  </si>
  <si>
    <t>napájení, napájecí modul, X20PS9400</t>
  </si>
  <si>
    <t>Pol__0008</t>
  </si>
  <si>
    <t>záda, zádový modul na DIN, BB80</t>
  </si>
  <si>
    <t>Pol__0009</t>
  </si>
  <si>
    <t>log.vstupy, 12x dig.vstup 24V DC, X20DI9371</t>
  </si>
  <si>
    <t>Pol__0011</t>
  </si>
  <si>
    <t>log.výstupy, 12x dig.výstup 24V DC, 0,5A, X20DO9322</t>
  </si>
  <si>
    <t>Pol__0017</t>
  </si>
  <si>
    <t>Dokumentace k PLC, návod</t>
  </si>
  <si>
    <t>Pol__0018</t>
  </si>
  <si>
    <t>Instalace do rozváděče včetně montážního a pomocného materiálu</t>
  </si>
  <si>
    <t>Pol__0019</t>
  </si>
  <si>
    <t>Oživení PLC a technologie, testování ve vodojemu – 2 technici, 2 dny, 2 noclehy, cesta</t>
  </si>
  <si>
    <t>analog. vstupy, 4xAI 0-10V/0-20mA, X20AI4622</t>
  </si>
  <si>
    <t>POL12_0</t>
  </si>
  <si>
    <t>AF400</t>
  </si>
  <si>
    <t>Power Panel, řídící PLC display, touch, VGA 5,7", 2x Ethernet, USB CAN, RS485 Intel Atom, 4PPC70.0573-23B</t>
  </si>
  <si>
    <t>AF410</t>
  </si>
  <si>
    <t>bus reciever, komunikační modul EPL, X20BC0083</t>
  </si>
  <si>
    <t>TB321</t>
  </si>
  <si>
    <t>stabilizovaný zdroj, 24VDC, 2,5A, jistič min B6/1, bezp. transformátor dle EN 61 558-2-17, TRIO PS/1AC/24VDC/2,5</t>
  </si>
  <si>
    <t>TB322</t>
  </si>
  <si>
    <t>stabilizovaný zdroj, 24VDC, 5A, jistič min B6/1, bezp. transformátor dle EN 61 558-2-17, TRIO PS/1AC/24VDC/5</t>
  </si>
  <si>
    <t>TF91</t>
  </si>
  <si>
    <t>LTE, SMS, 9-32VDC, LTE gateway, data, SMS, včetně antény, včetně SIM, TRB140</t>
  </si>
  <si>
    <t>ferit, pro kabel pr. 7,5mm, FEC 7,5</t>
  </si>
  <si>
    <t>konektor napájecí, pružiny, 0TB6102.2110-01</t>
  </si>
  <si>
    <t>base module, průchozí, X20BM11</t>
  </si>
  <si>
    <t>konektor, konektor připojovací, 12pin, přužiny, X20TB12</t>
  </si>
  <si>
    <t>stínící hřebínek, 8 násobný, pro připojení stínění kabelů, KAFM8</t>
  </si>
  <si>
    <t>Programové vybavení, konfigurace</t>
  </si>
  <si>
    <t>PJ87</t>
  </si>
  <si>
    <t>SIRÉNA, 230VAC, 92dB, 630</t>
  </si>
  <si>
    <t>Pol__0006</t>
  </si>
  <si>
    <t>závěs sondy, nerezový závěs sondy měnší, Závěs U</t>
  </si>
  <si>
    <t>Pol__0014</t>
  </si>
  <si>
    <t>Doprava materiálu na stavbu</t>
  </si>
  <si>
    <t>SF81</t>
  </si>
  <si>
    <t>klávesnice, kódová klávesnice kovová IP44, 12-24VDC, 2xSPDT,, DH16A-10T</t>
  </si>
  <si>
    <t>XD22, XD26</t>
  </si>
  <si>
    <t>zásuvka, 230VAC, 16A, IP44, hnědá, 5518-2929H</t>
  </si>
  <si>
    <t>BG84</t>
  </si>
  <si>
    <t>dveřní kontakt, konc. spínač plast s plast. čepem a nylon. kladkou, DPST, 250VAC, IP66, KSAP3T30Z11</t>
  </si>
  <si>
    <t>BG86</t>
  </si>
  <si>
    <t>PIR čidlo, 230VAC, 180st., CN12</t>
  </si>
  <si>
    <t xml:space="preserve">BL11-MIN, BL11-MAX, BL11-REF, </t>
  </si>
  <si>
    <t>hladinová sonda, nerezová sonda v PVC krytu s vývodkou, SHR-2</t>
  </si>
  <si>
    <t>BL44</t>
  </si>
  <si>
    <t>tlakový snímač hladiny, tlakový do 4m, přesnost 0,1%, 2-vodič, 4-20mA, včetně PUR kabelu 5m, LMP307i/4-20-4</t>
  </si>
  <si>
    <t>BL61, BL61-REF</t>
  </si>
  <si>
    <t>hladinové sondy, PPR sondy nerez, včetně společného držáku, PPR</t>
  </si>
  <si>
    <t xml:space="preserve">UC31, UC32, UC41, UC44, UC45, </t>
  </si>
  <si>
    <t>instalační krabice, 81x81x50mm, IP66, KSK 80-KA</t>
  </si>
  <si>
    <t>vrut, vrut 5x50, hlava půlkulatá, drážka PZ, nerez A2</t>
  </si>
  <si>
    <t>hmoždinka, pr. 8mm, délka 40mm, do tvrdých materiálů, PA, HM 8/1_XX</t>
  </si>
  <si>
    <t>Ukotvení do stěny či stropu výše uvedených zařízení včetně mont. a pom. materiálu</t>
  </si>
  <si>
    <t>EB91-6</t>
  </si>
  <si>
    <t>konvektor, nástěnný konvektor, nerez. těleso, kov. kryt, displ., 230VAC, IP24, 1500W, CNS 150 TREND U</t>
  </si>
  <si>
    <t>QA91-1, QA91-2, QA92</t>
  </si>
  <si>
    <t>vypínač, vypínač řazení 1, 250VAC, 10A, IP44, bílý, montáž na stěnu, 3553-01929 B</t>
  </si>
  <si>
    <t>EA91-1, EA91-2, EA91-3, EA91-4</t>
  </si>
  <si>
    <t>svítidlo zářivkové, dvoutrubicové s el. ředřadníkem, polycarbonát, 230VAC, 2x54W T5, IP66, Prima 254 PC ET5</t>
  </si>
  <si>
    <t>EA91-8, EA91-9, EA92-1, EA92-2</t>
  </si>
  <si>
    <t>svítidlo průmyslové, přisazené svítidlo, 230VAC, 100W, 1x patice E27, sklo, bílé, stěna/strop, SKP-100/B</t>
  </si>
  <si>
    <t>UC91-5</t>
  </si>
  <si>
    <t>zásuvková skříň s chráničem, 400VAC, 32A, IP54, 4xLNPE16 + 2xB16/1, 3LNPE16 + C16/3, 3LNPE32, ROS11/FI-21</t>
  </si>
  <si>
    <t>LED žárovka, E27, 7W, 2700K, 806lm, 230VAC, 8718696703038</t>
  </si>
  <si>
    <t>zářivka, T5, HO 54W/840, 4450lm, pro předřadník, 8711500643186</t>
  </si>
  <si>
    <t>Montážní a pomocný materiál pro kotvení</t>
  </si>
  <si>
    <t>Ukotvení do země, stěny či stropu výše uvedených zařízení</t>
  </si>
  <si>
    <t>Pol__0001</t>
  </si>
  <si>
    <t>lišta vkládací 80x40, lista vkládací 80x40mm,s víkem, bílá, EKD 80X40_HD</t>
  </si>
  <si>
    <t>Pol__0007</t>
  </si>
  <si>
    <t>spojka žlabu, spojka žlabu se šroubem M6x14, maticí a příložkou, nerez A2, ARK-233010</t>
  </si>
  <si>
    <t>Pol__0021</t>
  </si>
  <si>
    <t>chránička zemní, Ohebná dvouplášťová korugovaná chránička, pr. 100 mm, červená, KF 09110</t>
  </si>
  <si>
    <t>Pol__0022</t>
  </si>
  <si>
    <t>měď, PVC s barevným značením žil, jemně slaněný tř.5, do vlhka, 3 G 1,5</t>
  </si>
  <si>
    <t>měď, PVC s číselným značením žil, jemně slaněný tř.5, do vlhka, 2 x 1</t>
  </si>
  <si>
    <t>Pol__0024</t>
  </si>
  <si>
    <t>měď, PVC s číselným značením žil, jemně slaněný tř.5, do vlhka, 4 x 1</t>
  </si>
  <si>
    <t>Pol__0025</t>
  </si>
  <si>
    <t>měď, PVC s číselným značením žil, jemně slaněný tř.5, do vlhka, 7 x 1</t>
  </si>
  <si>
    <t>Pol__0026</t>
  </si>
  <si>
    <t>měď, PVC s číselným značením žil, jemně slaněný tř.5, do vlhka, 3 G 1</t>
  </si>
  <si>
    <t>Pol__0027</t>
  </si>
  <si>
    <t>měď, PVC s číselným značením žil, jemně slaněný tř.5, do vlhka, 4 G 1</t>
  </si>
  <si>
    <t>Pol__0028</t>
  </si>
  <si>
    <t>měď, PVC s číselným značením žil, jemně slaněný tř.5, do vlhka, 4 G 2,5</t>
  </si>
  <si>
    <t>Pol__0029</t>
  </si>
  <si>
    <t>měď, PVC s číselným značením žil, jemně slaněný tř.5, do vlhka, 7 G 1</t>
  </si>
  <si>
    <t>Pol__0031</t>
  </si>
  <si>
    <t>měď, PVC s čís. značením žil, jemně slaněný tř.5, stínění opletem, do vlhka, 2 x 1</t>
  </si>
  <si>
    <t>Pol__0032</t>
  </si>
  <si>
    <t>měď, spec. PVC, slaněný, ATEST pro přímý a trvalý styk s pitnou vodou, 1x0,75</t>
  </si>
  <si>
    <t>Pol__0033</t>
  </si>
  <si>
    <t>měď, spec. PVC, slaněný, ATEST pro přímý a trvalý styk s pitnou vodou, 3x0,75</t>
  </si>
  <si>
    <t>Pol__0034</t>
  </si>
  <si>
    <t>měď, PVC s barevným značením žil, tvrdý tř.1, do vlhka, 7 G 1,5</t>
  </si>
  <si>
    <t>měď, PVC s barevným značením žil, tvrdý tř.1, do vlhka, 3 G 1,5</t>
  </si>
  <si>
    <t>měď, PVC s barevným značením žil, tvrdý tř.1, do vlhka, 4 G 6</t>
  </si>
  <si>
    <t>Pol__0041</t>
  </si>
  <si>
    <t>měď, PVC barevný zž, jemně slaněný tř.5, 1x16</t>
  </si>
  <si>
    <t>Pol__0042</t>
  </si>
  <si>
    <t>měď, PVC barevný zž, jemně slaněný tř.5, 1x10</t>
  </si>
  <si>
    <t>Pol__0043</t>
  </si>
  <si>
    <t>měď, PVC barevný zž, jemně slaněný tř.5, 1x6</t>
  </si>
  <si>
    <t>Pol__0044</t>
  </si>
  <si>
    <t>měď, PVC barevný zž, jemně slaněný tř.5, dvojitá izolace, odolný UV, 1G10</t>
  </si>
  <si>
    <t>Pol__0047</t>
  </si>
  <si>
    <t>Pokládka kabelů do žlabů a lišt (max. Cu 5x6) [m]</t>
  </si>
  <si>
    <t>Pol__0048</t>
  </si>
  <si>
    <t>Pokládka kabelů do chrániček a výkopů (max. Cu 5x6) [m]</t>
  </si>
  <si>
    <t>Pol__0049</t>
  </si>
  <si>
    <t>Připojení konce kabelu (max. Cu 5x6) [konec]</t>
  </si>
  <si>
    <t>Pol__0050</t>
  </si>
  <si>
    <t>Pol__0051</t>
  </si>
  <si>
    <t>vrtání prostupu železobetonem, horizontální 140mm pr. 110mm</t>
  </si>
  <si>
    <t>nosník žlabu 50, plechový nosník 50mm, nerez A2, ARK-235005</t>
  </si>
  <si>
    <t>Pol__0020</t>
  </si>
  <si>
    <t>Pol__0030</t>
  </si>
  <si>
    <t>měď, PVC s číselným značením žil, jemně slaněný tř.5, do vlhka, 7 G 1,5</t>
  </si>
  <si>
    <t>Pol__0040</t>
  </si>
  <si>
    <t>měď, PVC s barevným značením žil, tvrdý tř.1, do vlhka, 5 G 6</t>
  </si>
  <si>
    <t>lišta vkládací 40x40, lista vkládací 40x40mm,s víkem, bílá, LHD 40X40_HD</t>
  </si>
  <si>
    <t>lišta vkládací 20x20, lista vkládací 20x20mm,s víkem, bílá, LHD 20X20_HD</t>
  </si>
  <si>
    <t>hmoždinka natloukací, hmoždinka s natloukacím vrutem pr. 6mm, délka 55mm, HN 6X55_XX</t>
  </si>
  <si>
    <t>drátěný žlab 100x50, drátěný žlab 100x50mm, nerez A2 s pasivací, ARK-231124</t>
  </si>
  <si>
    <t>drátěný žlab 50x50, drátěný žlab 50x50mm, nerez A2 s pasivací, ARK-231114</t>
  </si>
  <si>
    <t>stoupačkový držák, držák s příložkou a vrutem 6x60mm, nerez A2, ARK-234070</t>
  </si>
  <si>
    <t>nosník žlabu 100, plechový nosník 100mm, nerez A2, ARK-235010</t>
  </si>
  <si>
    <t>vrut 6x60, pr. 6mm, délka 60mm, 6-ti hranná hlava, nerez A2, ARK-239510</t>
  </si>
  <si>
    <t>hmoždinka, pr. 10mm, délka 60mm, nylon, ARK-219091</t>
  </si>
  <si>
    <t>víko žlabu 100mm, plechové víko žlabu šíře 100mm, nerez A2, ARK-232010</t>
  </si>
  <si>
    <t>držák víka, spojka víka se šroubem M6x16, maticí a příložkou, narez A2, ARK-233085</t>
  </si>
  <si>
    <t>spojka uzemňovací, vodivé pospojení mezi žlaby, 2x šroubbová svorka, vodič CYA 6 zž 200mm, ARK-233070</t>
  </si>
  <si>
    <t>trubka pevná, trubka hrdlová PVC, pevnost min. 750N, tmavě šedá, pr. vnější 20mm, 4020_LA</t>
  </si>
  <si>
    <t>trubka ohebná, trubka ohebná PVC, pevnost min. 750N, tmavě šedá, pr. vnější 20mm, 1220_L50</t>
  </si>
  <si>
    <t>příchytka, příchytka trubek 20mm, PVC, montáž na stěnu, 5320_LB</t>
  </si>
  <si>
    <t>měď, PVC s barevným značením žil, tvrdý tř.1, do vlhka, 4 G 2,5</t>
  </si>
  <si>
    <t>měď, PVC s barevným značením žil, tvrdý tř.1, do vlhka, 3 x 1,5</t>
  </si>
  <si>
    <t>měď, PVC s barevným značením žil, tvrdý tř.1, do vlhka, 3 G 2,5</t>
  </si>
  <si>
    <t>Montážní a pomocný materiál pro kotvení a vybudování kabelových tras</t>
  </si>
  <si>
    <t>Vybudování a montáž kabelových tras (žlaby, listy, trubky, trubky ohebné) [m]</t>
  </si>
  <si>
    <t>vrtání prostupu železobetonem, vertikální 190mm pr. 110mm</t>
  </si>
  <si>
    <t>Doprava, příprava</t>
  </si>
  <si>
    <t>Montáž zemnící a jímací soustavy, kompletace</t>
  </si>
  <si>
    <t>svorka jímače, svorka k jímací tyči pr. 16mm pro připojení drátu pr. 8-10mm, AlMgSi, 450120</t>
  </si>
  <si>
    <t>MET</t>
  </si>
  <si>
    <t>zemnící přípojnice, na stěnu, s krytkou, 1x pro 40mm pásek, 7x pro vodiče do 25mm2, 1809</t>
  </si>
  <si>
    <t>zemnící drát pr. 10mm, Drát FeZn pr. 10mm [kg], 104150</t>
  </si>
  <si>
    <t>zemnící drát pr. 10mm, Drát nerez V4A  pr. 10mm [kg], 445025</t>
  </si>
  <si>
    <t>drát jímacího vedení pr. 8mm, Drát polotvrdý AlMgSi  pr. 8mm [kg], 400312</t>
  </si>
  <si>
    <t>svorka křížová, SK FeZn pr. 8-10mm, 103020</t>
  </si>
  <si>
    <t>svorka křížová, SK nerez pr. 8-10mm, 444020</t>
  </si>
  <si>
    <t>svorka připojovací, SP nerez, pro drát 8 – 10mm, otvor 11x11mm, 444070</t>
  </si>
  <si>
    <t>jímací tyč, jímací tyč plná AlMgSi pr. 16mm, délka 1500mm, 421005</t>
  </si>
  <si>
    <t>betonový podstavec, betonový podstavec s klínem velký 17kg, 100160</t>
  </si>
  <si>
    <t>podložka pryž, podložka pod podstavec velká, pryžová, 100172</t>
  </si>
  <si>
    <t>štítek orientační, ŠO 01, 104190</t>
  </si>
  <si>
    <t>svorka zkušební, SZ temperovaná pozinkovaná litina pro pr. 8-10mm, 103340</t>
  </si>
  <si>
    <t>ochranný úhelník, OU 17 FeZn, 30x30mm, délka 1700mm, 102000</t>
  </si>
  <si>
    <t>držák úhelníku, DUD a 300 FeZn, délka vrutu 300mm, 102094</t>
  </si>
  <si>
    <t>podpěra vedení, PV 17 – 300 FeZn, délka vrutu 300mm, 101263</t>
  </si>
  <si>
    <t>podpěra vedení, PV21 celoplastová pyramida odolná UV, s bet. mrazuvzdor. kost., pr. 8mm, 101306</t>
  </si>
  <si>
    <t>svorka armovací, bezšroubová svorka propojení armování a vodiče FEP 10/10mm, 308132</t>
  </si>
  <si>
    <t>Montážní a pomocný materiál</t>
  </si>
  <si>
    <t>65,0*3,0*0,2</t>
  </si>
  <si>
    <t>132301212R00</t>
  </si>
  <si>
    <t xml:space="preserve">Hloubení rýh šířky přes 60 do 200 cm do 1000 m3, v hornině 4,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</si>
  <si>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</si>
  <si>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  65,0*1,0*(2,0+2,5)/2</t>
  </si>
  <si>
    <t>40% : 146,25*0,4</t>
  </si>
  <si>
    <t>132301219R00</t>
  </si>
  <si>
    <t xml:space="preserve">Hloubení rýh šířky přes 60 do 200 cm příplatek za lepivost, v hornině 4,  </t>
  </si>
  <si>
    <t>132401211R00</t>
  </si>
  <si>
    <t xml:space="preserve">Hloubení rýh šířky přes 60 do 200 cm jakékoliv množství, v hornině 5, hloubení strojně </t>
  </si>
  <si>
    <t>132501211R00</t>
  </si>
  <si>
    <t>Hloubení rýh šířky přes 60 do 200 cm jakékoliv množství, v hornině 6, skalní frézou</t>
  </si>
  <si>
    <t>10% : 146,25*0,1</t>
  </si>
  <si>
    <t>132601201R00</t>
  </si>
  <si>
    <t>Hloubení rýh šířky přes 60 do 200 cm jakékoliv množství, v hornině 7, hloubení ručně i strojně</t>
  </si>
  <si>
    <t>151101102R00</t>
  </si>
  <si>
    <t>Zřízení pažení a rozepření stěn rýh příložné  pro jakoukoliv mezerovitost, hloubky do 4 m</t>
  </si>
  <si>
    <t>pro podzemní vedení pro všechny šířky rýhy,</t>
  </si>
  <si>
    <t>65,0*(2,0+2,5)/2</t>
  </si>
  <si>
    <t>151101112R00</t>
  </si>
  <si>
    <t>Odstranění pažení a rozepření rýh příložné , hloubky do 4 m</t>
  </si>
  <si>
    <t>pro podzemní vedení s uložením materiálu na vzdálenost do 3 m od kraje výkopu,</t>
  </si>
  <si>
    <t>146,25-112,2</t>
  </si>
  <si>
    <t>174101101R00</t>
  </si>
  <si>
    <t>Zásyp sypaninou se zhutněním jam, šachet, rýh nebo kolem objektů v těchto vykopávkách</t>
  </si>
  <si>
    <t>z jakékoliv horniny s uložením výkopku po vrstvách,</t>
  </si>
  <si>
    <t>66,0*1,0*(1,45+1,95)/2</t>
  </si>
  <si>
    <t>181300012RAA</t>
  </si>
  <si>
    <t>Rozprostření ornice v rovině nebo svahu do 1 : 5 a osetí travou Rozprostření ornice v rovině tloušťka 20 cm, dovoz ornice ze vzdálenosti 500 m, osetí trávou</t>
  </si>
  <si>
    <t>vč. urovnání ornice, naložení na skládce, vodorovným přemístěním ornice na místo rozprostření, založení trávníku osetím a dodávky travního semene.</t>
  </si>
  <si>
    <t>65,0*3,0</t>
  </si>
  <si>
    <t>175101101 RT2</t>
  </si>
  <si>
    <t>bez prohození sypaniny, s dodáním štěrkopísku</t>
  </si>
  <si>
    <t>53,9*1,0*0,45</t>
  </si>
  <si>
    <t>-63,9*3,14*0,08*0,08</t>
  </si>
  <si>
    <t>199 R</t>
  </si>
  <si>
    <t>451572111R00</t>
  </si>
  <si>
    <t>Lože pod potrubí, stoky a drobné objekty z kameniva drobného těženého 0÷4 mm</t>
  </si>
  <si>
    <t>827-1</t>
  </si>
  <si>
    <t>v otevřeném výkopu,</t>
  </si>
  <si>
    <t>65,0*1,0*0,1</t>
  </si>
  <si>
    <t>871315221</t>
  </si>
  <si>
    <t>Potrubí PVC KG SN 8 DN 150 včetně tvarovek</t>
  </si>
  <si>
    <t>892571111R00</t>
  </si>
  <si>
    <t>do DN 200 mm</t>
  </si>
  <si>
    <t>899711122R00</t>
  </si>
  <si>
    <t>výstražná fólie pro kanalizaci, šířka 30 cm</t>
  </si>
  <si>
    <t>891 R</t>
  </si>
  <si>
    <t>Napojení potrubí na stávající šachtu</t>
  </si>
  <si>
    <t>Agregovaná položka</t>
  </si>
  <si>
    <t>POL2_</t>
  </si>
  <si>
    <t>998276101R00</t>
  </si>
  <si>
    <t>Přesun hmot pro trubní vedení z trub plastových nebo sklolaminátových v otevřeném výkopu</t>
  </si>
  <si>
    <t>vodovodu nebo kanalizace ražené nebo hloubené (827 1.1, 827 1.9, 827 2.1, 827 2.9), drobných objektů</t>
  </si>
  <si>
    <t xml:space="preserve">8,9,13,14,16,17, : </t>
  </si>
  <si>
    <t>Součet: : 51,92740</t>
  </si>
  <si>
    <t>132,2*3,0*0,2</t>
  </si>
  <si>
    <t xml:space="preserve">  132,2*0,8*1,5</t>
  </si>
  <si>
    <t>40% : 158,64*0,4</t>
  </si>
  <si>
    <t>10% : 158,64*0,1</t>
  </si>
  <si>
    <t>151101101R00</t>
  </si>
  <si>
    <t>Zřízení pažení a rozepření stěn rýh příložné  pro jakoukoliv mezerovitost, hloubky do 2 m</t>
  </si>
  <si>
    <t>132,2*2*1,5</t>
  </si>
  <si>
    <t>151101111R00</t>
  </si>
  <si>
    <t>Odstranění pažení a rozepření rýh příložné , hloubky do 2 m</t>
  </si>
  <si>
    <t>132,2*0,8*0,5</t>
  </si>
  <si>
    <t>132,2*0,8*1,0</t>
  </si>
  <si>
    <t>132,2*3,0</t>
  </si>
  <si>
    <t>117,8*0,8*0,5</t>
  </si>
  <si>
    <t>-117,8*3,14*0,0315*0,0315</t>
  </si>
  <si>
    <t>132,2*0,8*0,1</t>
  </si>
  <si>
    <t>871211121R00</t>
  </si>
  <si>
    <t>Montáž potrubí z plastických hmot z tlakových trubek polyetylenových, vnějšího průměru 63 mm</t>
  </si>
  <si>
    <t>892241111R00</t>
  </si>
  <si>
    <t>Tlakové zkoušky vodovodního potrubí DN do 80 mm</t>
  </si>
  <si>
    <t>přísun, montáže, demontáže a odsunu zkoušecího čerpadla, napuštění tlakovou vodou a dodání vody pro tlakovou zkoušku,</t>
  </si>
  <si>
    <t>892372111R00</t>
  </si>
  <si>
    <t>Zabezpečení konců vodovodního potrubí při tlakových zkouškách DN do 300 mm</t>
  </si>
  <si>
    <t>úsek</t>
  </si>
  <si>
    <t>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t>
  </si>
  <si>
    <t>892233111R00</t>
  </si>
  <si>
    <t>Proplach a desinfekce vodovodního potrubí DN od 40 do 70 mm</t>
  </si>
  <si>
    <t>napuštění a vypuštění vody, dodání vody a desinfekčního prostředku, náklady na bakteriologický rozbor vody,</t>
  </si>
  <si>
    <t>899721112R00</t>
  </si>
  <si>
    <t>Výstražné fólie výstražná fólie pro vodovod, šířka 30 cm</t>
  </si>
  <si>
    <t>857601101 R00</t>
  </si>
  <si>
    <t>Montáž tvarovek svěrných DN 50</t>
  </si>
  <si>
    <t>286136752R</t>
  </si>
  <si>
    <t>trubka vícevrstvá PE100 RC; PE100 RC; PE100 RC; hladká; SDR 11,0; da = 63,0 mm; di = 51,4 mm; s = 5,80 mm;  použití pro vodovody</t>
  </si>
  <si>
    <t>132,2*1,015</t>
  </si>
  <si>
    <t>422935 R</t>
  </si>
  <si>
    <t>Svěrná spojka  na PE 63/63</t>
  </si>
  <si>
    <t xml:space="preserve">8,9,13,14,16,19,23,24, : </t>
  </si>
  <si>
    <t>Součet: : 100,37333</t>
  </si>
  <si>
    <t>210800546 RT1</t>
  </si>
  <si>
    <t>Vodič nn a vn CY 4 mm2 uložený pevně  včetně kontroly vodiče před záhozem a před pokládkou živičných, včetně dodávky vodiče CY 4</t>
  </si>
  <si>
    <t>325,7*3,0*0,2</t>
  </si>
  <si>
    <t xml:space="preserve">  325,7*0,8*1,5</t>
  </si>
  <si>
    <t>40% : 390,84*0,4</t>
  </si>
  <si>
    <t>10% : 390,84*0,1</t>
  </si>
  <si>
    <t>325,7*1,5*2</t>
  </si>
  <si>
    <t>325,7*0,8*0,5</t>
  </si>
  <si>
    <t>325,7*0,8*1,0</t>
  </si>
  <si>
    <t>175101101RT2</t>
  </si>
  <si>
    <t>Obsyp potrubí bez prohození sypaniny, s dodáním štěrkopísku frakce 0 - 22 mm</t>
  </si>
  <si>
    <t>sypaninou z vhodných hornin tř. 1 - 4 nebo materiálem připraveným podél výkopu ve vzdálenosti do 3 m od jeho kraje, pro jakoukoliv hloubku výkopu a jakoukoliv míru zhutnění,</t>
  </si>
  <si>
    <t>325,7*0,8*0,4</t>
  </si>
  <si>
    <t>-325,7*3,14*0,055*0,055</t>
  </si>
  <si>
    <t>325,7*3,0</t>
  </si>
  <si>
    <t>325,7*0,8*0,1</t>
  </si>
  <si>
    <t>857242121R00</t>
  </si>
  <si>
    <t>Montáž litinových tvarovek na potrubí litinovém tlakovém jednoosých, na potrubí z trub přírubových v otevřeném výkopu, v otevřeném kanálu nebo v šachtě, DN 80 mm</t>
  </si>
  <si>
    <t>857262121R00</t>
  </si>
  <si>
    <t>Montáž litinových tvarovek na potrubí litinovém tlakovém jednoosých, na potrubí z trub přírubových v otevřeném výkopu, v otevřeném kanálu nebo v šachtě, DN 100 mm</t>
  </si>
  <si>
    <t>857264121R00</t>
  </si>
  <si>
    <t>Montáž litinových tvarovek na potrubí litinovém tlakovém odbočných, na potrubí z trub přírubových v otevřeném výkopu, v otevřeném kanálu nebo v šachtě, DN 100 mm</t>
  </si>
  <si>
    <t>871251121R00</t>
  </si>
  <si>
    <t>Montáž potrubí z plastických hmot z tlakových trubek polyetylenových, vnějšího průměru 110 mm</t>
  </si>
  <si>
    <t>891241111R00</t>
  </si>
  <si>
    <t>Montáž vodovodních armatur na potrubí šoupátek v otevřeném výkopu nebo v šachtách s osazením zemní soupravy (bez poklopů), DN 80 mm</t>
  </si>
  <si>
    <t>891247211R00</t>
  </si>
  <si>
    <t>Montáž vodovodních armatur na potrubí hydrantů nadzemních, DN 80 mm</t>
  </si>
  <si>
    <t>891261111R00</t>
  </si>
  <si>
    <t>Montáž vodovodních armatur na potrubí šoupátek v otevřeném výkopu nebo v šachtách s osazením zemní soupravy (bez poklopů), DN 100 mm</t>
  </si>
  <si>
    <t>892271111R00</t>
  </si>
  <si>
    <t>Tlakové zkoušky vodovodního potrubí DN 100 nebo 125 mm</t>
  </si>
  <si>
    <t>892273111R00</t>
  </si>
  <si>
    <t>Proplach a desinfekce vodovodního potrubí DN od 80 do 125 mm</t>
  </si>
  <si>
    <t>899401112R00</t>
  </si>
  <si>
    <t>Osazení poklopů litinových šoupátkových</t>
  </si>
  <si>
    <t>včetně podezdění</t>
  </si>
  <si>
    <t>857601102 R00</t>
  </si>
  <si>
    <t>Montáž tvarovek jednoosých, svěrných DN 100</t>
  </si>
  <si>
    <t>286136761R</t>
  </si>
  <si>
    <t>trubka vícevrstvá PE100 RC; PE100 RC; PE100 RC; hladká; SDR 11,0; da = 110,0 mm; di = 90,0 mm; s = 10,00 mm;  použití pro vodovody</t>
  </si>
  <si>
    <t>325,7*1,015</t>
  </si>
  <si>
    <t>42200750R</t>
  </si>
  <si>
    <t>poklop uliční typ šoupátkový; šedá litina; použití pro vodu; vnitř.pr.D = 127 mm; D = 270,0 mm; výška 265 mm; pro: šoupátka</t>
  </si>
  <si>
    <t>422283</t>
  </si>
  <si>
    <t>422284</t>
  </si>
  <si>
    <t>42273622R</t>
  </si>
  <si>
    <t>422915501R</t>
  </si>
  <si>
    <t>deska podkladová pro šoupátkové poklopy</t>
  </si>
  <si>
    <t>42293250R</t>
  </si>
  <si>
    <t>souprava zemní teleskopická šoupátková; pro šoupátka a combi armatury; DN 50-100; krycí hloubka 1,3 - 1,8 m</t>
  </si>
  <si>
    <t>Svěrná spojka , na PE  110/110, PN 16</t>
  </si>
  <si>
    <t>422936 R</t>
  </si>
  <si>
    <t>Svěrná příruba pro PE potrubí DN 100/110 PN 16</t>
  </si>
  <si>
    <t>422937 R</t>
  </si>
  <si>
    <t>Koleno svěrné  na PE110 30</t>
  </si>
  <si>
    <t>422938 R</t>
  </si>
  <si>
    <t>Koleno svěrné na PE110 45</t>
  </si>
  <si>
    <t>°ks</t>
  </si>
  <si>
    <t>422939 R</t>
  </si>
  <si>
    <t>Koleno svěrné na PE110 90</t>
  </si>
  <si>
    <t>55259815R</t>
  </si>
  <si>
    <t>přechod přírubový; PN 10; DN 1 = 100 mm; DN 2 = 80 mm; l = 200 mm; tvárná litina; uvnitř práškový epoxid; vně práškový epoxid</t>
  </si>
  <si>
    <t>552599944R</t>
  </si>
  <si>
    <t>tvarovka přírubová s přírubovou odbočkou tvárná litina; DN 1 = 100 mm; DN 2 = 100 mm; povrch. úprava práškový epoxid</t>
  </si>
  <si>
    <t>55260097030 R</t>
  </si>
  <si>
    <t>Koleno přír.s patkou  N DN 80 prodloužené</t>
  </si>
  <si>
    <t xml:space="preserve">8,9,13,14,16,17,18,19,21,22,23,25,27,30,31,32,33,34,36,37,38,39,40,41,42,43,44, : </t>
  </si>
  <si>
    <t>Součet: : 224,86972</t>
  </si>
  <si>
    <t>197,4*3,0*0,2</t>
  </si>
  <si>
    <t xml:space="preserve">  197,4*0,8*1,5</t>
  </si>
  <si>
    <t>40% : 236,88*0,4</t>
  </si>
  <si>
    <t>10% : 236,88*0,1</t>
  </si>
  <si>
    <t>197,4*2*1,5</t>
  </si>
  <si>
    <t>197,4*0,8*0,5</t>
  </si>
  <si>
    <t>197,4*0,8*1,0</t>
  </si>
  <si>
    <t>197,4*3,0</t>
  </si>
  <si>
    <t>197,4*0,8*0,4</t>
  </si>
  <si>
    <t>-197,4*3,14*0,055*0,055</t>
  </si>
  <si>
    <t>197,4*0,8*0,1</t>
  </si>
  <si>
    <t>197,4*1,015</t>
  </si>
  <si>
    <t>Koleno svěrné S2000 na PE110 45°</t>
  </si>
  <si>
    <t>Koleno svěrné S2000 na PE110 67</t>
  </si>
  <si>
    <t xml:space="preserve">8,9,13,14,16,17,18,20,21,23,25,28,29,30,31,33,34,35,36,37,38, : </t>
  </si>
  <si>
    <t>Součet: : 136,05070</t>
  </si>
  <si>
    <t>350,2*3,0*0,2</t>
  </si>
  <si>
    <t xml:space="preserve">  350,2*0,8*1,5</t>
  </si>
  <si>
    <t>40% : 420,24*0,4</t>
  </si>
  <si>
    <t>10% : 420,24*0,1</t>
  </si>
  <si>
    <t>350,2*1,5*2</t>
  </si>
  <si>
    <t>350,2*0,8*0,5</t>
  </si>
  <si>
    <t>350,2*0,8*1,0</t>
  </si>
  <si>
    <t>RTS 19/ II</t>
  </si>
  <si>
    <t>350,2*3,0</t>
  </si>
  <si>
    <t>Obsyp potrubí bez prohození sypaniny, s dodáním štěrkopísku</t>
  </si>
  <si>
    <t>350,2*0,8*0,4</t>
  </si>
  <si>
    <t>-350,2*3,14*0,055*0,055</t>
  </si>
  <si>
    <t>Vlastní CÚ</t>
  </si>
  <si>
    <t>350,2*0,8*0,1</t>
  </si>
  <si>
    <t>350,2*1,015</t>
  </si>
  <si>
    <t>Svěrná spojka, na PE  110/110, PN 16</t>
  </si>
  <si>
    <t>Svěrná příruba  pro PE potrubí DN 100/110 PN 16</t>
  </si>
  <si>
    <t>Koleno svěrné na PE110 30</t>
  </si>
  <si>
    <t>Koleno svěrné  na PE110 45°</t>
  </si>
  <si>
    <t>Koleno svěrné na PE110 90°</t>
  </si>
  <si>
    <t xml:space="preserve">8,9,13,14,16,17,18,20,21,23,25,28,29,30,31,33,34,35,36,37,38,39,40, : </t>
  </si>
  <si>
    <t>Součet: : 241,16082</t>
  </si>
  <si>
    <t>113107620R00</t>
  </si>
  <si>
    <t>Odstranění podkladů nebo krytů z kameniva hrubého drceného, v ploše jednotlivě nad 50 m2, tloušťka vrstvy 200 mm</t>
  </si>
  <si>
    <t>822-1</t>
  </si>
  <si>
    <t>80,0*1,4</t>
  </si>
  <si>
    <t>132301213R00</t>
  </si>
  <si>
    <t xml:space="preserve">Hloubení rýh šířky přes 60 do 200 cm do 10000 m3, v hornině 4, hloubení strojně </t>
  </si>
  <si>
    <t xml:space="preserve">  80,0*0,8*1,5</t>
  </si>
  <si>
    <t xml:space="preserve">  -80,0*0,8*0,2</t>
  </si>
  <si>
    <t>40% : 83,2*0,4</t>
  </si>
  <si>
    <t>10% : 83,2*0,1</t>
  </si>
  <si>
    <t>167101102R00</t>
  </si>
  <si>
    <t>Nakládání, skládání, překládání neulehlého výkopku nakládání výkopku_x000D_
 přes 100 m3, z horniny 1 až 4</t>
  </si>
  <si>
    <t>83,2-57,6</t>
  </si>
  <si>
    <t>80,0*0,8*0,9</t>
  </si>
  <si>
    <t>RTS 20/ II</t>
  </si>
  <si>
    <t>80,0*0,8*0,3</t>
  </si>
  <si>
    <t>-80,0*3,14*0,016*0,016</t>
  </si>
  <si>
    <t>1622</t>
  </si>
  <si>
    <t>Odvoz zeminy na skládku a poplatek za skládku dle zákona o odpadech, zajistí si dodavatel dle možností</t>
  </si>
  <si>
    <t>452311151RT1</t>
  </si>
  <si>
    <t>Podkladní a zajišťovací konstrukce z betonu desky pod potrubí, stoky a drobné objekty , z betonu prostého třídy C 20/25</t>
  </si>
  <si>
    <t>z cementu portlandského nebo struskoportlandského, v otevřeném výkopu,</t>
  </si>
  <si>
    <t>0,8*0,8*0,1*8</t>
  </si>
  <si>
    <t>451573111 R00</t>
  </si>
  <si>
    <t>Lože pod potrubí ze štěrkopísku</t>
  </si>
  <si>
    <t>80,0*0,8*0,1</t>
  </si>
  <si>
    <t>564962111R00</t>
  </si>
  <si>
    <t>Podklad nebo kryt z mechanicky zpevněného kameniva (MZK) tloušťka po zhutnění 200 mm</t>
  </si>
  <si>
    <t>s rozprostřením a zhutněním</t>
  </si>
  <si>
    <t>871161121R00</t>
  </si>
  <si>
    <t>Montáž potrubí z plastických hmot z tlakových trubek polyetylenových, vnějšího průměru 32 mm</t>
  </si>
  <si>
    <t>891249111R00</t>
  </si>
  <si>
    <t>Montáž vodovodních armatur na potrubí navrtávacích pasů s ventilem Jt 1 Mpa na potrubí z trub osinkocementových, litinových, ocelových nebo plastických hmot, DN 80 mm</t>
  </si>
  <si>
    <t>899713111R00</t>
  </si>
  <si>
    <t>Orientační tabulky na vodovodních a kanalizačních řadech na sloupku ocelovém nebo betonovém</t>
  </si>
  <si>
    <t>891181111 R00</t>
  </si>
  <si>
    <t>Montáž vodovodních šoupátek ve výkopu do DN 40</t>
  </si>
  <si>
    <t>28613780R</t>
  </si>
  <si>
    <t>80,0*1,015</t>
  </si>
  <si>
    <t>42228100 R</t>
  </si>
  <si>
    <t>42273315R</t>
  </si>
  <si>
    <t>Pas navrtávací 3500 DN 80 - 1" závitový, pro vodu</t>
  </si>
  <si>
    <t>422913521R</t>
  </si>
  <si>
    <t>poklop šoupátkový tvárná litina; použití pro vodu; vnitř.pr.D = 123 mm</t>
  </si>
  <si>
    <t>42293140 R</t>
  </si>
  <si>
    <t>Souprava zemní č. 9601-voda, L=1,3-1,8 m</t>
  </si>
  <si>
    <t xml:space="preserve">8,11,13,14,15,20,21,23,24,25,26,27,28, : </t>
  </si>
  <si>
    <t>Součet: : 101,64753</t>
  </si>
  <si>
    <t>210800527RT1</t>
  </si>
  <si>
    <t>Montáž vodiče H07V-U (CY), 6 mm2, uloženého volně, včetně dodávky vodiče</t>
  </si>
  <si>
    <t>9790822</t>
  </si>
  <si>
    <t>Odvoz suti na skládku včetně poplatku za skládu (asfalt,kamenivo) dle zákona o odpadech</t>
  </si>
  <si>
    <t>Přesun suti</t>
  </si>
  <si>
    <t>POL8_</t>
  </si>
  <si>
    <t xml:space="preserve">Demontážní hmotnosti z položek s pořadovými čísly: : </t>
  </si>
  <si>
    <t xml:space="preserve">1, : </t>
  </si>
  <si>
    <t>Součet: : 49,28000</t>
  </si>
  <si>
    <t>Šoupě DN 50, PN16, měkcetěsnící klínové šoupátko s hladkým a volným průtokovým kanálem, z tvárné litiny s vnitřní i vnější epoxidovou ochranou, vřeteno z nerez. Oceli s válcovaným závitem, klín z tvárné litiny s uvnitř i vně nevulkanizovaným elastomerem, těsnění EPDM, určeno pro pitnou vodu</t>
  </si>
  <si>
    <t>Šoupě DN 80, PN16, měkcetěsnící klínové šoupátko s hladkým a volným průtokovým kanálem, z tvárné litiny s vnitřní i vnější epoxidovou ochranou, vřeteno z nerez. Oceli s válcovaným závitem, klín z tvárné litiny s uvnitř i vně nevulkanizovaným elastomerem, těsnění EPDM, určeno pro pitnou vodu</t>
  </si>
  <si>
    <t>Šoupě DN 150, PN16, měkcetěsnící klínové šoupátko s hladkým a volným průtokovým kanálem, z tvárné litiny s vnitřní i vnější epoxidovou ochranou, vřeteno z nerez. Oceli s válcovaným závitem, klín z tvárné litiny s uvnitř i vně nevulkanizovaným elastomerem, těsnění EPDM, určeno pro pitnou vodu</t>
  </si>
  <si>
    <t>Navrtávací pas DN 100, PN 16, robustní konstrukce z ptárné litiny s epoxidovou ochrannou vrstvou, šrouby chráněné proti korozi, pro ocelové potrubí, pryžová vložka, O-kroužek a ochranný kroužek z EPDM</t>
  </si>
  <si>
    <t>Navrtávací pas DN 150, PN 16, robustní konstrukce z ptárné litiny s epoxidovou ochrannou vrstvou, šrouby chráněné proti korozi, pro ocelové potrubí, pryžová vložka, O-kroužek a ochranný kroužek z EPDM</t>
  </si>
  <si>
    <t>Automatický plovákový ventil, plovák je umísten na hladině akumulace, hydro ovládání ventilu umístěného v suterénu.DN 100. Záruka poskytovaná výrobcem 10 let, z tvárné litiny s epoxidovou ochrannou vrstvou, PN 16, sestávající z: hlavní ventil, kulový kohout, filtr, škrtící zpětný ventil, řídící ventil, plovák, ochranná trubka plováku, omezovač otevření, manometr s kulovým kohoutem; spojovací potrubí od základního ventilu k řídícímu ventilu musí být zhotoveno na místě</t>
  </si>
  <si>
    <t>Šoupě DN 100, PN16, měkcetěsnící klínové šoupátko s hladkým a volným průtokovým kanálem, z tvárné litiny s vnitřní i vnější epoxidovou ochranou, vřeteno z nerez. Oceli s válcovaným závitem, klín z tvárné litiny s uvnitř i vně nevulkanizovaným elastomerem, těsnění EPDM, určeno pro pitnou vodu</t>
  </si>
  <si>
    <t>Přechodová příruba litina/nerez DN 80,  jištěná proti posunu, dle EN 545, PN 16, tvárná litina s epoxidovou ochrannou vrstvou, svěrací kroužek z tvrzené oceli 1.0037, pryžová manžeta a těsnění EPDM, tlakový kroužek, určeno pro pitnou vodu</t>
  </si>
  <si>
    <t>Koleno 90° DN 100, PN 16, dle EN 545, z tvárné litiny s epoxidovou ochrannou vrstvou, určeno pro pitnou vodu</t>
  </si>
  <si>
    <t>T-kus DN 100/100, PN 16, dle EN 545, z tvárné litiny s epoxidovou ochrannou vrstvou, určeno pro pitnou vodu</t>
  </si>
  <si>
    <t>T-kus DN 100/50, PN 16, dle EN 545, z tvárné litiny s epoxidovou ochrannou vrstvou, určeno pro pitnou vodu</t>
  </si>
  <si>
    <t>Koleno 90° DN 50, PN 16, dle EN 545, z tvárné litiny s epoxidovou ochrannou vrstvou, určeno pro pitnou vodu</t>
  </si>
  <si>
    <t>Redukce DN 100/50, PN 16, dle EN 545, z tvárné litiny s epoxidovou ochrannou vrstvou, určeno pro pitnou vodu</t>
  </si>
  <si>
    <t>Redukce DN 100/80, PN 16, dle EN 545, z tvárné litiny s epoxidovou ochrannou vrstvou, určeno pro pitnou vodu</t>
  </si>
  <si>
    <t>Vtokový koš DN150, PN 10 nerezová ocel, s přírubou, ploché těsnění z elastomeru a tvarově stálou ocelovou vložkou</t>
  </si>
  <si>
    <t>Přechodová příruba litina/nerez DN 150,  jištěná proti posunu, dle EN 545, PN 16, tvárná litina s epoxidovou ochrannou vrstvou, svěrací kroužek z tvrzené oceli 1.0037, pryžová manžeta a těsnění EPDM, tlakový kroužek, určeno pro pitnou vodu</t>
  </si>
  <si>
    <t>T-kus DN 50/50, PN 16, dle EN 545, z tvárné litiny s epoxidovou ochrannou vrstvou, určeno pro pitnou vodu</t>
  </si>
  <si>
    <t>Vodoměr DN 100, dle EN 14154, pro měření vysokých průtoků, vyniká malou tlakovou ztrátou, pro měření studené vody, pro montáž vodorovně</t>
  </si>
  <si>
    <t>Vodoměr DN 150, dle EN 14154, pro měření vysokých průtoků, vyniká malou tlakovou ztrátou, pro měření studené vody, pro montáž vodorovně</t>
  </si>
  <si>
    <t>T-kus DN 150/150, PN 16, dle EN 545, z tvárné litiny s epoxidovou ochrannou vrstvou, určeno pro pitnou vodu</t>
  </si>
  <si>
    <t>T-kus DN 150/100, PN 16, dle EN 545, z tvárné litiny s epoxidovou ochrannou vrstvou, určeno pro pitnou vodu</t>
  </si>
  <si>
    <t>Přechodová příruba litina/nerez DN 50,  jištěná proti posunu, dle EN 545, PN 16, tvárná litina s epoxidovou ochrannou vrstvou, svěrací kroužek z tvrzené oceli 1.0037, pryžová manžeta a těsnění EPDM, tlakový kroužek, určeno pro pitnou vodu</t>
  </si>
  <si>
    <t>Vodoměr DN 80, dle EN 14154, pro měření vysokých průtoků, vyniká malou tlakovou ztrátou, pro měření studené vody, pro montáž vodorovně</t>
  </si>
  <si>
    <t>T-kus DN 80/50, PN 16, dle EN 545, z tvárné litiny s epoxidovou ochrannou vrstvou, určeno pro pitnou vodu</t>
  </si>
  <si>
    <t>T-kus DN 80/100, PN 16, dle EN 545, z tvárné litiny s epoxidovou ochrannou vrstvou, určeno pro pitnou vodu</t>
  </si>
  <si>
    <t>Přechodová příruba litina/nerez DN 100,  jištěná proti posunu, dle EN 545, PN 16, tvárná litina s epoxidovou ochrannou vrstvou, svěrací kroužek z tvrzené oceli 1.0037, pryžová manžeta a těsnění EPDM, tlakový kroužek, určeno pro pitnou vodu</t>
  </si>
  <si>
    <t>Koleno 90° DN 80, PN 16, dle EN 545, z tvárné litiny s epoxidovou ochrannou vrstvou, určeno pro pitnou vodu</t>
  </si>
  <si>
    <t>CAROLITH 1,6 m, praní vodou a vzduchem, nerezový nátokový žlab, připojení - přepad 2xDN150, praní 1xDN 100 s ovládacíma armaturama DN 100 pro vodu a DN 80 pro vzduch. Na filtru bude plastový dekl s prostupem pro volné odvětrání. Součástí dodávky je výrobní dokumnetace</t>
  </si>
  <si>
    <t>hadičkami, plastovou konzolí, konektorem na nízkou hladinu, konektorem pro puls, konektorem pro výstupní signál. Čerpadlo se řídí od pulsního výstupu z vodoměru FIQ1, Včetně přetlakového ventilu a hadičkovým výtlakem</t>
  </si>
  <si>
    <t>šoupátko přírubové měkcetěsnící klínové, s hladkým a rovným průtokovým kanálem; použití vhodné pro instalaci do země; médium pitná voda, neagresivní tekutina; DN 80; l = 180 mm; PN 10,0; těleso tvárná litina; povrch.ochrana vně i uvnitř epoxidovým práškem; standardní provedení bez ručního kola a zemní soupravy</t>
  </si>
  <si>
    <t>hydrant nadzemní PN 16; provedení dvojitý uzávěr, výstup 2B, dvojitý uzávěr s koulí; DN 80; krycí hloubka 1,5m; těleso tvárná litina; pro: vodu, objezdové provedení ("tzv lámací")</t>
  </si>
  <si>
    <t>šoupátko přírubové měkcetěsnící klínové, s hladkým a rovným průtokovým kanálem; použití vhodné pro instalaci do země; médium pitná voda, neagresivní tekutina; DN 100; PN 10,0; těleso tvárná litina; povrch.ochrana vně i uvnitř epoxidovým práškem; standardní provedení bez ručního kola a zemní soupravy</t>
  </si>
  <si>
    <t>trubka plastová vodovodní hladká; HDPE (PE 100); SDR 11,0; PN 16; D = 32,0 mm; s = 4,4 mm; l = 12 000,0 mm</t>
  </si>
  <si>
    <t>Šoupátko 2500 DN 1" pro dom.přípojky - voda litinové</t>
  </si>
  <si>
    <t>11*9*0,25</t>
  </si>
  <si>
    <t>Beton základových desek železový třídy C 30/37</t>
  </si>
  <si>
    <t>10*8*04</t>
  </si>
  <si>
    <t>včetně distančních prvků, včetně statického výpočtu a armovacích výkresů</t>
  </si>
  <si>
    <t>273361921RT2R</t>
  </si>
  <si>
    <t xml:space="preserve">Výztuž základových desek </t>
  </si>
  <si>
    <t>273321311R00R</t>
  </si>
  <si>
    <t>32*0,05</t>
  </si>
  <si>
    <t>(10+10+8+8)*0,4</t>
  </si>
  <si>
    <t>Armaturní komora prostorový prefabrikát 308x308x323 cm, beton 35/45 XC2,včetně doplňků, žebříku  a povrchových úprav</t>
  </si>
  <si>
    <t>Akumulační nádrž prostorový prefabrikát 788x308x315 cm, beton 35/45 XC2 včetně doplňků.žebříků a povrchových úprav (rozhodující je užitný objem 2x50m3)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</si>
</sst>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8"/>
      <color indexed="21"/>
      <name val="Arial CE"/>
      <family val="2"/>
      <charset val="238"/>
    </font>
    <font>
      <sz val="8"/>
      <color rgb="FFDE3801"/>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3" fontId="3" fillId="0" borderId="33" xfId="0" applyNumberFormat="1" applyFont="1" applyBorder="1" applyAlignment="1">
      <alignment vertical="center"/>
    </xf>
    <xf numFmtId="3" fontId="3" fillId="3" borderId="37" xfId="0" applyNumberFormat="1" applyFont="1" applyFill="1" applyBorder="1" applyAlignment="1">
      <alignment vertical="center"/>
    </xf>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4"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8" fillId="0" borderId="0" xfId="0" applyNumberFormat="1"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4"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4" fontId="5" fillId="3" borderId="22" xfId="0" applyNumberFormat="1" applyFont="1" applyFill="1" applyBorder="1" applyAlignment="1">
      <alignment vertical="top"/>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19" fillId="0" borderId="0" xfId="0" applyNumberFormat="1" applyFont="1" applyBorder="1" applyAlignment="1">
      <alignment horizontal="center" vertical="top" wrapText="1" shrinkToFit="1"/>
    </xf>
    <xf numFmtId="164" fontId="19" fillId="0" borderId="0" xfId="0" applyNumberFormat="1" applyFont="1" applyBorder="1" applyAlignment="1">
      <alignment vertical="top" wrapText="1" shrinkToFit="1"/>
    </xf>
    <xf numFmtId="164" fontId="20" fillId="0" borderId="0" xfId="0" applyNumberFormat="1" applyFont="1" applyBorder="1" applyAlignment="1">
      <alignment horizontal="center" vertical="top" wrapText="1" shrinkToFit="1"/>
    </xf>
    <xf numFmtId="164" fontId="20" fillId="0" borderId="0" xfId="0" applyNumberFormat="1" applyFont="1" applyBorder="1" applyAlignment="1">
      <alignment vertical="top" wrapText="1" shrinkToFit="1"/>
    </xf>
    <xf numFmtId="164" fontId="21" fillId="0" borderId="0" xfId="0" applyNumberFormat="1" applyFont="1" applyBorder="1" applyAlignment="1">
      <alignment horizontal="center" vertical="top" wrapText="1" shrinkToFit="1"/>
    </xf>
    <xf numFmtId="164" fontId="21" fillId="0" borderId="0" xfId="0" applyNumberFormat="1" applyFont="1" applyBorder="1" applyAlignment="1">
      <alignment vertical="top" wrapText="1" shrinkToFit="1"/>
    </xf>
    <xf numFmtId="164" fontId="19" fillId="0" borderId="0" xfId="0" quotePrefix="1" applyNumberFormat="1" applyFont="1" applyBorder="1" applyAlignment="1">
      <alignment horizontal="left" vertical="top" wrapText="1"/>
    </xf>
    <xf numFmtId="164" fontId="20" fillId="0" borderId="0" xfId="0" applyNumberFormat="1" applyFont="1" applyBorder="1" applyAlignment="1">
      <alignment horizontal="left" vertical="top" wrapText="1"/>
    </xf>
    <xf numFmtId="164" fontId="20" fillId="0" borderId="0" xfId="0" quotePrefix="1" applyNumberFormat="1" applyFont="1" applyBorder="1" applyAlignment="1">
      <alignment horizontal="left" vertical="top" wrapText="1"/>
    </xf>
    <xf numFmtId="164" fontId="21" fillId="0" borderId="0" xfId="0" quotePrefix="1" applyNumberFormat="1" applyFont="1" applyBorder="1" applyAlignment="1">
      <alignment horizontal="left" vertical="top" wrapText="1"/>
    </xf>
    <xf numFmtId="165" fontId="16" fillId="0" borderId="43" xfId="0" applyNumberFormat="1" applyFont="1" applyFill="1" applyBorder="1" applyAlignment="1">
      <alignment horizontal="left" vertical="top" wrapText="1"/>
    </xf>
    <xf numFmtId="164" fontId="19" fillId="0" borderId="0" xfId="0" quotePrefix="1" applyNumberFormat="1" applyFont="1" applyBorder="1" applyAlignment="1">
      <alignment horizontal="right" vertical="top"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16" fillId="0" borderId="0" xfId="0" applyNumberFormat="1" applyFont="1" applyBorder="1" applyAlignment="1">
      <alignment horizontal="left" vertical="top" wrapText="1"/>
    </xf>
    <xf numFmtId="0" fontId="16" fillId="0" borderId="0" xfId="0" applyNumberFormat="1" applyFont="1" applyBorder="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D27" sqref="D27"/>
    </sheetView>
  </sheetViews>
  <sheetFormatPr defaultRowHeight="12.5" x14ac:dyDescent="0.25"/>
  <sheetData>
    <row r="1" spans="1:7" ht="13" x14ac:dyDescent="0.3">
      <c r="A1" s="21" t="s">
        <v>38</v>
      </c>
    </row>
    <row r="2" spans="1:7" ht="57.75" customHeight="1" x14ac:dyDescent="0.25">
      <c r="A2" s="198" t="s">
        <v>39</v>
      </c>
      <c r="B2" s="198"/>
      <c r="C2" s="198"/>
      <c r="D2" s="198"/>
      <c r="E2" s="198"/>
      <c r="F2" s="198"/>
      <c r="G2" s="198"/>
    </row>
  </sheetData>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6" activePane="bottomLeft" state="frozen"/>
      <selection pane="bottomLeft" activeCell="C98" sqref="C98"/>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68</v>
      </c>
      <c r="C3" s="257" t="s">
        <v>69</v>
      </c>
      <c r="D3" s="258"/>
      <c r="E3" s="258"/>
      <c r="F3" s="258"/>
      <c r="G3" s="259"/>
      <c r="AC3" s="121" t="s">
        <v>215</v>
      </c>
      <c r="AG3" t="s">
        <v>139</v>
      </c>
    </row>
    <row r="4" spans="1:60" ht="24.9" customHeight="1" x14ac:dyDescent="0.25">
      <c r="A4" s="140" t="s">
        <v>9</v>
      </c>
      <c r="B4" s="141" t="s">
        <v>62</v>
      </c>
      <c r="C4" s="260" t="s">
        <v>71</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SUMIF(AG9:AG64,"&lt;&gt;NOR",G9:G64)</f>
        <v>0</v>
      </c>
      <c r="H8" s="162"/>
      <c r="I8" s="162">
        <f>SUM(I9:I64)</f>
        <v>0</v>
      </c>
      <c r="J8" s="162"/>
      <c r="K8" s="162">
        <f>SUM(K9:K64)</f>
        <v>0</v>
      </c>
      <c r="L8" s="162"/>
      <c r="M8" s="162">
        <f>SUM(M9:M64)</f>
        <v>0</v>
      </c>
      <c r="N8" s="162"/>
      <c r="O8" s="162">
        <f>SUM(O9:O64)</f>
        <v>173.67</v>
      </c>
      <c r="P8" s="162"/>
      <c r="Q8" s="162">
        <f>SUM(Q9:Q64)</f>
        <v>0</v>
      </c>
      <c r="R8" s="162"/>
      <c r="S8" s="162"/>
      <c r="T8" s="163"/>
      <c r="U8" s="157"/>
      <c r="V8" s="157">
        <f>SUM(V9:V64)</f>
        <v>774.5100000000001</v>
      </c>
      <c r="W8" s="157"/>
      <c r="X8" s="157"/>
      <c r="AG8" t="s">
        <v>163</v>
      </c>
    </row>
    <row r="9" spans="1:60" ht="20" outlineLevel="1" x14ac:dyDescent="0.25">
      <c r="A9" s="164">
        <v>1</v>
      </c>
      <c r="B9" s="165" t="s">
        <v>216</v>
      </c>
      <c r="C9" s="181" t="s">
        <v>217</v>
      </c>
      <c r="D9" s="166" t="s">
        <v>218</v>
      </c>
      <c r="E9" s="167">
        <v>32</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219</v>
      </c>
      <c r="S9" s="169" t="s">
        <v>167</v>
      </c>
      <c r="T9" s="170" t="s">
        <v>167</v>
      </c>
      <c r="U9" s="156">
        <v>0.20300000000000001</v>
      </c>
      <c r="V9" s="156">
        <f>ROUND(E9*U9,2)</f>
        <v>6.5</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65" t="s">
        <v>222</v>
      </c>
      <c r="D10" s="266"/>
      <c r="E10" s="266"/>
      <c r="F10" s="266"/>
      <c r="G10" s="26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223</v>
      </c>
      <c r="AH10" s="147"/>
      <c r="AI10" s="147"/>
      <c r="AJ10" s="147"/>
      <c r="AK10" s="147"/>
      <c r="AL10" s="147"/>
      <c r="AM10" s="147"/>
      <c r="AN10" s="147"/>
      <c r="AO10" s="147"/>
      <c r="AP10" s="147"/>
      <c r="AQ10" s="147"/>
      <c r="AR10" s="147"/>
      <c r="AS10" s="147"/>
      <c r="AT10" s="147"/>
      <c r="AU10" s="147"/>
      <c r="AV10" s="147"/>
      <c r="AW10" s="147"/>
      <c r="AX10" s="147"/>
      <c r="AY10" s="147"/>
      <c r="AZ10" s="147"/>
      <c r="BA10" s="171" t="str">
        <f>C10</f>
        <v>na vzdálenost od hladiny vody v jímce po výšku roviny proložené osou nejvyššího bodu výtlačného potrubí. Včetně odpadní potrubí v délce do 20 m.</v>
      </c>
      <c r="BB10" s="147"/>
      <c r="BC10" s="147"/>
      <c r="BD10" s="147"/>
      <c r="BE10" s="147"/>
      <c r="BF10" s="147"/>
      <c r="BG10" s="147"/>
      <c r="BH10" s="147"/>
    </row>
    <row r="11" spans="1:60" ht="20" outlineLevel="1" x14ac:dyDescent="0.25">
      <c r="A11" s="164">
        <v>2</v>
      </c>
      <c r="B11" s="165" t="s">
        <v>224</v>
      </c>
      <c r="C11" s="181" t="s">
        <v>225</v>
      </c>
      <c r="D11" s="166" t="s">
        <v>226</v>
      </c>
      <c r="E11" s="167">
        <v>4</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v>
      </c>
      <c r="V11" s="156">
        <f>ROUND(E11*U11,2)</f>
        <v>0</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0.5" outlineLevel="1" x14ac:dyDescent="0.25">
      <c r="A12" s="154"/>
      <c r="B12" s="155"/>
      <c r="C12" s="265" t="s">
        <v>227</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2" s="147"/>
      <c r="BC12" s="147"/>
      <c r="BD12" s="147"/>
      <c r="BE12" s="147"/>
      <c r="BF12" s="147"/>
      <c r="BG12" s="147"/>
      <c r="BH12" s="147"/>
    </row>
    <row r="13" spans="1:60" outlineLevel="1" x14ac:dyDescent="0.25">
      <c r="A13" s="164">
        <v>3</v>
      </c>
      <c r="B13" s="165" t="s">
        <v>228</v>
      </c>
      <c r="C13" s="181" t="s">
        <v>229</v>
      </c>
      <c r="D13" s="166" t="s">
        <v>230</v>
      </c>
      <c r="E13" s="167">
        <v>195.42</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0.1</v>
      </c>
      <c r="V13" s="156">
        <f>ROUND(E13*U13,2)</f>
        <v>19.54</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65" t="s">
        <v>231</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nebo lesní půdy, s vodorovným přemístěním na hromady v místě upotřebení nebo na dočasné či trvalé skládky se složením</v>
      </c>
      <c r="BB14" s="147"/>
      <c r="BC14" s="147"/>
      <c r="BD14" s="147"/>
      <c r="BE14" s="147"/>
      <c r="BF14" s="147"/>
      <c r="BG14" s="147"/>
      <c r="BH14" s="147"/>
    </row>
    <row r="15" spans="1:60" outlineLevel="1" x14ac:dyDescent="0.25">
      <c r="A15" s="154"/>
      <c r="B15" s="155"/>
      <c r="C15" s="192" t="s">
        <v>992</v>
      </c>
      <c r="D15" s="186"/>
      <c r="E15" s="187">
        <v>195.42</v>
      </c>
      <c r="F15" s="156"/>
      <c r="G15" s="156"/>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233</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64">
        <v>4</v>
      </c>
      <c r="B16" s="165" t="s">
        <v>897</v>
      </c>
      <c r="C16" s="181" t="s">
        <v>898</v>
      </c>
      <c r="D16" s="166" t="s">
        <v>230</v>
      </c>
      <c r="E16" s="167">
        <v>156.33600000000001</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t="s">
        <v>219</v>
      </c>
      <c r="S16" s="169" t="s">
        <v>167</v>
      </c>
      <c r="T16" s="170" t="s">
        <v>167</v>
      </c>
      <c r="U16" s="156">
        <v>0.3</v>
      </c>
      <c r="V16" s="156">
        <f>ROUND(E16*U16,2)</f>
        <v>46.9</v>
      </c>
      <c r="W16" s="156"/>
      <c r="X16" s="156" t="s">
        <v>220</v>
      </c>
      <c r="Y16" s="147"/>
      <c r="Z16" s="147"/>
      <c r="AA16" s="147"/>
      <c r="AB16" s="147"/>
      <c r="AC16" s="147"/>
      <c r="AD16" s="147"/>
      <c r="AE16" s="147"/>
      <c r="AF16" s="147"/>
      <c r="AG16" s="147" t="s">
        <v>221</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65" t="s">
        <v>899</v>
      </c>
      <c r="D17" s="266"/>
      <c r="E17" s="266"/>
      <c r="F17" s="266"/>
      <c r="G17" s="26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223</v>
      </c>
      <c r="AH17" s="147"/>
      <c r="AI17" s="147"/>
      <c r="AJ17" s="147"/>
      <c r="AK17" s="147"/>
      <c r="AL17" s="147"/>
      <c r="AM17" s="147"/>
      <c r="AN17" s="147"/>
      <c r="AO17" s="147"/>
      <c r="AP17" s="147"/>
      <c r="AQ17" s="147"/>
      <c r="AR17" s="147"/>
      <c r="AS17" s="147"/>
      <c r="AT17" s="147"/>
      <c r="AU17" s="147"/>
      <c r="AV17" s="147"/>
      <c r="AW17" s="147"/>
      <c r="AX17" s="147"/>
      <c r="AY17" s="147"/>
      <c r="AZ17" s="147"/>
      <c r="BA17" s="171"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outlineLevel="1" x14ac:dyDescent="0.25">
      <c r="A18" s="154"/>
      <c r="B18" s="155"/>
      <c r="C18" s="193" t="s">
        <v>237</v>
      </c>
      <c r="D18" s="188"/>
      <c r="E18" s="189"/>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993</v>
      </c>
      <c r="D19" s="188"/>
      <c r="E19" s="189">
        <v>390.84</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5" t="s">
        <v>240</v>
      </c>
      <c r="D20" s="190"/>
      <c r="E20" s="191">
        <v>390.84</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3</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3" t="s">
        <v>241</v>
      </c>
      <c r="D21" s="188"/>
      <c r="E21" s="189"/>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2" t="s">
        <v>994</v>
      </c>
      <c r="D22" s="186"/>
      <c r="E22" s="187">
        <v>156.33600000000001</v>
      </c>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64">
        <v>5</v>
      </c>
      <c r="B23" s="165" t="s">
        <v>902</v>
      </c>
      <c r="C23" s="181" t="s">
        <v>903</v>
      </c>
      <c r="D23" s="166" t="s">
        <v>230</v>
      </c>
      <c r="E23" s="167">
        <v>156.536</v>
      </c>
      <c r="F23" s="168"/>
      <c r="G23" s="169">
        <f>ROUND(E23*F23,2)</f>
        <v>0</v>
      </c>
      <c r="H23" s="168"/>
      <c r="I23" s="169">
        <f>ROUND(E23*H23,2)</f>
        <v>0</v>
      </c>
      <c r="J23" s="168"/>
      <c r="K23" s="169">
        <f>ROUND(E23*J23,2)</f>
        <v>0</v>
      </c>
      <c r="L23" s="169">
        <v>21</v>
      </c>
      <c r="M23" s="169">
        <f>G23*(1+L23/100)</f>
        <v>0</v>
      </c>
      <c r="N23" s="169">
        <v>0</v>
      </c>
      <c r="O23" s="169">
        <f>ROUND(E23*N23,2)</f>
        <v>0</v>
      </c>
      <c r="P23" s="169">
        <v>0</v>
      </c>
      <c r="Q23" s="169">
        <f>ROUND(E23*P23,2)</f>
        <v>0</v>
      </c>
      <c r="R23" s="169" t="s">
        <v>219</v>
      </c>
      <c r="S23" s="169" t="s">
        <v>167</v>
      </c>
      <c r="T23" s="170" t="s">
        <v>167</v>
      </c>
      <c r="U23" s="156">
        <v>0.15</v>
      </c>
      <c r="V23" s="156">
        <f>ROUND(E23*U23,2)</f>
        <v>23.48</v>
      </c>
      <c r="W23" s="156"/>
      <c r="X23" s="156" t="s">
        <v>220</v>
      </c>
      <c r="Y23" s="147"/>
      <c r="Z23" s="147"/>
      <c r="AA23" s="147"/>
      <c r="AB23" s="147"/>
      <c r="AC23" s="147"/>
      <c r="AD23" s="147"/>
      <c r="AE23" s="147"/>
      <c r="AF23" s="147"/>
      <c r="AG23" s="147" t="s">
        <v>221</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5" outlineLevel="1" x14ac:dyDescent="0.25">
      <c r="A24" s="154"/>
      <c r="B24" s="155"/>
      <c r="C24" s="265" t="s">
        <v>899</v>
      </c>
      <c r="D24" s="266"/>
      <c r="E24" s="266"/>
      <c r="F24" s="266"/>
      <c r="G24" s="266"/>
      <c r="H24" s="156"/>
      <c r="I24" s="156"/>
      <c r="J24" s="156"/>
      <c r="K24" s="156"/>
      <c r="L24" s="156"/>
      <c r="M24" s="156"/>
      <c r="N24" s="156"/>
      <c r="O24" s="156"/>
      <c r="P24" s="156"/>
      <c r="Q24" s="156"/>
      <c r="R24" s="156"/>
      <c r="S24" s="156"/>
      <c r="T24" s="156"/>
      <c r="U24" s="156"/>
      <c r="V24" s="156"/>
      <c r="W24" s="156"/>
      <c r="X24" s="156"/>
      <c r="Y24" s="147"/>
      <c r="Z24" s="147"/>
      <c r="AA24" s="147"/>
      <c r="AB24" s="147"/>
      <c r="AC24" s="147"/>
      <c r="AD24" s="147"/>
      <c r="AE24" s="147"/>
      <c r="AF24" s="147"/>
      <c r="AG24" s="147" t="s">
        <v>223</v>
      </c>
      <c r="AH24" s="147"/>
      <c r="AI24" s="147"/>
      <c r="AJ24" s="147"/>
      <c r="AK24" s="147"/>
      <c r="AL24" s="147"/>
      <c r="AM24" s="147"/>
      <c r="AN24" s="147"/>
      <c r="AO24" s="147"/>
      <c r="AP24" s="147"/>
      <c r="AQ24" s="147"/>
      <c r="AR24" s="147"/>
      <c r="AS24" s="147"/>
      <c r="AT24" s="147"/>
      <c r="AU24" s="147"/>
      <c r="AV24" s="147"/>
      <c r="AW24" s="147"/>
      <c r="AX24" s="147"/>
      <c r="AY24" s="147"/>
      <c r="AZ24" s="147"/>
      <c r="BA24" s="171"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47"/>
      <c r="BC24" s="147"/>
      <c r="BD24" s="147"/>
      <c r="BE24" s="147"/>
      <c r="BF24" s="147"/>
      <c r="BG24" s="147"/>
      <c r="BH24" s="147"/>
    </row>
    <row r="25" spans="1:60" outlineLevel="1" x14ac:dyDescent="0.25">
      <c r="A25" s="164">
        <v>6</v>
      </c>
      <c r="B25" s="165" t="s">
        <v>904</v>
      </c>
      <c r="C25" s="181" t="s">
        <v>905</v>
      </c>
      <c r="D25" s="166" t="s">
        <v>230</v>
      </c>
      <c r="E25" s="167">
        <v>156.33600000000001</v>
      </c>
      <c r="F25" s="168"/>
      <c r="G25" s="169">
        <f>ROUND(E25*F25,2)</f>
        <v>0</v>
      </c>
      <c r="H25" s="168"/>
      <c r="I25" s="169">
        <f>ROUND(E25*H25,2)</f>
        <v>0</v>
      </c>
      <c r="J25" s="168"/>
      <c r="K25" s="169">
        <f>ROUND(E25*J25,2)</f>
        <v>0</v>
      </c>
      <c r="L25" s="169">
        <v>21</v>
      </c>
      <c r="M25" s="169">
        <f>G25*(1+L25/100)</f>
        <v>0</v>
      </c>
      <c r="N25" s="169">
        <v>0</v>
      </c>
      <c r="O25" s="169">
        <f>ROUND(E25*N25,2)</f>
        <v>0</v>
      </c>
      <c r="P25" s="169">
        <v>0</v>
      </c>
      <c r="Q25" s="169">
        <f>ROUND(E25*P25,2)</f>
        <v>0</v>
      </c>
      <c r="R25" s="169" t="s">
        <v>219</v>
      </c>
      <c r="S25" s="169" t="s">
        <v>167</v>
      </c>
      <c r="T25" s="170" t="s">
        <v>167</v>
      </c>
      <c r="U25" s="156">
        <v>0.53</v>
      </c>
      <c r="V25" s="156">
        <f>ROUND(E25*U25,2)</f>
        <v>82.86</v>
      </c>
      <c r="W25" s="156"/>
      <c r="X25" s="156" t="s">
        <v>220</v>
      </c>
      <c r="Y25" s="147"/>
      <c r="Z25" s="147"/>
      <c r="AA25" s="147"/>
      <c r="AB25" s="147"/>
      <c r="AC25" s="147"/>
      <c r="AD25" s="147"/>
      <c r="AE25" s="147"/>
      <c r="AF25" s="147"/>
      <c r="AG25" s="147" t="s">
        <v>221</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5" outlineLevel="1" x14ac:dyDescent="0.25">
      <c r="A26" s="154"/>
      <c r="B26" s="155"/>
      <c r="C26" s="265" t="s">
        <v>899</v>
      </c>
      <c r="D26" s="266"/>
      <c r="E26" s="266"/>
      <c r="F26" s="266"/>
      <c r="G26" s="266"/>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223</v>
      </c>
      <c r="AH26" s="147"/>
      <c r="AI26" s="147"/>
      <c r="AJ26" s="147"/>
      <c r="AK26" s="147"/>
      <c r="AL26" s="147"/>
      <c r="AM26" s="147"/>
      <c r="AN26" s="147"/>
      <c r="AO26" s="147"/>
      <c r="AP26" s="147"/>
      <c r="AQ26" s="147"/>
      <c r="AR26" s="147"/>
      <c r="AS26" s="147"/>
      <c r="AT26" s="147"/>
      <c r="AU26" s="147"/>
      <c r="AV26" s="147"/>
      <c r="AW26" s="147"/>
      <c r="AX26" s="147"/>
      <c r="AY26" s="147"/>
      <c r="AZ26" s="147"/>
      <c r="BA26" s="171" t="str">
        <f>C26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6" s="147"/>
      <c r="BC26" s="147"/>
      <c r="BD26" s="147"/>
      <c r="BE26" s="147"/>
      <c r="BF26" s="147"/>
      <c r="BG26" s="147"/>
      <c r="BH26" s="147"/>
    </row>
    <row r="27" spans="1:60" outlineLevel="1" x14ac:dyDescent="0.25">
      <c r="A27" s="154"/>
      <c r="B27" s="155"/>
      <c r="C27" s="193" t="s">
        <v>237</v>
      </c>
      <c r="D27" s="188"/>
      <c r="E27" s="189"/>
      <c r="F27" s="156"/>
      <c r="G27" s="15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233</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194" t="s">
        <v>993</v>
      </c>
      <c r="D28" s="188"/>
      <c r="E28" s="189">
        <v>390.84</v>
      </c>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v>2</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5" t="s">
        <v>240</v>
      </c>
      <c r="D29" s="190"/>
      <c r="E29" s="191">
        <v>390.84</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3</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3" t="s">
        <v>241</v>
      </c>
      <c r="D30" s="188"/>
      <c r="E30" s="189"/>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2" t="s">
        <v>994</v>
      </c>
      <c r="D31" s="186"/>
      <c r="E31" s="187">
        <v>156.33600000000001</v>
      </c>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v>0</v>
      </c>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64">
        <v>7</v>
      </c>
      <c r="B32" s="165" t="s">
        <v>906</v>
      </c>
      <c r="C32" s="181" t="s">
        <v>907</v>
      </c>
      <c r="D32" s="166" t="s">
        <v>230</v>
      </c>
      <c r="E32" s="167">
        <v>39.084000000000003</v>
      </c>
      <c r="F32" s="168"/>
      <c r="G32" s="169">
        <f>ROUND(E32*F32,2)</f>
        <v>0</v>
      </c>
      <c r="H32" s="168"/>
      <c r="I32" s="169">
        <f>ROUND(E32*H32,2)</f>
        <v>0</v>
      </c>
      <c r="J32" s="168"/>
      <c r="K32" s="169">
        <f>ROUND(E32*J32,2)</f>
        <v>0</v>
      </c>
      <c r="L32" s="169">
        <v>21</v>
      </c>
      <c r="M32" s="169">
        <f>G32*(1+L32/100)</f>
        <v>0</v>
      </c>
      <c r="N32" s="169">
        <v>0</v>
      </c>
      <c r="O32" s="169">
        <f>ROUND(E32*N32,2)</f>
        <v>0</v>
      </c>
      <c r="P32" s="169">
        <v>0</v>
      </c>
      <c r="Q32" s="169">
        <f>ROUND(E32*P32,2)</f>
        <v>0</v>
      </c>
      <c r="R32" s="169" t="s">
        <v>219</v>
      </c>
      <c r="S32" s="169" t="s">
        <v>167</v>
      </c>
      <c r="T32" s="170" t="s">
        <v>167</v>
      </c>
      <c r="U32" s="156">
        <v>0.25</v>
      </c>
      <c r="V32" s="156">
        <f>ROUND(E32*U32,2)</f>
        <v>9.77</v>
      </c>
      <c r="W32" s="156"/>
      <c r="X32" s="156" t="s">
        <v>220</v>
      </c>
      <c r="Y32" s="147"/>
      <c r="Z32" s="147"/>
      <c r="AA32" s="147"/>
      <c r="AB32" s="147"/>
      <c r="AC32" s="147"/>
      <c r="AD32" s="147"/>
      <c r="AE32" s="147"/>
      <c r="AF32" s="147"/>
      <c r="AG32" s="147" t="s">
        <v>221</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0.5" outlineLevel="1" x14ac:dyDescent="0.25">
      <c r="A33" s="154"/>
      <c r="B33" s="155"/>
      <c r="C33" s="265" t="s">
        <v>899</v>
      </c>
      <c r="D33" s="266"/>
      <c r="E33" s="266"/>
      <c r="F33" s="266"/>
      <c r="G33" s="266"/>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223</v>
      </c>
      <c r="AH33" s="147"/>
      <c r="AI33" s="147"/>
      <c r="AJ33" s="147"/>
      <c r="AK33" s="147"/>
      <c r="AL33" s="147"/>
      <c r="AM33" s="147"/>
      <c r="AN33" s="147"/>
      <c r="AO33" s="147"/>
      <c r="AP33" s="147"/>
      <c r="AQ33" s="147"/>
      <c r="AR33" s="147"/>
      <c r="AS33" s="147"/>
      <c r="AT33" s="147"/>
      <c r="AU33" s="147"/>
      <c r="AV33" s="147"/>
      <c r="AW33" s="147"/>
      <c r="AX33" s="147"/>
      <c r="AY33" s="147"/>
      <c r="AZ33" s="147"/>
      <c r="BA33" s="171"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47"/>
      <c r="BC33" s="147"/>
      <c r="BD33" s="147"/>
      <c r="BE33" s="147"/>
      <c r="BF33" s="147"/>
      <c r="BG33" s="147"/>
      <c r="BH33" s="147"/>
    </row>
    <row r="34" spans="1:60" outlineLevel="1" x14ac:dyDescent="0.25">
      <c r="A34" s="154"/>
      <c r="B34" s="155"/>
      <c r="C34" s="193" t="s">
        <v>237</v>
      </c>
      <c r="D34" s="188"/>
      <c r="E34" s="189"/>
      <c r="F34" s="156"/>
      <c r="G34" s="156"/>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233</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194" t="s">
        <v>993</v>
      </c>
      <c r="D35" s="188"/>
      <c r="E35" s="189">
        <v>390.84</v>
      </c>
      <c r="F35" s="156"/>
      <c r="G35" s="15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233</v>
      </c>
      <c r="AH35" s="147">
        <v>2</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195" t="s">
        <v>240</v>
      </c>
      <c r="D36" s="190"/>
      <c r="E36" s="191">
        <v>390.84</v>
      </c>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v>3</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3" t="s">
        <v>241</v>
      </c>
      <c r="D37" s="188"/>
      <c r="E37" s="189"/>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2" t="s">
        <v>995</v>
      </c>
      <c r="D38" s="186"/>
      <c r="E38" s="187">
        <v>39.084000000000003</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64">
        <v>8</v>
      </c>
      <c r="B39" s="165" t="s">
        <v>909</v>
      </c>
      <c r="C39" s="181" t="s">
        <v>910</v>
      </c>
      <c r="D39" s="166" t="s">
        <v>230</v>
      </c>
      <c r="E39" s="167">
        <v>39.084000000000003</v>
      </c>
      <c r="F39" s="168"/>
      <c r="G39" s="169">
        <f>ROUND(E39*F39,2)</f>
        <v>0</v>
      </c>
      <c r="H39" s="168"/>
      <c r="I39" s="169">
        <f>ROUND(E39*H39,2)</f>
        <v>0</v>
      </c>
      <c r="J39" s="168"/>
      <c r="K39" s="169">
        <f>ROUND(E39*J39,2)</f>
        <v>0</v>
      </c>
      <c r="L39" s="169">
        <v>21</v>
      </c>
      <c r="M39" s="169">
        <f>G39*(1+L39/100)</f>
        <v>0</v>
      </c>
      <c r="N39" s="169">
        <v>1.9220000000000001E-2</v>
      </c>
      <c r="O39" s="169">
        <f>ROUND(E39*N39,2)</f>
        <v>0.75</v>
      </c>
      <c r="P39" s="169">
        <v>0</v>
      </c>
      <c r="Q39" s="169">
        <f>ROUND(E39*P39,2)</f>
        <v>0</v>
      </c>
      <c r="R39" s="169" t="s">
        <v>219</v>
      </c>
      <c r="S39" s="169" t="s">
        <v>167</v>
      </c>
      <c r="T39" s="170" t="s">
        <v>167</v>
      </c>
      <c r="U39" s="156">
        <v>1.59</v>
      </c>
      <c r="V39" s="156">
        <f>ROUND(E39*U39,2)</f>
        <v>62.14</v>
      </c>
      <c r="W39" s="156"/>
      <c r="X39" s="156" t="s">
        <v>220</v>
      </c>
      <c r="Y39" s="147"/>
      <c r="Z39" s="147"/>
      <c r="AA39" s="147"/>
      <c r="AB39" s="147"/>
      <c r="AC39" s="147"/>
      <c r="AD39" s="147"/>
      <c r="AE39" s="147"/>
      <c r="AF39" s="147"/>
      <c r="AG39" s="147" t="s">
        <v>221</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0.5" outlineLevel="1" x14ac:dyDescent="0.25">
      <c r="A40" s="154"/>
      <c r="B40" s="155"/>
      <c r="C40" s="265" t="s">
        <v>899</v>
      </c>
      <c r="D40" s="266"/>
      <c r="E40" s="266"/>
      <c r="F40" s="266"/>
      <c r="G40" s="26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223</v>
      </c>
      <c r="AH40" s="147"/>
      <c r="AI40" s="147"/>
      <c r="AJ40" s="147"/>
      <c r="AK40" s="147"/>
      <c r="AL40" s="147"/>
      <c r="AM40" s="147"/>
      <c r="AN40" s="147"/>
      <c r="AO40" s="147"/>
      <c r="AP40" s="147"/>
      <c r="AQ40" s="147"/>
      <c r="AR40" s="147"/>
      <c r="AS40" s="147"/>
      <c r="AT40" s="147"/>
      <c r="AU40" s="147"/>
      <c r="AV40" s="147"/>
      <c r="AW40" s="147"/>
      <c r="AX40" s="147"/>
      <c r="AY40" s="147"/>
      <c r="AZ40" s="147"/>
      <c r="BA40" s="171" t="str">
        <f>C40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0" s="147"/>
      <c r="BC40" s="147"/>
      <c r="BD40" s="147"/>
      <c r="BE40" s="147"/>
      <c r="BF40" s="147"/>
      <c r="BG40" s="147"/>
      <c r="BH40" s="147"/>
    </row>
    <row r="41" spans="1:60" outlineLevel="1" x14ac:dyDescent="0.25">
      <c r="A41" s="154"/>
      <c r="B41" s="155"/>
      <c r="C41" s="193" t="s">
        <v>237</v>
      </c>
      <c r="D41" s="188"/>
      <c r="E41" s="189"/>
      <c r="F41" s="156"/>
      <c r="G41" s="156"/>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233</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194" t="s">
        <v>993</v>
      </c>
      <c r="D42" s="188"/>
      <c r="E42" s="189">
        <v>390.84</v>
      </c>
      <c r="F42" s="156"/>
      <c r="G42" s="156"/>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233</v>
      </c>
      <c r="AH42" s="147">
        <v>2</v>
      </c>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54"/>
      <c r="B43" s="155"/>
      <c r="C43" s="195" t="s">
        <v>240</v>
      </c>
      <c r="D43" s="190"/>
      <c r="E43" s="191">
        <v>390.84</v>
      </c>
      <c r="F43" s="156"/>
      <c r="G43" s="15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233</v>
      </c>
      <c r="AH43" s="147">
        <v>3</v>
      </c>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93" t="s">
        <v>241</v>
      </c>
      <c r="D44" s="188"/>
      <c r="E44" s="189"/>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2" t="s">
        <v>995</v>
      </c>
      <c r="D45" s="186"/>
      <c r="E45" s="187">
        <v>39.084000000000003</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64">
        <v>9</v>
      </c>
      <c r="B46" s="165" t="s">
        <v>956</v>
      </c>
      <c r="C46" s="181" t="s">
        <v>957</v>
      </c>
      <c r="D46" s="166" t="s">
        <v>266</v>
      </c>
      <c r="E46" s="167">
        <v>977.1</v>
      </c>
      <c r="F46" s="168"/>
      <c r="G46" s="169">
        <f>ROUND(E46*F46,2)</f>
        <v>0</v>
      </c>
      <c r="H46" s="168"/>
      <c r="I46" s="169">
        <f>ROUND(E46*H46,2)</f>
        <v>0</v>
      </c>
      <c r="J46" s="168"/>
      <c r="K46" s="169">
        <f>ROUND(E46*J46,2)</f>
        <v>0</v>
      </c>
      <c r="L46" s="169">
        <v>21</v>
      </c>
      <c r="M46" s="169">
        <f>G46*(1+L46/100)</f>
        <v>0</v>
      </c>
      <c r="N46" s="169">
        <v>9.8999999999999999E-4</v>
      </c>
      <c r="O46" s="169">
        <f>ROUND(E46*N46,2)</f>
        <v>0.97</v>
      </c>
      <c r="P46" s="169">
        <v>0</v>
      </c>
      <c r="Q46" s="169">
        <f>ROUND(E46*P46,2)</f>
        <v>0</v>
      </c>
      <c r="R46" s="169" t="s">
        <v>219</v>
      </c>
      <c r="S46" s="169" t="s">
        <v>167</v>
      </c>
      <c r="T46" s="170" t="s">
        <v>167</v>
      </c>
      <c r="U46" s="156">
        <v>0.24</v>
      </c>
      <c r="V46" s="156">
        <f>ROUND(E46*U46,2)</f>
        <v>234.5</v>
      </c>
      <c r="W46" s="156"/>
      <c r="X46" s="156" t="s">
        <v>220</v>
      </c>
      <c r="Y46" s="147"/>
      <c r="Z46" s="147"/>
      <c r="AA46" s="147"/>
      <c r="AB46" s="147"/>
      <c r="AC46" s="147"/>
      <c r="AD46" s="147"/>
      <c r="AE46" s="147"/>
      <c r="AF46" s="147"/>
      <c r="AG46" s="147" t="s">
        <v>221</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265" t="s">
        <v>913</v>
      </c>
      <c r="D47" s="266"/>
      <c r="E47" s="266"/>
      <c r="F47" s="266"/>
      <c r="G47" s="26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223</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2" t="s">
        <v>996</v>
      </c>
      <c r="D48" s="186"/>
      <c r="E48" s="187">
        <v>977.1</v>
      </c>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v>0</v>
      </c>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64">
        <v>10</v>
      </c>
      <c r="B49" s="165" t="s">
        <v>959</v>
      </c>
      <c r="C49" s="181" t="s">
        <v>960</v>
      </c>
      <c r="D49" s="166" t="s">
        <v>266</v>
      </c>
      <c r="E49" s="167">
        <v>977.1</v>
      </c>
      <c r="F49" s="168"/>
      <c r="G49" s="169">
        <f>ROUND(E49*F49,2)</f>
        <v>0</v>
      </c>
      <c r="H49" s="168"/>
      <c r="I49" s="169">
        <f>ROUND(E49*H49,2)</f>
        <v>0</v>
      </c>
      <c r="J49" s="168"/>
      <c r="K49" s="169">
        <f>ROUND(E49*J49,2)</f>
        <v>0</v>
      </c>
      <c r="L49" s="169">
        <v>21</v>
      </c>
      <c r="M49" s="169">
        <f>G49*(1+L49/100)</f>
        <v>0</v>
      </c>
      <c r="N49" s="169">
        <v>0</v>
      </c>
      <c r="O49" s="169">
        <f>ROUND(E49*N49,2)</f>
        <v>0</v>
      </c>
      <c r="P49" s="169">
        <v>0</v>
      </c>
      <c r="Q49" s="169">
        <f>ROUND(E49*P49,2)</f>
        <v>0</v>
      </c>
      <c r="R49" s="169" t="s">
        <v>219</v>
      </c>
      <c r="S49" s="169" t="s">
        <v>167</v>
      </c>
      <c r="T49" s="170" t="s">
        <v>167</v>
      </c>
      <c r="U49" s="156">
        <v>7.0000000000000007E-2</v>
      </c>
      <c r="V49" s="156">
        <f>ROUND(E49*U49,2)</f>
        <v>68.400000000000006</v>
      </c>
      <c r="W49" s="156"/>
      <c r="X49" s="156" t="s">
        <v>220</v>
      </c>
      <c r="Y49" s="147"/>
      <c r="Z49" s="147"/>
      <c r="AA49" s="147"/>
      <c r="AB49" s="147"/>
      <c r="AC49" s="147"/>
      <c r="AD49" s="147"/>
      <c r="AE49" s="147"/>
      <c r="AF49" s="147"/>
      <c r="AG49" s="147" t="s">
        <v>221</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65" t="s">
        <v>917</v>
      </c>
      <c r="D50" s="266"/>
      <c r="E50" s="266"/>
      <c r="F50" s="266"/>
      <c r="G50" s="266"/>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223</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0" outlineLevel="1" x14ac:dyDescent="0.25">
      <c r="A51" s="164">
        <v>11</v>
      </c>
      <c r="B51" s="165" t="s">
        <v>256</v>
      </c>
      <c r="C51" s="181" t="s">
        <v>257</v>
      </c>
      <c r="D51" s="166" t="s">
        <v>230</v>
      </c>
      <c r="E51" s="167">
        <v>130.28</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t="s">
        <v>219</v>
      </c>
      <c r="S51" s="169" t="s">
        <v>167</v>
      </c>
      <c r="T51" s="170" t="s">
        <v>167</v>
      </c>
      <c r="U51" s="156">
        <v>0.06</v>
      </c>
      <c r="V51" s="156">
        <f>ROUND(E51*U51,2)</f>
        <v>7.82</v>
      </c>
      <c r="W51" s="156"/>
      <c r="X51" s="156" t="s">
        <v>220</v>
      </c>
      <c r="Y51" s="147"/>
      <c r="Z51" s="147"/>
      <c r="AA51" s="147"/>
      <c r="AB51" s="147"/>
      <c r="AC51" s="147"/>
      <c r="AD51" s="147"/>
      <c r="AE51" s="147"/>
      <c r="AF51" s="147"/>
      <c r="AG51" s="147" t="s">
        <v>221</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192" t="s">
        <v>997</v>
      </c>
      <c r="D52" s="186"/>
      <c r="E52" s="187">
        <v>130.28</v>
      </c>
      <c r="F52" s="156"/>
      <c r="G52" s="15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233</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64">
        <v>12</v>
      </c>
      <c r="B53" s="165" t="s">
        <v>919</v>
      </c>
      <c r="C53" s="181" t="s">
        <v>920</v>
      </c>
      <c r="D53" s="166" t="s">
        <v>230</v>
      </c>
      <c r="E53" s="167">
        <v>260.56</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t="s">
        <v>219</v>
      </c>
      <c r="S53" s="169" t="s">
        <v>167</v>
      </c>
      <c r="T53" s="170" t="s">
        <v>167</v>
      </c>
      <c r="U53" s="156">
        <v>0.2</v>
      </c>
      <c r="V53" s="156">
        <f>ROUND(E53*U53,2)</f>
        <v>52.11</v>
      </c>
      <c r="W53" s="156"/>
      <c r="X53" s="156" t="s">
        <v>220</v>
      </c>
      <c r="Y53" s="147"/>
      <c r="Z53" s="147"/>
      <c r="AA53" s="147"/>
      <c r="AB53" s="147"/>
      <c r="AC53" s="147"/>
      <c r="AD53" s="147"/>
      <c r="AE53" s="147"/>
      <c r="AF53" s="147"/>
      <c r="AG53" s="147" t="s">
        <v>221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54"/>
      <c r="B54" s="155"/>
      <c r="C54" s="265" t="s">
        <v>921</v>
      </c>
      <c r="D54" s="266"/>
      <c r="E54" s="266"/>
      <c r="F54" s="266"/>
      <c r="G54" s="266"/>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223</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192" t="s">
        <v>998</v>
      </c>
      <c r="D55" s="186"/>
      <c r="E55" s="187">
        <v>260.56</v>
      </c>
      <c r="F55" s="156"/>
      <c r="G55" s="15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233</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5">
      <c r="A56" s="164">
        <v>13</v>
      </c>
      <c r="B56" s="165" t="s">
        <v>999</v>
      </c>
      <c r="C56" s="181" t="s">
        <v>1000</v>
      </c>
      <c r="D56" s="166" t="s">
        <v>230</v>
      </c>
      <c r="E56" s="167">
        <v>101.13034</v>
      </c>
      <c r="F56" s="168"/>
      <c r="G56" s="169">
        <f>ROUND(E56*F56,2)</f>
        <v>0</v>
      </c>
      <c r="H56" s="168"/>
      <c r="I56" s="169">
        <f>ROUND(E56*H56,2)</f>
        <v>0</v>
      </c>
      <c r="J56" s="168"/>
      <c r="K56" s="169">
        <f>ROUND(E56*J56,2)</f>
        <v>0</v>
      </c>
      <c r="L56" s="169">
        <v>21</v>
      </c>
      <c r="M56" s="169">
        <f>G56*(1+L56/100)</f>
        <v>0</v>
      </c>
      <c r="N56" s="169">
        <v>1.7</v>
      </c>
      <c r="O56" s="169">
        <f>ROUND(E56*N56,2)</f>
        <v>171.92</v>
      </c>
      <c r="P56" s="169">
        <v>0</v>
      </c>
      <c r="Q56" s="169">
        <f>ROUND(E56*P56,2)</f>
        <v>0</v>
      </c>
      <c r="R56" s="169" t="s">
        <v>219</v>
      </c>
      <c r="S56" s="169" t="s">
        <v>167</v>
      </c>
      <c r="T56" s="170" t="s">
        <v>167</v>
      </c>
      <c r="U56" s="156">
        <v>1.587</v>
      </c>
      <c r="V56" s="156">
        <f>ROUND(E56*U56,2)</f>
        <v>160.49</v>
      </c>
      <c r="W56" s="156"/>
      <c r="X56" s="156" t="s">
        <v>220</v>
      </c>
      <c r="Y56" s="147"/>
      <c r="Z56" s="147"/>
      <c r="AA56" s="147"/>
      <c r="AB56" s="147"/>
      <c r="AC56" s="147"/>
      <c r="AD56" s="147"/>
      <c r="AE56" s="147"/>
      <c r="AF56" s="147"/>
      <c r="AG56" s="147" t="s">
        <v>221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0.5" outlineLevel="1" x14ac:dyDescent="0.25">
      <c r="A57" s="154"/>
      <c r="B57" s="155"/>
      <c r="C57" s="265" t="s">
        <v>1001</v>
      </c>
      <c r="D57" s="266"/>
      <c r="E57" s="266"/>
      <c r="F57" s="266"/>
      <c r="G57" s="266"/>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223</v>
      </c>
      <c r="AH57" s="147"/>
      <c r="AI57" s="147"/>
      <c r="AJ57" s="147"/>
      <c r="AK57" s="147"/>
      <c r="AL57" s="147"/>
      <c r="AM57" s="147"/>
      <c r="AN57" s="147"/>
      <c r="AO57" s="147"/>
      <c r="AP57" s="147"/>
      <c r="AQ57" s="147"/>
      <c r="AR57" s="147"/>
      <c r="AS57" s="147"/>
      <c r="AT57" s="147"/>
      <c r="AU57" s="147"/>
      <c r="AV57" s="147"/>
      <c r="AW57" s="147"/>
      <c r="AX57" s="147"/>
      <c r="AY57" s="147"/>
      <c r="AZ57" s="147"/>
      <c r="BA57" s="171" t="str">
        <f>C57</f>
        <v>sypaninou z vhodných hornin tř. 1 - 4 nebo materiálem připraveným podél výkopu ve vzdálenosti do 3 m od jeho kraje, pro jakoukoliv hloubku výkopu a jakoukoliv míru zhutnění,</v>
      </c>
      <c r="BB57" s="147"/>
      <c r="BC57" s="147"/>
      <c r="BD57" s="147"/>
      <c r="BE57" s="147"/>
      <c r="BF57" s="147"/>
      <c r="BG57" s="147"/>
      <c r="BH57" s="147"/>
    </row>
    <row r="58" spans="1:60" outlineLevel="1" x14ac:dyDescent="0.25">
      <c r="A58" s="154"/>
      <c r="B58" s="155"/>
      <c r="C58" s="192" t="s">
        <v>1002</v>
      </c>
      <c r="D58" s="186"/>
      <c r="E58" s="187">
        <v>104.224</v>
      </c>
      <c r="F58" s="156"/>
      <c r="G58" s="156"/>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233</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54"/>
      <c r="B59" s="155"/>
      <c r="C59" s="192" t="s">
        <v>1003</v>
      </c>
      <c r="D59" s="186"/>
      <c r="E59" s="187">
        <v>-3.0936599999999999</v>
      </c>
      <c r="F59" s="156"/>
      <c r="G59" s="156"/>
      <c r="H59" s="156"/>
      <c r="I59" s="156"/>
      <c r="J59" s="156"/>
      <c r="K59" s="156"/>
      <c r="L59" s="156"/>
      <c r="M59" s="156"/>
      <c r="N59" s="156"/>
      <c r="O59" s="156"/>
      <c r="P59" s="156"/>
      <c r="Q59" s="156"/>
      <c r="R59" s="156"/>
      <c r="S59" s="156"/>
      <c r="T59" s="156"/>
      <c r="U59" s="156"/>
      <c r="V59" s="156"/>
      <c r="W59" s="156"/>
      <c r="X59" s="156"/>
      <c r="Y59" s="147"/>
      <c r="Z59" s="147"/>
      <c r="AA59" s="147"/>
      <c r="AB59" s="147"/>
      <c r="AC59" s="147"/>
      <c r="AD59" s="147"/>
      <c r="AE59" s="147"/>
      <c r="AF59" s="147"/>
      <c r="AG59" s="147" t="s">
        <v>233</v>
      </c>
      <c r="AH59" s="147">
        <v>0</v>
      </c>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ht="20" outlineLevel="1" x14ac:dyDescent="0.25">
      <c r="A60" s="164">
        <v>14</v>
      </c>
      <c r="B60" s="165" t="s">
        <v>923</v>
      </c>
      <c r="C60" s="181" t="s">
        <v>924</v>
      </c>
      <c r="D60" s="166" t="s">
        <v>266</v>
      </c>
      <c r="E60" s="167">
        <v>977.1</v>
      </c>
      <c r="F60" s="168"/>
      <c r="G60" s="169">
        <f>ROUND(E60*F60,2)</f>
        <v>0</v>
      </c>
      <c r="H60" s="168"/>
      <c r="I60" s="169">
        <f>ROUND(E60*H60,2)</f>
        <v>0</v>
      </c>
      <c r="J60" s="168"/>
      <c r="K60" s="169">
        <f>ROUND(E60*J60,2)</f>
        <v>0</v>
      </c>
      <c r="L60" s="169">
        <v>21</v>
      </c>
      <c r="M60" s="169">
        <f>G60*(1+L60/100)</f>
        <v>0</v>
      </c>
      <c r="N60" s="169">
        <v>3.0000000000000001E-5</v>
      </c>
      <c r="O60" s="169">
        <f>ROUND(E60*N60,2)</f>
        <v>0.03</v>
      </c>
      <c r="P60" s="169">
        <v>0</v>
      </c>
      <c r="Q60" s="169">
        <f>ROUND(E60*P60,2)</f>
        <v>0</v>
      </c>
      <c r="R60" s="169" t="s">
        <v>267</v>
      </c>
      <c r="S60" s="169" t="s">
        <v>175</v>
      </c>
      <c r="T60" s="170" t="s">
        <v>268</v>
      </c>
      <c r="U60" s="156">
        <v>0</v>
      </c>
      <c r="V60" s="156">
        <f>ROUND(E60*U60,2)</f>
        <v>0</v>
      </c>
      <c r="W60" s="156"/>
      <c r="X60" s="156" t="s">
        <v>220</v>
      </c>
      <c r="Y60" s="147"/>
      <c r="Z60" s="147"/>
      <c r="AA60" s="147"/>
      <c r="AB60" s="147"/>
      <c r="AC60" s="147"/>
      <c r="AD60" s="147"/>
      <c r="AE60" s="147"/>
      <c r="AF60" s="147"/>
      <c r="AG60" s="147" t="s">
        <v>221</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265" t="s">
        <v>925</v>
      </c>
      <c r="D61" s="266"/>
      <c r="E61" s="266"/>
      <c r="F61" s="266"/>
      <c r="G61" s="26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223</v>
      </c>
      <c r="AH61" s="147"/>
      <c r="AI61" s="147"/>
      <c r="AJ61" s="147"/>
      <c r="AK61" s="147"/>
      <c r="AL61" s="147"/>
      <c r="AM61" s="147"/>
      <c r="AN61" s="147"/>
      <c r="AO61" s="147"/>
      <c r="AP61" s="147"/>
      <c r="AQ61" s="147"/>
      <c r="AR61" s="147"/>
      <c r="AS61" s="147"/>
      <c r="AT61" s="147"/>
      <c r="AU61" s="147"/>
      <c r="AV61" s="147"/>
      <c r="AW61" s="147"/>
      <c r="AX61" s="147"/>
      <c r="AY61" s="147"/>
      <c r="AZ61" s="147"/>
      <c r="BA61" s="171" t="str">
        <f>C61</f>
        <v>vč. urovnání ornice, naložení na skládce, vodorovným přemístěním ornice na místo rozprostření, založení trávníku osetím a dodávky travního semene.</v>
      </c>
      <c r="BB61" s="147"/>
      <c r="BC61" s="147"/>
      <c r="BD61" s="147"/>
      <c r="BE61" s="147"/>
      <c r="BF61" s="147"/>
      <c r="BG61" s="147"/>
      <c r="BH61" s="147"/>
    </row>
    <row r="62" spans="1:60" outlineLevel="1" x14ac:dyDescent="0.25">
      <c r="A62" s="154"/>
      <c r="B62" s="155"/>
      <c r="C62" s="192" t="s">
        <v>1004</v>
      </c>
      <c r="D62" s="186"/>
      <c r="E62" s="187">
        <v>977.1</v>
      </c>
      <c r="F62" s="156"/>
      <c r="G62" s="156"/>
      <c r="H62" s="156"/>
      <c r="I62" s="156"/>
      <c r="J62" s="156"/>
      <c r="K62" s="156"/>
      <c r="L62" s="156"/>
      <c r="M62" s="156"/>
      <c r="N62" s="156"/>
      <c r="O62" s="156"/>
      <c r="P62" s="156"/>
      <c r="Q62" s="156"/>
      <c r="R62" s="156"/>
      <c r="S62" s="156"/>
      <c r="T62" s="156"/>
      <c r="U62" s="156"/>
      <c r="V62" s="156"/>
      <c r="W62" s="156"/>
      <c r="X62" s="156"/>
      <c r="Y62" s="147"/>
      <c r="Z62" s="147"/>
      <c r="AA62" s="147"/>
      <c r="AB62" s="147"/>
      <c r="AC62" s="147"/>
      <c r="AD62" s="147"/>
      <c r="AE62" s="147"/>
      <c r="AF62" s="147"/>
      <c r="AG62" s="147" t="s">
        <v>233</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20" outlineLevel="1" x14ac:dyDescent="0.25">
      <c r="A63" s="164">
        <v>15</v>
      </c>
      <c r="B63" s="165" t="s">
        <v>271</v>
      </c>
      <c r="C63" s="181" t="s">
        <v>272</v>
      </c>
      <c r="D63" s="166" t="s">
        <v>230</v>
      </c>
      <c r="E63" s="167">
        <v>130.28</v>
      </c>
      <c r="F63" s="168"/>
      <c r="G63" s="169">
        <f>ROUND(E63*F63,2)</f>
        <v>0</v>
      </c>
      <c r="H63" s="168"/>
      <c r="I63" s="169">
        <f>ROUND(E63*H63,2)</f>
        <v>0</v>
      </c>
      <c r="J63" s="168"/>
      <c r="K63" s="169">
        <f>ROUND(E63*J63,2)</f>
        <v>0</v>
      </c>
      <c r="L63" s="169">
        <v>21</v>
      </c>
      <c r="M63" s="169">
        <f>G63*(1+L63/100)</f>
        <v>0</v>
      </c>
      <c r="N63" s="169">
        <v>0</v>
      </c>
      <c r="O63" s="169">
        <f>ROUND(E63*N63,2)</f>
        <v>0</v>
      </c>
      <c r="P63" s="169">
        <v>0</v>
      </c>
      <c r="Q63" s="169">
        <f>ROUND(E63*P63,2)</f>
        <v>0</v>
      </c>
      <c r="R63" s="169"/>
      <c r="S63" s="169" t="s">
        <v>175</v>
      </c>
      <c r="T63" s="170" t="s">
        <v>168</v>
      </c>
      <c r="U63" s="156">
        <v>0</v>
      </c>
      <c r="V63" s="156">
        <f>ROUND(E63*U63,2)</f>
        <v>0</v>
      </c>
      <c r="W63" s="156"/>
      <c r="X63" s="156" t="s">
        <v>220</v>
      </c>
      <c r="Y63" s="147"/>
      <c r="Z63" s="147"/>
      <c r="AA63" s="147"/>
      <c r="AB63" s="147"/>
      <c r="AC63" s="147"/>
      <c r="AD63" s="147"/>
      <c r="AE63" s="147"/>
      <c r="AF63" s="147"/>
      <c r="AG63" s="147" t="s">
        <v>221</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5">
      <c r="A64" s="154"/>
      <c r="B64" s="155"/>
      <c r="C64" s="192" t="s">
        <v>997</v>
      </c>
      <c r="D64" s="186"/>
      <c r="E64" s="187">
        <v>130.28</v>
      </c>
      <c r="F64" s="156"/>
      <c r="G64" s="156"/>
      <c r="H64" s="156"/>
      <c r="I64" s="156"/>
      <c r="J64" s="156"/>
      <c r="K64" s="156"/>
      <c r="L64" s="156"/>
      <c r="M64" s="156"/>
      <c r="N64" s="156"/>
      <c r="O64" s="156"/>
      <c r="P64" s="156"/>
      <c r="Q64" s="156"/>
      <c r="R64" s="156"/>
      <c r="S64" s="156"/>
      <c r="T64" s="156"/>
      <c r="U64" s="156"/>
      <c r="V64" s="156"/>
      <c r="W64" s="156"/>
      <c r="X64" s="156"/>
      <c r="Y64" s="147"/>
      <c r="Z64" s="147"/>
      <c r="AA64" s="147"/>
      <c r="AB64" s="147"/>
      <c r="AC64" s="147"/>
      <c r="AD64" s="147"/>
      <c r="AE64" s="147"/>
      <c r="AF64" s="147"/>
      <c r="AG64" s="147" t="s">
        <v>233</v>
      </c>
      <c r="AH64" s="147">
        <v>0</v>
      </c>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13" x14ac:dyDescent="0.25">
      <c r="A65" s="158" t="s">
        <v>162</v>
      </c>
      <c r="B65" s="159" t="s">
        <v>83</v>
      </c>
      <c r="C65" s="180" t="s">
        <v>84</v>
      </c>
      <c r="D65" s="160"/>
      <c r="E65" s="161"/>
      <c r="F65" s="162"/>
      <c r="G65" s="162">
        <f>SUMIF(AG66:AG68,"&lt;&gt;NOR",G66:G68)</f>
        <v>0</v>
      </c>
      <c r="H65" s="162"/>
      <c r="I65" s="162">
        <f>SUM(I66:I68)</f>
        <v>0</v>
      </c>
      <c r="J65" s="162"/>
      <c r="K65" s="162">
        <f>SUM(K66:K68)</f>
        <v>0</v>
      </c>
      <c r="L65" s="162"/>
      <c r="M65" s="162">
        <f>SUM(M66:M68)</f>
        <v>0</v>
      </c>
      <c r="N65" s="162"/>
      <c r="O65" s="162">
        <f>SUM(O66:O68)</f>
        <v>49.27</v>
      </c>
      <c r="P65" s="162"/>
      <c r="Q65" s="162">
        <f>SUM(Q66:Q68)</f>
        <v>0</v>
      </c>
      <c r="R65" s="162"/>
      <c r="S65" s="162"/>
      <c r="T65" s="163"/>
      <c r="U65" s="157"/>
      <c r="V65" s="157">
        <f>SUM(V66:V68)</f>
        <v>44.3</v>
      </c>
      <c r="W65" s="157"/>
      <c r="X65" s="157"/>
      <c r="AG65" t="s">
        <v>163</v>
      </c>
    </row>
    <row r="66" spans="1:60" outlineLevel="1" x14ac:dyDescent="0.25">
      <c r="A66" s="164">
        <v>16</v>
      </c>
      <c r="B66" s="165" t="s">
        <v>932</v>
      </c>
      <c r="C66" s="181" t="s">
        <v>933</v>
      </c>
      <c r="D66" s="166" t="s">
        <v>230</v>
      </c>
      <c r="E66" s="167">
        <v>26.056000000000001</v>
      </c>
      <c r="F66" s="168"/>
      <c r="G66" s="169">
        <f>ROUND(E66*F66,2)</f>
        <v>0</v>
      </c>
      <c r="H66" s="168"/>
      <c r="I66" s="169">
        <f>ROUND(E66*H66,2)</f>
        <v>0</v>
      </c>
      <c r="J66" s="168"/>
      <c r="K66" s="169">
        <f>ROUND(E66*J66,2)</f>
        <v>0</v>
      </c>
      <c r="L66" s="169">
        <v>21</v>
      </c>
      <c r="M66" s="169">
        <f>G66*(1+L66/100)</f>
        <v>0</v>
      </c>
      <c r="N66" s="169">
        <v>1.8907700000000001</v>
      </c>
      <c r="O66" s="169">
        <f>ROUND(E66*N66,2)</f>
        <v>49.27</v>
      </c>
      <c r="P66" s="169">
        <v>0</v>
      </c>
      <c r="Q66" s="169">
        <f>ROUND(E66*P66,2)</f>
        <v>0</v>
      </c>
      <c r="R66" s="169" t="s">
        <v>934</v>
      </c>
      <c r="S66" s="169" t="s">
        <v>167</v>
      </c>
      <c r="T66" s="170" t="s">
        <v>167</v>
      </c>
      <c r="U66" s="156">
        <v>1.7</v>
      </c>
      <c r="V66" s="156">
        <f>ROUND(E66*U66,2)</f>
        <v>44.3</v>
      </c>
      <c r="W66" s="156"/>
      <c r="X66" s="156" t="s">
        <v>220</v>
      </c>
      <c r="Y66" s="147"/>
      <c r="Z66" s="147"/>
      <c r="AA66" s="147"/>
      <c r="AB66" s="147"/>
      <c r="AC66" s="147"/>
      <c r="AD66" s="147"/>
      <c r="AE66" s="147"/>
      <c r="AF66" s="147"/>
      <c r="AG66" s="147" t="s">
        <v>221</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265" t="s">
        <v>935</v>
      </c>
      <c r="D67" s="266"/>
      <c r="E67" s="266"/>
      <c r="F67" s="266"/>
      <c r="G67" s="266"/>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223</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5">
      <c r="A68" s="154"/>
      <c r="B68" s="155"/>
      <c r="C68" s="192" t="s">
        <v>1005</v>
      </c>
      <c r="D68" s="186"/>
      <c r="E68" s="187">
        <v>26.056000000000001</v>
      </c>
      <c r="F68" s="156"/>
      <c r="G68" s="156"/>
      <c r="H68" s="156"/>
      <c r="I68" s="156"/>
      <c r="J68" s="156"/>
      <c r="K68" s="156"/>
      <c r="L68" s="156"/>
      <c r="M68" s="156"/>
      <c r="N68" s="156"/>
      <c r="O68" s="156"/>
      <c r="P68" s="156"/>
      <c r="Q68" s="156"/>
      <c r="R68" s="156"/>
      <c r="S68" s="156"/>
      <c r="T68" s="156"/>
      <c r="U68" s="156"/>
      <c r="V68" s="156"/>
      <c r="W68" s="156"/>
      <c r="X68" s="156"/>
      <c r="Y68" s="147"/>
      <c r="Z68" s="147"/>
      <c r="AA68" s="147"/>
      <c r="AB68" s="147"/>
      <c r="AC68" s="147"/>
      <c r="AD68" s="147"/>
      <c r="AE68" s="147"/>
      <c r="AF68" s="147"/>
      <c r="AG68" s="147" t="s">
        <v>233</v>
      </c>
      <c r="AH68" s="147">
        <v>0</v>
      </c>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13" x14ac:dyDescent="0.25">
      <c r="A69" s="158" t="s">
        <v>162</v>
      </c>
      <c r="B69" s="159" t="s">
        <v>90</v>
      </c>
      <c r="C69" s="180" t="s">
        <v>91</v>
      </c>
      <c r="D69" s="160"/>
      <c r="E69" s="161"/>
      <c r="F69" s="162"/>
      <c r="G69" s="162">
        <f>SUMIF(AG70:AG103,"&lt;&gt;NOR",G70:G103)</f>
        <v>0</v>
      </c>
      <c r="H69" s="162"/>
      <c r="I69" s="162">
        <f>SUM(I70:I103)</f>
        <v>0</v>
      </c>
      <c r="J69" s="162"/>
      <c r="K69" s="162">
        <f>SUM(K70:K103)</f>
        <v>0</v>
      </c>
      <c r="L69" s="162"/>
      <c r="M69" s="162">
        <f>SUM(M70:M103)</f>
        <v>0</v>
      </c>
      <c r="N69" s="162"/>
      <c r="O69" s="162">
        <f>SUM(O70:O103)</f>
        <v>1.9400000000000004</v>
      </c>
      <c r="P69" s="162"/>
      <c r="Q69" s="162">
        <f>SUM(Q70:Q103)</f>
        <v>0</v>
      </c>
      <c r="R69" s="162"/>
      <c r="S69" s="162"/>
      <c r="T69" s="163"/>
      <c r="U69" s="157"/>
      <c r="V69" s="157">
        <f>SUM(V70:V103)</f>
        <v>185.17</v>
      </c>
      <c r="W69" s="157"/>
      <c r="X69" s="157"/>
      <c r="AG69" t="s">
        <v>163</v>
      </c>
    </row>
    <row r="70" spans="1:60" ht="20" outlineLevel="1" x14ac:dyDescent="0.25">
      <c r="A70" s="172">
        <v>17</v>
      </c>
      <c r="B70" s="173" t="s">
        <v>1006</v>
      </c>
      <c r="C70" s="182" t="s">
        <v>1007</v>
      </c>
      <c r="D70" s="174" t="s">
        <v>295</v>
      </c>
      <c r="E70" s="175">
        <v>1</v>
      </c>
      <c r="F70" s="176"/>
      <c r="G70" s="177">
        <f>ROUND(E70*F70,2)</f>
        <v>0</v>
      </c>
      <c r="H70" s="176"/>
      <c r="I70" s="177">
        <f>ROUND(E70*H70,2)</f>
        <v>0</v>
      </c>
      <c r="J70" s="176"/>
      <c r="K70" s="177">
        <f>ROUND(E70*J70,2)</f>
        <v>0</v>
      </c>
      <c r="L70" s="177">
        <v>21</v>
      </c>
      <c r="M70" s="177">
        <f>G70*(1+L70/100)</f>
        <v>0</v>
      </c>
      <c r="N70" s="177">
        <v>2.2000000000000001E-4</v>
      </c>
      <c r="O70" s="177">
        <f>ROUND(E70*N70,2)</f>
        <v>0</v>
      </c>
      <c r="P70" s="177">
        <v>0</v>
      </c>
      <c r="Q70" s="177">
        <f>ROUND(E70*P70,2)</f>
        <v>0</v>
      </c>
      <c r="R70" s="177" t="s">
        <v>934</v>
      </c>
      <c r="S70" s="177" t="s">
        <v>167</v>
      </c>
      <c r="T70" s="178" t="s">
        <v>167</v>
      </c>
      <c r="U70" s="156">
        <v>0.75900000000000001</v>
      </c>
      <c r="V70" s="156">
        <f>ROUND(E70*U70,2)</f>
        <v>0.76</v>
      </c>
      <c r="W70" s="156"/>
      <c r="X70" s="156" t="s">
        <v>220</v>
      </c>
      <c r="Y70" s="147"/>
      <c r="Z70" s="147"/>
      <c r="AA70" s="147"/>
      <c r="AB70" s="147"/>
      <c r="AC70" s="147"/>
      <c r="AD70" s="147"/>
      <c r="AE70" s="147"/>
      <c r="AF70" s="147"/>
      <c r="AG70" s="147" t="s">
        <v>221</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0" outlineLevel="1" x14ac:dyDescent="0.25">
      <c r="A71" s="172">
        <v>18</v>
      </c>
      <c r="B71" s="173" t="s">
        <v>1008</v>
      </c>
      <c r="C71" s="182" t="s">
        <v>1009</v>
      </c>
      <c r="D71" s="174" t="s">
        <v>295</v>
      </c>
      <c r="E71" s="175">
        <v>1</v>
      </c>
      <c r="F71" s="176"/>
      <c r="G71" s="177">
        <f>ROUND(E71*F71,2)</f>
        <v>0</v>
      </c>
      <c r="H71" s="176"/>
      <c r="I71" s="177">
        <f>ROUND(E71*H71,2)</f>
        <v>0</v>
      </c>
      <c r="J71" s="176"/>
      <c r="K71" s="177">
        <f>ROUND(E71*J71,2)</f>
        <v>0</v>
      </c>
      <c r="L71" s="177">
        <v>21</v>
      </c>
      <c r="M71" s="177">
        <f>G71*(1+L71/100)</f>
        <v>0</v>
      </c>
      <c r="N71" s="177">
        <v>4.0999999999999999E-4</v>
      </c>
      <c r="O71" s="177">
        <f>ROUND(E71*N71,2)</f>
        <v>0</v>
      </c>
      <c r="P71" s="177">
        <v>0</v>
      </c>
      <c r="Q71" s="177">
        <f>ROUND(E71*P71,2)</f>
        <v>0</v>
      </c>
      <c r="R71" s="177" t="s">
        <v>934</v>
      </c>
      <c r="S71" s="177" t="s">
        <v>167</v>
      </c>
      <c r="T71" s="178" t="s">
        <v>167</v>
      </c>
      <c r="U71" s="156">
        <v>0.85599999999999998</v>
      </c>
      <c r="V71" s="156">
        <f>ROUND(E71*U71,2)</f>
        <v>0.86</v>
      </c>
      <c r="W71" s="156"/>
      <c r="X71" s="156" t="s">
        <v>220</v>
      </c>
      <c r="Y71" s="147"/>
      <c r="Z71" s="147"/>
      <c r="AA71" s="147"/>
      <c r="AB71" s="147"/>
      <c r="AC71" s="147"/>
      <c r="AD71" s="147"/>
      <c r="AE71" s="147"/>
      <c r="AF71" s="147"/>
      <c r="AG71" s="147" t="s">
        <v>221</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20" outlineLevel="1" x14ac:dyDescent="0.25">
      <c r="A72" s="172">
        <v>19</v>
      </c>
      <c r="B72" s="173" t="s">
        <v>1010</v>
      </c>
      <c r="C72" s="182" t="s">
        <v>1011</v>
      </c>
      <c r="D72" s="174" t="s">
        <v>295</v>
      </c>
      <c r="E72" s="175">
        <v>2</v>
      </c>
      <c r="F72" s="176"/>
      <c r="G72" s="177">
        <f>ROUND(E72*F72,2)</f>
        <v>0</v>
      </c>
      <c r="H72" s="176"/>
      <c r="I72" s="177">
        <f>ROUND(E72*H72,2)</f>
        <v>0</v>
      </c>
      <c r="J72" s="176"/>
      <c r="K72" s="177">
        <f>ROUND(E72*J72,2)</f>
        <v>0</v>
      </c>
      <c r="L72" s="177">
        <v>21</v>
      </c>
      <c r="M72" s="177">
        <f>G72*(1+L72/100)</f>
        <v>0</v>
      </c>
      <c r="N72" s="177">
        <v>6.2E-4</v>
      </c>
      <c r="O72" s="177">
        <f>ROUND(E72*N72,2)</f>
        <v>0</v>
      </c>
      <c r="P72" s="177">
        <v>0</v>
      </c>
      <c r="Q72" s="177">
        <f>ROUND(E72*P72,2)</f>
        <v>0</v>
      </c>
      <c r="R72" s="177" t="s">
        <v>934</v>
      </c>
      <c r="S72" s="177" t="s">
        <v>167</v>
      </c>
      <c r="T72" s="178" t="s">
        <v>167</v>
      </c>
      <c r="U72" s="156">
        <v>1.24</v>
      </c>
      <c r="V72" s="156">
        <f>ROUND(E72*U72,2)</f>
        <v>2.48</v>
      </c>
      <c r="W72" s="156"/>
      <c r="X72" s="156" t="s">
        <v>220</v>
      </c>
      <c r="Y72" s="147"/>
      <c r="Z72" s="147"/>
      <c r="AA72" s="147"/>
      <c r="AB72" s="147"/>
      <c r="AC72" s="147"/>
      <c r="AD72" s="147"/>
      <c r="AE72" s="147"/>
      <c r="AF72" s="147"/>
      <c r="AG72" s="147" t="s">
        <v>221</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5">
      <c r="A73" s="164">
        <v>20</v>
      </c>
      <c r="B73" s="165" t="s">
        <v>1012</v>
      </c>
      <c r="C73" s="181" t="s">
        <v>1013</v>
      </c>
      <c r="D73" s="166" t="s">
        <v>330</v>
      </c>
      <c r="E73" s="167">
        <v>325.7</v>
      </c>
      <c r="F73" s="168"/>
      <c r="G73" s="169">
        <f>ROUND(E73*F73,2)</f>
        <v>0</v>
      </c>
      <c r="H73" s="168"/>
      <c r="I73" s="169">
        <f>ROUND(E73*H73,2)</f>
        <v>0</v>
      </c>
      <c r="J73" s="168"/>
      <c r="K73" s="169">
        <f>ROUND(E73*J73,2)</f>
        <v>0</v>
      </c>
      <c r="L73" s="169">
        <v>21</v>
      </c>
      <c r="M73" s="169">
        <f>G73*(1+L73/100)</f>
        <v>0</v>
      </c>
      <c r="N73" s="169">
        <v>0</v>
      </c>
      <c r="O73" s="169">
        <f>ROUND(E73*N73,2)</f>
        <v>0</v>
      </c>
      <c r="P73" s="169">
        <v>0</v>
      </c>
      <c r="Q73" s="169">
        <f>ROUND(E73*P73,2)</f>
        <v>0</v>
      </c>
      <c r="R73" s="169" t="s">
        <v>934</v>
      </c>
      <c r="S73" s="169" t="s">
        <v>167</v>
      </c>
      <c r="T73" s="170" t="s">
        <v>167</v>
      </c>
      <c r="U73" s="156">
        <v>0.17199999999999999</v>
      </c>
      <c r="V73" s="156">
        <f>ROUND(E73*U73,2)</f>
        <v>56.02</v>
      </c>
      <c r="W73" s="156"/>
      <c r="X73" s="156" t="s">
        <v>220</v>
      </c>
      <c r="Y73" s="147"/>
      <c r="Z73" s="147"/>
      <c r="AA73" s="147"/>
      <c r="AB73" s="147"/>
      <c r="AC73" s="147"/>
      <c r="AD73" s="147"/>
      <c r="AE73" s="147"/>
      <c r="AF73" s="147"/>
      <c r="AG73" s="147" t="s">
        <v>221</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5">
      <c r="A74" s="154"/>
      <c r="B74" s="155"/>
      <c r="C74" s="265" t="s">
        <v>935</v>
      </c>
      <c r="D74" s="266"/>
      <c r="E74" s="266"/>
      <c r="F74" s="266"/>
      <c r="G74" s="266"/>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223</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0" outlineLevel="1" x14ac:dyDescent="0.25">
      <c r="A75" s="172">
        <v>21</v>
      </c>
      <c r="B75" s="173" t="s">
        <v>1014</v>
      </c>
      <c r="C75" s="182" t="s">
        <v>1015</v>
      </c>
      <c r="D75" s="174" t="s">
        <v>295</v>
      </c>
      <c r="E75" s="175">
        <v>1</v>
      </c>
      <c r="F75" s="176"/>
      <c r="G75" s="177">
        <f>ROUND(E75*F75,2)</f>
        <v>0</v>
      </c>
      <c r="H75" s="176"/>
      <c r="I75" s="177">
        <f>ROUND(E75*H75,2)</f>
        <v>0</v>
      </c>
      <c r="J75" s="176"/>
      <c r="K75" s="177">
        <f>ROUND(E75*J75,2)</f>
        <v>0</v>
      </c>
      <c r="L75" s="177">
        <v>21</v>
      </c>
      <c r="M75" s="177">
        <f>G75*(1+L75/100)</f>
        <v>0</v>
      </c>
      <c r="N75" s="177">
        <v>2.2000000000000001E-4</v>
      </c>
      <c r="O75" s="177">
        <f>ROUND(E75*N75,2)</f>
        <v>0</v>
      </c>
      <c r="P75" s="177">
        <v>0</v>
      </c>
      <c r="Q75" s="177">
        <f>ROUND(E75*P75,2)</f>
        <v>0</v>
      </c>
      <c r="R75" s="177" t="s">
        <v>934</v>
      </c>
      <c r="S75" s="177" t="s">
        <v>167</v>
      </c>
      <c r="T75" s="178" t="s">
        <v>167</v>
      </c>
      <c r="U75" s="156">
        <v>1.554</v>
      </c>
      <c r="V75" s="156">
        <f>ROUND(E75*U75,2)</f>
        <v>1.55</v>
      </c>
      <c r="W75" s="156"/>
      <c r="X75" s="156" t="s">
        <v>220</v>
      </c>
      <c r="Y75" s="147"/>
      <c r="Z75" s="147"/>
      <c r="AA75" s="147"/>
      <c r="AB75" s="147"/>
      <c r="AC75" s="147"/>
      <c r="AD75" s="147"/>
      <c r="AE75" s="147"/>
      <c r="AF75" s="147"/>
      <c r="AG75" s="147" t="s">
        <v>221</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72">
        <v>22</v>
      </c>
      <c r="B76" s="173" t="s">
        <v>1016</v>
      </c>
      <c r="C76" s="182" t="s">
        <v>1017</v>
      </c>
      <c r="D76" s="174" t="s">
        <v>295</v>
      </c>
      <c r="E76" s="175">
        <v>1</v>
      </c>
      <c r="F76" s="176"/>
      <c r="G76" s="177">
        <f>ROUND(E76*F76,2)</f>
        <v>0</v>
      </c>
      <c r="H76" s="176"/>
      <c r="I76" s="177">
        <f>ROUND(E76*H76,2)</f>
        <v>0</v>
      </c>
      <c r="J76" s="176"/>
      <c r="K76" s="177">
        <f>ROUND(E76*J76,2)</f>
        <v>0</v>
      </c>
      <c r="L76" s="177">
        <v>21</v>
      </c>
      <c r="M76" s="177">
        <f>G76*(1+L76/100)</f>
        <v>0</v>
      </c>
      <c r="N76" s="177">
        <v>2.7699999999999999E-3</v>
      </c>
      <c r="O76" s="177">
        <f>ROUND(E76*N76,2)</f>
        <v>0</v>
      </c>
      <c r="P76" s="177">
        <v>0</v>
      </c>
      <c r="Q76" s="177">
        <f>ROUND(E76*P76,2)</f>
        <v>0</v>
      </c>
      <c r="R76" s="177" t="s">
        <v>934</v>
      </c>
      <c r="S76" s="177" t="s">
        <v>167</v>
      </c>
      <c r="T76" s="178" t="s">
        <v>167</v>
      </c>
      <c r="U76" s="156">
        <v>1.663</v>
      </c>
      <c r="V76" s="156">
        <f>ROUND(E76*U76,2)</f>
        <v>1.66</v>
      </c>
      <c r="W76" s="156"/>
      <c r="X76" s="156" t="s">
        <v>220</v>
      </c>
      <c r="Y76" s="147"/>
      <c r="Z76" s="147"/>
      <c r="AA76" s="147"/>
      <c r="AB76" s="147"/>
      <c r="AC76" s="147"/>
      <c r="AD76" s="147"/>
      <c r="AE76" s="147"/>
      <c r="AF76" s="147"/>
      <c r="AG76" s="147" t="s">
        <v>221</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ht="20" outlineLevel="1" x14ac:dyDescent="0.25">
      <c r="A77" s="172">
        <v>23</v>
      </c>
      <c r="B77" s="173" t="s">
        <v>1018</v>
      </c>
      <c r="C77" s="182" t="s">
        <v>1019</v>
      </c>
      <c r="D77" s="174" t="s">
        <v>295</v>
      </c>
      <c r="E77" s="175">
        <v>3</v>
      </c>
      <c r="F77" s="176"/>
      <c r="G77" s="177">
        <f>ROUND(E77*F77,2)</f>
        <v>0</v>
      </c>
      <c r="H77" s="176"/>
      <c r="I77" s="177">
        <f>ROUND(E77*H77,2)</f>
        <v>0</v>
      </c>
      <c r="J77" s="176"/>
      <c r="K77" s="177">
        <f>ROUND(E77*J77,2)</f>
        <v>0</v>
      </c>
      <c r="L77" s="177">
        <v>21</v>
      </c>
      <c r="M77" s="177">
        <f>G77*(1+L77/100)</f>
        <v>0</v>
      </c>
      <c r="N77" s="177">
        <v>4.0999999999999999E-4</v>
      </c>
      <c r="O77" s="177">
        <f>ROUND(E77*N77,2)</f>
        <v>0</v>
      </c>
      <c r="P77" s="177">
        <v>0</v>
      </c>
      <c r="Q77" s="177">
        <f>ROUND(E77*P77,2)</f>
        <v>0</v>
      </c>
      <c r="R77" s="177" t="s">
        <v>934</v>
      </c>
      <c r="S77" s="177" t="s">
        <v>167</v>
      </c>
      <c r="T77" s="178" t="s">
        <v>167</v>
      </c>
      <c r="U77" s="156">
        <v>1.8660000000000001</v>
      </c>
      <c r="V77" s="156">
        <f>ROUND(E77*U77,2)</f>
        <v>5.6</v>
      </c>
      <c r="W77" s="156"/>
      <c r="X77" s="156" t="s">
        <v>220</v>
      </c>
      <c r="Y77" s="147"/>
      <c r="Z77" s="147"/>
      <c r="AA77" s="147"/>
      <c r="AB77" s="147"/>
      <c r="AC77" s="147"/>
      <c r="AD77" s="147"/>
      <c r="AE77" s="147"/>
      <c r="AF77" s="147"/>
      <c r="AG77" s="147" t="s">
        <v>221</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64">
        <v>24</v>
      </c>
      <c r="B78" s="165" t="s">
        <v>1020</v>
      </c>
      <c r="C78" s="181" t="s">
        <v>1021</v>
      </c>
      <c r="D78" s="166" t="s">
        <v>330</v>
      </c>
      <c r="E78" s="167">
        <v>325.7</v>
      </c>
      <c r="F78" s="168"/>
      <c r="G78" s="169">
        <f>ROUND(E78*F78,2)</f>
        <v>0</v>
      </c>
      <c r="H78" s="168"/>
      <c r="I78" s="169">
        <f>ROUND(E78*H78,2)</f>
        <v>0</v>
      </c>
      <c r="J78" s="168"/>
      <c r="K78" s="169">
        <f>ROUND(E78*J78,2)</f>
        <v>0</v>
      </c>
      <c r="L78" s="169">
        <v>21</v>
      </c>
      <c r="M78" s="169">
        <f>G78*(1+L78/100)</f>
        <v>0</v>
      </c>
      <c r="N78" s="169">
        <v>0</v>
      </c>
      <c r="O78" s="169">
        <f>ROUND(E78*N78,2)</f>
        <v>0</v>
      </c>
      <c r="P78" s="169">
        <v>0</v>
      </c>
      <c r="Q78" s="169">
        <f>ROUND(E78*P78,2)</f>
        <v>0</v>
      </c>
      <c r="R78" s="169" t="s">
        <v>934</v>
      </c>
      <c r="S78" s="169" t="s">
        <v>167</v>
      </c>
      <c r="T78" s="170" t="s">
        <v>167</v>
      </c>
      <c r="U78" s="156">
        <v>4.3999999999999997E-2</v>
      </c>
      <c r="V78" s="156">
        <f>ROUND(E78*U78,2)</f>
        <v>14.33</v>
      </c>
      <c r="W78" s="156"/>
      <c r="X78" s="156" t="s">
        <v>220</v>
      </c>
      <c r="Y78" s="147"/>
      <c r="Z78" s="147"/>
      <c r="AA78" s="147"/>
      <c r="AB78" s="147"/>
      <c r="AC78" s="147"/>
      <c r="AD78" s="147"/>
      <c r="AE78" s="147"/>
      <c r="AF78" s="147"/>
      <c r="AG78" s="147" t="s">
        <v>221</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5">
      <c r="A79" s="154"/>
      <c r="B79" s="155"/>
      <c r="C79" s="265" t="s">
        <v>971</v>
      </c>
      <c r="D79" s="266"/>
      <c r="E79" s="266"/>
      <c r="F79" s="266"/>
      <c r="G79" s="266"/>
      <c r="H79" s="156"/>
      <c r="I79" s="156"/>
      <c r="J79" s="156"/>
      <c r="K79" s="156"/>
      <c r="L79" s="156"/>
      <c r="M79" s="156"/>
      <c r="N79" s="156"/>
      <c r="O79" s="156"/>
      <c r="P79" s="156"/>
      <c r="Q79" s="156"/>
      <c r="R79" s="156"/>
      <c r="S79" s="156"/>
      <c r="T79" s="156"/>
      <c r="U79" s="156"/>
      <c r="V79" s="156"/>
      <c r="W79" s="156"/>
      <c r="X79" s="156"/>
      <c r="Y79" s="147"/>
      <c r="Z79" s="147"/>
      <c r="AA79" s="147"/>
      <c r="AB79" s="147"/>
      <c r="AC79" s="147"/>
      <c r="AD79" s="147"/>
      <c r="AE79" s="147"/>
      <c r="AF79" s="147"/>
      <c r="AG79" s="147" t="s">
        <v>223</v>
      </c>
      <c r="AH79" s="147"/>
      <c r="AI79" s="147"/>
      <c r="AJ79" s="147"/>
      <c r="AK79" s="147"/>
      <c r="AL79" s="147"/>
      <c r="AM79" s="147"/>
      <c r="AN79" s="147"/>
      <c r="AO79" s="147"/>
      <c r="AP79" s="147"/>
      <c r="AQ79" s="147"/>
      <c r="AR79" s="147"/>
      <c r="AS79" s="147"/>
      <c r="AT79" s="147"/>
      <c r="AU79" s="147"/>
      <c r="AV79" s="147"/>
      <c r="AW79" s="147"/>
      <c r="AX79" s="147"/>
      <c r="AY79" s="147"/>
      <c r="AZ79" s="147"/>
      <c r="BA79" s="171" t="str">
        <f>C79</f>
        <v>přísun, montáže, demontáže a odsunu zkoušecího čerpadla, napuštění tlakovou vodou a dodání vody pro tlakovou zkoušku,</v>
      </c>
      <c r="BB79" s="147"/>
      <c r="BC79" s="147"/>
      <c r="BD79" s="147"/>
      <c r="BE79" s="147"/>
      <c r="BF79" s="147"/>
      <c r="BG79" s="147"/>
      <c r="BH79" s="147"/>
    </row>
    <row r="80" spans="1:60" outlineLevel="1" x14ac:dyDescent="0.25">
      <c r="A80" s="164">
        <v>25</v>
      </c>
      <c r="B80" s="165" t="s">
        <v>972</v>
      </c>
      <c r="C80" s="181" t="s">
        <v>973</v>
      </c>
      <c r="D80" s="166" t="s">
        <v>974</v>
      </c>
      <c r="E80" s="167">
        <v>1</v>
      </c>
      <c r="F80" s="168"/>
      <c r="G80" s="169">
        <f>ROUND(E80*F80,2)</f>
        <v>0</v>
      </c>
      <c r="H80" s="168"/>
      <c r="I80" s="169">
        <f>ROUND(E80*H80,2)</f>
        <v>0</v>
      </c>
      <c r="J80" s="168"/>
      <c r="K80" s="169">
        <f>ROUND(E80*J80,2)</f>
        <v>0</v>
      </c>
      <c r="L80" s="169">
        <v>21</v>
      </c>
      <c r="M80" s="169">
        <f>G80*(1+L80/100)</f>
        <v>0</v>
      </c>
      <c r="N80" s="169">
        <v>3.5029999999999999E-2</v>
      </c>
      <c r="O80" s="169">
        <f>ROUND(E80*N80,2)</f>
        <v>0.04</v>
      </c>
      <c r="P80" s="169">
        <v>0</v>
      </c>
      <c r="Q80" s="169">
        <f>ROUND(E80*P80,2)</f>
        <v>0</v>
      </c>
      <c r="R80" s="169" t="s">
        <v>934</v>
      </c>
      <c r="S80" s="169" t="s">
        <v>167</v>
      </c>
      <c r="T80" s="170" t="s">
        <v>167</v>
      </c>
      <c r="U80" s="156">
        <v>10.130000000000001</v>
      </c>
      <c r="V80" s="156">
        <f>ROUND(E80*U80,2)</f>
        <v>10.130000000000001</v>
      </c>
      <c r="W80" s="156"/>
      <c r="X80" s="156" t="s">
        <v>220</v>
      </c>
      <c r="Y80" s="147"/>
      <c r="Z80" s="147"/>
      <c r="AA80" s="147"/>
      <c r="AB80" s="147"/>
      <c r="AC80" s="147"/>
      <c r="AD80" s="147"/>
      <c r="AE80" s="147"/>
      <c r="AF80" s="147"/>
      <c r="AG80" s="147" t="s">
        <v>221</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ht="20.5" outlineLevel="1" x14ac:dyDescent="0.25">
      <c r="A81" s="154"/>
      <c r="B81" s="155"/>
      <c r="C81" s="265" t="s">
        <v>975</v>
      </c>
      <c r="D81" s="266"/>
      <c r="E81" s="266"/>
      <c r="F81" s="266"/>
      <c r="G81" s="266"/>
      <c r="H81" s="156"/>
      <c r="I81" s="156"/>
      <c r="J81" s="156"/>
      <c r="K81" s="156"/>
      <c r="L81" s="156"/>
      <c r="M81" s="156"/>
      <c r="N81" s="156"/>
      <c r="O81" s="156"/>
      <c r="P81" s="156"/>
      <c r="Q81" s="156"/>
      <c r="R81" s="156"/>
      <c r="S81" s="156"/>
      <c r="T81" s="156"/>
      <c r="U81" s="156"/>
      <c r="V81" s="156"/>
      <c r="W81" s="156"/>
      <c r="X81" s="156"/>
      <c r="Y81" s="147"/>
      <c r="Z81" s="147"/>
      <c r="AA81" s="147"/>
      <c r="AB81" s="147"/>
      <c r="AC81" s="147"/>
      <c r="AD81" s="147"/>
      <c r="AE81" s="147"/>
      <c r="AF81" s="147"/>
      <c r="AG81" s="147" t="s">
        <v>223</v>
      </c>
      <c r="AH81" s="147"/>
      <c r="AI81" s="147"/>
      <c r="AJ81" s="147"/>
      <c r="AK81" s="147"/>
      <c r="AL81" s="147"/>
      <c r="AM81" s="147"/>
      <c r="AN81" s="147"/>
      <c r="AO81" s="147"/>
      <c r="AP81" s="147"/>
      <c r="AQ81" s="147"/>
      <c r="AR81" s="147"/>
      <c r="AS81" s="147"/>
      <c r="AT81" s="147"/>
      <c r="AU81" s="147"/>
      <c r="AV81" s="147"/>
      <c r="AW81" s="147"/>
      <c r="AX81" s="147"/>
      <c r="AY81" s="147"/>
      <c r="AZ81" s="147"/>
      <c r="BA81" s="171" t="str">
        <f>C81</f>
        <v>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v>
      </c>
      <c r="BB81" s="147"/>
      <c r="BC81" s="147"/>
      <c r="BD81" s="147"/>
      <c r="BE81" s="147"/>
      <c r="BF81" s="147"/>
      <c r="BG81" s="147"/>
      <c r="BH81" s="147"/>
    </row>
    <row r="82" spans="1:60" outlineLevel="1" x14ac:dyDescent="0.25">
      <c r="A82" s="164">
        <v>26</v>
      </c>
      <c r="B82" s="165" t="s">
        <v>1022</v>
      </c>
      <c r="C82" s="181" t="s">
        <v>1023</v>
      </c>
      <c r="D82" s="166" t="s">
        <v>330</v>
      </c>
      <c r="E82" s="167">
        <v>325.7</v>
      </c>
      <c r="F82" s="168"/>
      <c r="G82" s="169">
        <f>ROUND(E82*F82,2)</f>
        <v>0</v>
      </c>
      <c r="H82" s="168"/>
      <c r="I82" s="169">
        <f>ROUND(E82*H82,2)</f>
        <v>0</v>
      </c>
      <c r="J82" s="168"/>
      <c r="K82" s="169">
        <f>ROUND(E82*J82,2)</f>
        <v>0</v>
      </c>
      <c r="L82" s="169">
        <v>21</v>
      </c>
      <c r="M82" s="169">
        <f>G82*(1+L82/100)</f>
        <v>0</v>
      </c>
      <c r="N82" s="169">
        <v>0</v>
      </c>
      <c r="O82" s="169">
        <f>ROUND(E82*N82,2)</f>
        <v>0</v>
      </c>
      <c r="P82" s="169">
        <v>0</v>
      </c>
      <c r="Q82" s="169">
        <f>ROUND(E82*P82,2)</f>
        <v>0</v>
      </c>
      <c r="R82" s="169" t="s">
        <v>934</v>
      </c>
      <c r="S82" s="169" t="s">
        <v>167</v>
      </c>
      <c r="T82" s="170" t="s">
        <v>167</v>
      </c>
      <c r="U82" s="156">
        <v>0.21</v>
      </c>
      <c r="V82" s="156">
        <f>ROUND(E82*U82,2)</f>
        <v>68.400000000000006</v>
      </c>
      <c r="W82" s="156"/>
      <c r="X82" s="156" t="s">
        <v>220</v>
      </c>
      <c r="Y82" s="147"/>
      <c r="Z82" s="147"/>
      <c r="AA82" s="147"/>
      <c r="AB82" s="147"/>
      <c r="AC82" s="147"/>
      <c r="AD82" s="147"/>
      <c r="AE82" s="147"/>
      <c r="AF82" s="147"/>
      <c r="AG82" s="147" t="s">
        <v>221</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54"/>
      <c r="B83" s="155"/>
      <c r="C83" s="265" t="s">
        <v>978</v>
      </c>
      <c r="D83" s="266"/>
      <c r="E83" s="266"/>
      <c r="F83" s="266"/>
      <c r="G83" s="266"/>
      <c r="H83" s="156"/>
      <c r="I83" s="156"/>
      <c r="J83" s="156"/>
      <c r="K83" s="156"/>
      <c r="L83" s="156"/>
      <c r="M83" s="156"/>
      <c r="N83" s="156"/>
      <c r="O83" s="156"/>
      <c r="P83" s="156"/>
      <c r="Q83" s="156"/>
      <c r="R83" s="156"/>
      <c r="S83" s="156"/>
      <c r="T83" s="156"/>
      <c r="U83" s="156"/>
      <c r="V83" s="156"/>
      <c r="W83" s="156"/>
      <c r="X83" s="156"/>
      <c r="Y83" s="147"/>
      <c r="Z83" s="147"/>
      <c r="AA83" s="147"/>
      <c r="AB83" s="147"/>
      <c r="AC83" s="147"/>
      <c r="AD83" s="147"/>
      <c r="AE83" s="147"/>
      <c r="AF83" s="147"/>
      <c r="AG83" s="147" t="s">
        <v>223</v>
      </c>
      <c r="AH83" s="147"/>
      <c r="AI83" s="147"/>
      <c r="AJ83" s="147"/>
      <c r="AK83" s="147"/>
      <c r="AL83" s="147"/>
      <c r="AM83" s="147"/>
      <c r="AN83" s="147"/>
      <c r="AO83" s="147"/>
      <c r="AP83" s="147"/>
      <c r="AQ83" s="147"/>
      <c r="AR83" s="147"/>
      <c r="AS83" s="147"/>
      <c r="AT83" s="147"/>
      <c r="AU83" s="147"/>
      <c r="AV83" s="147"/>
      <c r="AW83" s="147"/>
      <c r="AX83" s="147"/>
      <c r="AY83" s="147"/>
      <c r="AZ83" s="147"/>
      <c r="BA83" s="171" t="str">
        <f>C83</f>
        <v>napuštění a vypuštění vody, dodání vody a desinfekčního prostředku, náklady na bakteriologický rozbor vody,</v>
      </c>
      <c r="BB83" s="147"/>
      <c r="BC83" s="147"/>
      <c r="BD83" s="147"/>
      <c r="BE83" s="147"/>
      <c r="BF83" s="147"/>
      <c r="BG83" s="147"/>
      <c r="BH83" s="147"/>
    </row>
    <row r="84" spans="1:60" outlineLevel="1" x14ac:dyDescent="0.25">
      <c r="A84" s="164">
        <v>27</v>
      </c>
      <c r="B84" s="165" t="s">
        <v>1024</v>
      </c>
      <c r="C84" s="181" t="s">
        <v>1025</v>
      </c>
      <c r="D84" s="166" t="s">
        <v>295</v>
      </c>
      <c r="E84" s="167">
        <v>4</v>
      </c>
      <c r="F84" s="168"/>
      <c r="G84" s="169">
        <f>ROUND(E84*F84,2)</f>
        <v>0</v>
      </c>
      <c r="H84" s="168"/>
      <c r="I84" s="169">
        <f>ROUND(E84*H84,2)</f>
        <v>0</v>
      </c>
      <c r="J84" s="168"/>
      <c r="K84" s="169">
        <f>ROUND(E84*J84,2)</f>
        <v>0</v>
      </c>
      <c r="L84" s="169">
        <v>21</v>
      </c>
      <c r="M84" s="169">
        <f>G84*(1+L84/100)</f>
        <v>0</v>
      </c>
      <c r="N84" s="169">
        <v>0.12303</v>
      </c>
      <c r="O84" s="169">
        <f>ROUND(E84*N84,2)</f>
        <v>0.49</v>
      </c>
      <c r="P84" s="169">
        <v>0</v>
      </c>
      <c r="Q84" s="169">
        <f>ROUND(E84*P84,2)</f>
        <v>0</v>
      </c>
      <c r="R84" s="169" t="s">
        <v>934</v>
      </c>
      <c r="S84" s="169" t="s">
        <v>167</v>
      </c>
      <c r="T84" s="170" t="s">
        <v>167</v>
      </c>
      <c r="U84" s="156">
        <v>0.86299999999999999</v>
      </c>
      <c r="V84" s="156">
        <f>ROUND(E84*U84,2)</f>
        <v>3.45</v>
      </c>
      <c r="W84" s="156"/>
      <c r="X84" s="156" t="s">
        <v>220</v>
      </c>
      <c r="Y84" s="147"/>
      <c r="Z84" s="147"/>
      <c r="AA84" s="147"/>
      <c r="AB84" s="147"/>
      <c r="AC84" s="147"/>
      <c r="AD84" s="147"/>
      <c r="AE84" s="147"/>
      <c r="AF84" s="147"/>
      <c r="AG84" s="147" t="s">
        <v>221</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5">
      <c r="A85" s="154"/>
      <c r="B85" s="155"/>
      <c r="C85" s="265" t="s">
        <v>1026</v>
      </c>
      <c r="D85" s="266"/>
      <c r="E85" s="266"/>
      <c r="F85" s="266"/>
      <c r="G85" s="266"/>
      <c r="H85" s="156"/>
      <c r="I85" s="156"/>
      <c r="J85" s="156"/>
      <c r="K85" s="156"/>
      <c r="L85" s="156"/>
      <c r="M85" s="156"/>
      <c r="N85" s="156"/>
      <c r="O85" s="156"/>
      <c r="P85" s="156"/>
      <c r="Q85" s="156"/>
      <c r="R85" s="156"/>
      <c r="S85" s="156"/>
      <c r="T85" s="156"/>
      <c r="U85" s="156"/>
      <c r="V85" s="156"/>
      <c r="W85" s="156"/>
      <c r="X85" s="156"/>
      <c r="Y85" s="147"/>
      <c r="Z85" s="147"/>
      <c r="AA85" s="147"/>
      <c r="AB85" s="147"/>
      <c r="AC85" s="147"/>
      <c r="AD85" s="147"/>
      <c r="AE85" s="147"/>
      <c r="AF85" s="147"/>
      <c r="AG85" s="147" t="s">
        <v>223</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72">
        <v>28</v>
      </c>
      <c r="B86" s="173" t="s">
        <v>979</v>
      </c>
      <c r="C86" s="182" t="s">
        <v>980</v>
      </c>
      <c r="D86" s="174" t="s">
        <v>330</v>
      </c>
      <c r="E86" s="175">
        <v>325.7</v>
      </c>
      <c r="F86" s="176"/>
      <c r="G86" s="177">
        <f>ROUND(E86*F86,2)</f>
        <v>0</v>
      </c>
      <c r="H86" s="176"/>
      <c r="I86" s="177">
        <f>ROUND(E86*H86,2)</f>
        <v>0</v>
      </c>
      <c r="J86" s="176"/>
      <c r="K86" s="177">
        <f>ROUND(E86*J86,2)</f>
        <v>0</v>
      </c>
      <c r="L86" s="177">
        <v>21</v>
      </c>
      <c r="M86" s="177">
        <f>G86*(1+L86/100)</f>
        <v>0</v>
      </c>
      <c r="N86" s="177">
        <v>0</v>
      </c>
      <c r="O86" s="177">
        <f>ROUND(E86*N86,2)</f>
        <v>0</v>
      </c>
      <c r="P86" s="177">
        <v>0</v>
      </c>
      <c r="Q86" s="177">
        <f>ROUND(E86*P86,2)</f>
        <v>0</v>
      </c>
      <c r="R86" s="177" t="s">
        <v>934</v>
      </c>
      <c r="S86" s="177" t="s">
        <v>167</v>
      </c>
      <c r="T86" s="178" t="s">
        <v>167</v>
      </c>
      <c r="U86" s="156">
        <v>2.5999999999999999E-2</v>
      </c>
      <c r="V86" s="156">
        <f>ROUND(E86*U86,2)</f>
        <v>8.4700000000000006</v>
      </c>
      <c r="W86" s="156"/>
      <c r="X86" s="156" t="s">
        <v>220</v>
      </c>
      <c r="Y86" s="147"/>
      <c r="Z86" s="147"/>
      <c r="AA86" s="147"/>
      <c r="AB86" s="147"/>
      <c r="AC86" s="147"/>
      <c r="AD86" s="147"/>
      <c r="AE86" s="147"/>
      <c r="AF86" s="147"/>
      <c r="AG86" s="147" t="s">
        <v>221</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5">
      <c r="A87" s="172">
        <v>29</v>
      </c>
      <c r="B87" s="173" t="s">
        <v>1027</v>
      </c>
      <c r="C87" s="182" t="s">
        <v>1028</v>
      </c>
      <c r="D87" s="174" t="s">
        <v>295</v>
      </c>
      <c r="E87" s="175">
        <v>9</v>
      </c>
      <c r="F87" s="176"/>
      <c r="G87" s="177">
        <f>ROUND(E87*F87,2)</f>
        <v>0</v>
      </c>
      <c r="H87" s="176"/>
      <c r="I87" s="177">
        <f>ROUND(E87*H87,2)</f>
        <v>0</v>
      </c>
      <c r="J87" s="176"/>
      <c r="K87" s="177">
        <f>ROUND(E87*J87,2)</f>
        <v>0</v>
      </c>
      <c r="L87" s="177">
        <v>21</v>
      </c>
      <c r="M87" s="177">
        <f>G87*(1+L87/100)</f>
        <v>0</v>
      </c>
      <c r="N87" s="177">
        <v>0</v>
      </c>
      <c r="O87" s="177">
        <f>ROUND(E87*N87,2)</f>
        <v>0</v>
      </c>
      <c r="P87" s="177">
        <v>0</v>
      </c>
      <c r="Q87" s="177">
        <f>ROUND(E87*P87,2)</f>
        <v>0</v>
      </c>
      <c r="R87" s="177"/>
      <c r="S87" s="177" t="s">
        <v>175</v>
      </c>
      <c r="T87" s="178" t="s">
        <v>168</v>
      </c>
      <c r="U87" s="156">
        <v>1.2736000000000001</v>
      </c>
      <c r="V87" s="156">
        <f>ROUND(E87*U87,2)</f>
        <v>11.46</v>
      </c>
      <c r="W87" s="156"/>
      <c r="X87" s="156" t="s">
        <v>220</v>
      </c>
      <c r="Y87" s="147"/>
      <c r="Z87" s="147"/>
      <c r="AA87" s="147"/>
      <c r="AB87" s="147"/>
      <c r="AC87" s="147"/>
      <c r="AD87" s="147"/>
      <c r="AE87" s="147"/>
      <c r="AF87" s="147"/>
      <c r="AG87" s="147" t="s">
        <v>221</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20" outlineLevel="1" x14ac:dyDescent="0.25">
      <c r="A88" s="164">
        <v>30</v>
      </c>
      <c r="B88" s="165" t="s">
        <v>1029</v>
      </c>
      <c r="C88" s="181" t="s">
        <v>1030</v>
      </c>
      <c r="D88" s="166" t="s">
        <v>330</v>
      </c>
      <c r="E88" s="167">
        <v>330.58550000000002</v>
      </c>
      <c r="F88" s="168"/>
      <c r="G88" s="169">
        <f>ROUND(E88*F88,2)</f>
        <v>0</v>
      </c>
      <c r="H88" s="168"/>
      <c r="I88" s="169">
        <f>ROUND(E88*H88,2)</f>
        <v>0</v>
      </c>
      <c r="J88" s="168"/>
      <c r="K88" s="169">
        <f>ROUND(E88*J88,2)</f>
        <v>0</v>
      </c>
      <c r="L88" s="169">
        <v>21</v>
      </c>
      <c r="M88" s="169">
        <f>G88*(1+L88/100)</f>
        <v>0</v>
      </c>
      <c r="N88" s="169">
        <v>3.1800000000000001E-3</v>
      </c>
      <c r="O88" s="169">
        <f>ROUND(E88*N88,2)</f>
        <v>1.05</v>
      </c>
      <c r="P88" s="169">
        <v>0</v>
      </c>
      <c r="Q88" s="169">
        <f>ROUND(E88*P88,2)</f>
        <v>0</v>
      </c>
      <c r="R88" s="169" t="s">
        <v>357</v>
      </c>
      <c r="S88" s="169" t="s">
        <v>167</v>
      </c>
      <c r="T88" s="170" t="s">
        <v>167</v>
      </c>
      <c r="U88" s="156">
        <v>0</v>
      </c>
      <c r="V88" s="156">
        <f>ROUND(E88*U88,2)</f>
        <v>0</v>
      </c>
      <c r="W88" s="156"/>
      <c r="X88" s="156" t="s">
        <v>298</v>
      </c>
      <c r="Y88" s="147"/>
      <c r="Z88" s="147"/>
      <c r="AA88" s="147"/>
      <c r="AB88" s="147"/>
      <c r="AC88" s="147"/>
      <c r="AD88" s="147"/>
      <c r="AE88" s="147"/>
      <c r="AF88" s="147"/>
      <c r="AG88" s="147" t="s">
        <v>299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5">
      <c r="A89" s="154"/>
      <c r="B89" s="155"/>
      <c r="C89" s="192" t="s">
        <v>1031</v>
      </c>
      <c r="D89" s="186"/>
      <c r="E89" s="187">
        <v>330.58550000000002</v>
      </c>
      <c r="F89" s="156"/>
      <c r="G89" s="156"/>
      <c r="H89" s="156"/>
      <c r="I89" s="156"/>
      <c r="J89" s="156"/>
      <c r="K89" s="156"/>
      <c r="L89" s="156"/>
      <c r="M89" s="156"/>
      <c r="N89" s="156"/>
      <c r="O89" s="156"/>
      <c r="P89" s="156"/>
      <c r="Q89" s="156"/>
      <c r="R89" s="156"/>
      <c r="S89" s="156"/>
      <c r="T89" s="156"/>
      <c r="U89" s="156"/>
      <c r="V89" s="156"/>
      <c r="W89" s="156"/>
      <c r="X89" s="156"/>
      <c r="Y89" s="147"/>
      <c r="Z89" s="147"/>
      <c r="AA89" s="147"/>
      <c r="AB89" s="147"/>
      <c r="AC89" s="147"/>
      <c r="AD89" s="147"/>
      <c r="AE89" s="147"/>
      <c r="AF89" s="147"/>
      <c r="AG89" s="147" t="s">
        <v>233</v>
      </c>
      <c r="AH89" s="147">
        <v>0</v>
      </c>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ht="20" outlineLevel="1" x14ac:dyDescent="0.25">
      <c r="A90" s="172">
        <v>31</v>
      </c>
      <c r="B90" s="173" t="s">
        <v>1032</v>
      </c>
      <c r="C90" s="182" t="s">
        <v>1033</v>
      </c>
      <c r="D90" s="174" t="s">
        <v>295</v>
      </c>
      <c r="E90" s="175">
        <v>4</v>
      </c>
      <c r="F90" s="176"/>
      <c r="G90" s="177">
        <f t="shared" ref="G90:G103" si="0">ROUND(E90*F90,2)</f>
        <v>0</v>
      </c>
      <c r="H90" s="176"/>
      <c r="I90" s="177">
        <f t="shared" ref="I90:I103" si="1">ROUND(E90*H90,2)</f>
        <v>0</v>
      </c>
      <c r="J90" s="176"/>
      <c r="K90" s="177">
        <f t="shared" ref="K90:K103" si="2">ROUND(E90*J90,2)</f>
        <v>0</v>
      </c>
      <c r="L90" s="177">
        <v>21</v>
      </c>
      <c r="M90" s="177">
        <f t="shared" ref="M90:M103" si="3">G90*(1+L90/100)</f>
        <v>0</v>
      </c>
      <c r="N90" s="177">
        <v>1.1299999999999999E-2</v>
      </c>
      <c r="O90" s="177">
        <f t="shared" ref="O90:O103" si="4">ROUND(E90*N90,2)</f>
        <v>0.05</v>
      </c>
      <c r="P90" s="177">
        <v>0</v>
      </c>
      <c r="Q90" s="177">
        <f t="shared" ref="Q90:Q103" si="5">ROUND(E90*P90,2)</f>
        <v>0</v>
      </c>
      <c r="R90" s="177" t="s">
        <v>357</v>
      </c>
      <c r="S90" s="177" t="s">
        <v>167</v>
      </c>
      <c r="T90" s="178" t="s">
        <v>167</v>
      </c>
      <c r="U90" s="156">
        <v>0</v>
      </c>
      <c r="V90" s="156">
        <f t="shared" ref="V90:V103" si="6">ROUND(E90*U90,2)</f>
        <v>0</v>
      </c>
      <c r="W90" s="156"/>
      <c r="X90" s="156" t="s">
        <v>298</v>
      </c>
      <c r="Y90" s="147"/>
      <c r="Z90" s="147"/>
      <c r="AA90" s="147"/>
      <c r="AB90" s="147"/>
      <c r="AC90" s="147"/>
      <c r="AD90" s="147"/>
      <c r="AE90" s="147"/>
      <c r="AF90" s="147"/>
      <c r="AG90" s="147" t="s">
        <v>299</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ht="40" outlineLevel="1" x14ac:dyDescent="0.25">
      <c r="A91" s="172">
        <v>32</v>
      </c>
      <c r="B91" s="173" t="s">
        <v>1034</v>
      </c>
      <c r="C91" s="182" t="s">
        <v>1183</v>
      </c>
      <c r="D91" s="174" t="s">
        <v>295</v>
      </c>
      <c r="E91" s="175">
        <v>1</v>
      </c>
      <c r="F91" s="176"/>
      <c r="G91" s="177">
        <f t="shared" si="0"/>
        <v>0</v>
      </c>
      <c r="H91" s="176"/>
      <c r="I91" s="177">
        <f t="shared" si="1"/>
        <v>0</v>
      </c>
      <c r="J91" s="176"/>
      <c r="K91" s="177">
        <f t="shared" si="2"/>
        <v>0</v>
      </c>
      <c r="L91" s="177">
        <v>21</v>
      </c>
      <c r="M91" s="177">
        <f t="shared" si="3"/>
        <v>0</v>
      </c>
      <c r="N91" s="177">
        <v>1.8499999999999999E-2</v>
      </c>
      <c r="O91" s="177">
        <f t="shared" si="4"/>
        <v>0.02</v>
      </c>
      <c r="P91" s="177">
        <v>0</v>
      </c>
      <c r="Q91" s="177">
        <f t="shared" si="5"/>
        <v>0</v>
      </c>
      <c r="R91" s="177"/>
      <c r="S91" s="177" t="s">
        <v>175</v>
      </c>
      <c r="T91" s="178" t="s">
        <v>268</v>
      </c>
      <c r="U91" s="156">
        <v>0</v>
      </c>
      <c r="V91" s="156">
        <f t="shared" si="6"/>
        <v>0</v>
      </c>
      <c r="W91" s="156"/>
      <c r="X91" s="156" t="s">
        <v>298</v>
      </c>
      <c r="Y91" s="14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40" outlineLevel="1" x14ac:dyDescent="0.25">
      <c r="A92" s="172">
        <v>33</v>
      </c>
      <c r="B92" s="173" t="s">
        <v>1035</v>
      </c>
      <c r="C92" s="182" t="s">
        <v>1185</v>
      </c>
      <c r="D92" s="174" t="s">
        <v>295</v>
      </c>
      <c r="E92" s="175">
        <v>3</v>
      </c>
      <c r="F92" s="176"/>
      <c r="G92" s="177">
        <f t="shared" si="0"/>
        <v>0</v>
      </c>
      <c r="H92" s="176"/>
      <c r="I92" s="177">
        <f t="shared" si="1"/>
        <v>0</v>
      </c>
      <c r="J92" s="176"/>
      <c r="K92" s="177">
        <f t="shared" si="2"/>
        <v>0</v>
      </c>
      <c r="L92" s="177">
        <v>21</v>
      </c>
      <c r="M92" s="177">
        <f t="shared" si="3"/>
        <v>0</v>
      </c>
      <c r="N92" s="177">
        <v>2.4500000000000001E-2</v>
      </c>
      <c r="O92" s="177">
        <f t="shared" si="4"/>
        <v>7.0000000000000007E-2</v>
      </c>
      <c r="P92" s="177">
        <v>0</v>
      </c>
      <c r="Q92" s="177">
        <f t="shared" si="5"/>
        <v>0</v>
      </c>
      <c r="R92" s="177"/>
      <c r="S92" s="177" t="s">
        <v>175</v>
      </c>
      <c r="T92" s="178" t="s">
        <v>268</v>
      </c>
      <c r="U92" s="156">
        <v>0</v>
      </c>
      <c r="V92" s="156">
        <f t="shared" si="6"/>
        <v>0</v>
      </c>
      <c r="W92" s="156"/>
      <c r="X92" s="156" t="s">
        <v>298</v>
      </c>
      <c r="Y92" s="147"/>
      <c r="Z92" s="147"/>
      <c r="AA92" s="147"/>
      <c r="AB92" s="147"/>
      <c r="AC92" s="147"/>
      <c r="AD92" s="147"/>
      <c r="AE92" s="147"/>
      <c r="AF92" s="147"/>
      <c r="AG92" s="147" t="s">
        <v>299</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ht="20" outlineLevel="1" x14ac:dyDescent="0.25">
      <c r="A93" s="172">
        <v>34</v>
      </c>
      <c r="B93" s="173" t="s">
        <v>1036</v>
      </c>
      <c r="C93" s="182" t="s">
        <v>1184</v>
      </c>
      <c r="D93" s="174" t="s">
        <v>295</v>
      </c>
      <c r="E93" s="175">
        <v>1</v>
      </c>
      <c r="F93" s="176"/>
      <c r="G93" s="177">
        <f t="shared" si="0"/>
        <v>0</v>
      </c>
      <c r="H93" s="176"/>
      <c r="I93" s="177">
        <f t="shared" si="1"/>
        <v>0</v>
      </c>
      <c r="J93" s="176"/>
      <c r="K93" s="177">
        <f t="shared" si="2"/>
        <v>0</v>
      </c>
      <c r="L93" s="177">
        <v>21</v>
      </c>
      <c r="M93" s="177">
        <f t="shared" si="3"/>
        <v>0</v>
      </c>
      <c r="N93" s="177">
        <v>0.05</v>
      </c>
      <c r="O93" s="177">
        <f t="shared" si="4"/>
        <v>0.05</v>
      </c>
      <c r="P93" s="177">
        <v>0</v>
      </c>
      <c r="Q93" s="177">
        <f t="shared" si="5"/>
        <v>0</v>
      </c>
      <c r="R93" s="177" t="s">
        <v>357</v>
      </c>
      <c r="S93" s="177" t="s">
        <v>167</v>
      </c>
      <c r="T93" s="178" t="s">
        <v>167</v>
      </c>
      <c r="U93" s="156">
        <v>0</v>
      </c>
      <c r="V93" s="156">
        <f t="shared" si="6"/>
        <v>0</v>
      </c>
      <c r="W93" s="156"/>
      <c r="X93" s="156" t="s">
        <v>298</v>
      </c>
      <c r="Y93" s="14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72">
        <v>35</v>
      </c>
      <c r="B94" s="173" t="s">
        <v>1037</v>
      </c>
      <c r="C94" s="182" t="s">
        <v>1038</v>
      </c>
      <c r="D94" s="174" t="s">
        <v>295</v>
      </c>
      <c r="E94" s="175">
        <v>4</v>
      </c>
      <c r="F94" s="176"/>
      <c r="G94" s="177">
        <f t="shared" si="0"/>
        <v>0</v>
      </c>
      <c r="H94" s="176"/>
      <c r="I94" s="177">
        <f t="shared" si="1"/>
        <v>0</v>
      </c>
      <c r="J94" s="176"/>
      <c r="K94" s="177">
        <f t="shared" si="2"/>
        <v>0</v>
      </c>
      <c r="L94" s="177">
        <v>21</v>
      </c>
      <c r="M94" s="177">
        <f t="shared" si="3"/>
        <v>0</v>
      </c>
      <c r="N94" s="177">
        <v>0</v>
      </c>
      <c r="O94" s="177">
        <f t="shared" si="4"/>
        <v>0</v>
      </c>
      <c r="P94" s="177">
        <v>0</v>
      </c>
      <c r="Q94" s="177">
        <f t="shared" si="5"/>
        <v>0</v>
      </c>
      <c r="R94" s="177" t="s">
        <v>357</v>
      </c>
      <c r="S94" s="177" t="s">
        <v>167</v>
      </c>
      <c r="T94" s="178" t="s">
        <v>167</v>
      </c>
      <c r="U94" s="156">
        <v>0</v>
      </c>
      <c r="V94" s="156">
        <f t="shared" si="6"/>
        <v>0</v>
      </c>
      <c r="W94" s="156"/>
      <c r="X94" s="156" t="s">
        <v>298</v>
      </c>
      <c r="Y94" s="147"/>
      <c r="Z94" s="147"/>
      <c r="AA94" s="147"/>
      <c r="AB94" s="147"/>
      <c r="AC94" s="147"/>
      <c r="AD94" s="147"/>
      <c r="AE94" s="147"/>
      <c r="AF94" s="147"/>
      <c r="AG94" s="147" t="s">
        <v>299</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0" outlineLevel="1" x14ac:dyDescent="0.25">
      <c r="A95" s="172">
        <v>36</v>
      </c>
      <c r="B95" s="173" t="s">
        <v>1039</v>
      </c>
      <c r="C95" s="182" t="s">
        <v>1040</v>
      </c>
      <c r="D95" s="174" t="s">
        <v>295</v>
      </c>
      <c r="E95" s="175">
        <v>4</v>
      </c>
      <c r="F95" s="176"/>
      <c r="G95" s="177">
        <f t="shared" si="0"/>
        <v>0</v>
      </c>
      <c r="H95" s="176"/>
      <c r="I95" s="177">
        <f t="shared" si="1"/>
        <v>0</v>
      </c>
      <c r="J95" s="176"/>
      <c r="K95" s="177">
        <f t="shared" si="2"/>
        <v>0</v>
      </c>
      <c r="L95" s="177">
        <v>21</v>
      </c>
      <c r="M95" s="177">
        <f t="shared" si="3"/>
        <v>0</v>
      </c>
      <c r="N95" s="177">
        <v>7.3000000000000001E-3</v>
      </c>
      <c r="O95" s="177">
        <f t="shared" si="4"/>
        <v>0.03</v>
      </c>
      <c r="P95" s="177">
        <v>0</v>
      </c>
      <c r="Q95" s="177">
        <f t="shared" si="5"/>
        <v>0</v>
      </c>
      <c r="R95" s="177" t="s">
        <v>357</v>
      </c>
      <c r="S95" s="177" t="s">
        <v>167</v>
      </c>
      <c r="T95" s="178" t="s">
        <v>167</v>
      </c>
      <c r="U95" s="156">
        <v>0</v>
      </c>
      <c r="V95" s="156">
        <f t="shared" si="6"/>
        <v>0</v>
      </c>
      <c r="W95" s="156"/>
      <c r="X95" s="156" t="s">
        <v>298</v>
      </c>
      <c r="Y95" s="147"/>
      <c r="Z95" s="147"/>
      <c r="AA95" s="147"/>
      <c r="AB95" s="147"/>
      <c r="AC95" s="147"/>
      <c r="AD95" s="147"/>
      <c r="AE95" s="147"/>
      <c r="AF95" s="147"/>
      <c r="AG95" s="147" t="s">
        <v>299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5">
      <c r="A96" s="172">
        <v>37</v>
      </c>
      <c r="B96" s="173" t="s">
        <v>986</v>
      </c>
      <c r="C96" s="182" t="s">
        <v>1041</v>
      </c>
      <c r="D96" s="174" t="s">
        <v>295</v>
      </c>
      <c r="E96" s="175">
        <v>2</v>
      </c>
      <c r="F96" s="176"/>
      <c r="G96" s="177">
        <f t="shared" si="0"/>
        <v>0</v>
      </c>
      <c r="H96" s="176"/>
      <c r="I96" s="177">
        <f t="shared" si="1"/>
        <v>0</v>
      </c>
      <c r="J96" s="176"/>
      <c r="K96" s="177">
        <f t="shared" si="2"/>
        <v>0</v>
      </c>
      <c r="L96" s="177">
        <v>21</v>
      </c>
      <c r="M96" s="177">
        <f t="shared" si="3"/>
        <v>0</v>
      </c>
      <c r="N96" s="177">
        <v>1.2500000000000001E-2</v>
      </c>
      <c r="O96" s="177">
        <f t="shared" si="4"/>
        <v>0.03</v>
      </c>
      <c r="P96" s="177">
        <v>0</v>
      </c>
      <c r="Q96" s="177">
        <f t="shared" si="5"/>
        <v>0</v>
      </c>
      <c r="R96" s="177"/>
      <c r="S96" s="177" t="s">
        <v>175</v>
      </c>
      <c r="T96" s="178" t="s">
        <v>168</v>
      </c>
      <c r="U96" s="156">
        <v>0</v>
      </c>
      <c r="V96" s="156">
        <f t="shared" si="6"/>
        <v>0</v>
      </c>
      <c r="W96" s="156"/>
      <c r="X96" s="156" t="s">
        <v>298</v>
      </c>
      <c r="Y96" s="147"/>
      <c r="Z96" s="147"/>
      <c r="AA96" s="147"/>
      <c r="AB96" s="147"/>
      <c r="AC96" s="147"/>
      <c r="AD96" s="147"/>
      <c r="AE96" s="147"/>
      <c r="AF96" s="147"/>
      <c r="AG96" s="147" t="s">
        <v>299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5">
      <c r="A97" s="172">
        <v>38</v>
      </c>
      <c r="B97" s="173" t="s">
        <v>1042</v>
      </c>
      <c r="C97" s="182" t="s">
        <v>1043</v>
      </c>
      <c r="D97" s="174" t="s">
        <v>295</v>
      </c>
      <c r="E97" s="175">
        <v>2</v>
      </c>
      <c r="F97" s="176"/>
      <c r="G97" s="177">
        <f t="shared" si="0"/>
        <v>0</v>
      </c>
      <c r="H97" s="176"/>
      <c r="I97" s="177">
        <f t="shared" si="1"/>
        <v>0</v>
      </c>
      <c r="J97" s="176"/>
      <c r="K97" s="177">
        <f t="shared" si="2"/>
        <v>0</v>
      </c>
      <c r="L97" s="177">
        <v>21</v>
      </c>
      <c r="M97" s="177">
        <f t="shared" si="3"/>
        <v>0</v>
      </c>
      <c r="N97" s="177">
        <v>1.0800000000000001E-2</v>
      </c>
      <c r="O97" s="177">
        <f t="shared" si="4"/>
        <v>0.02</v>
      </c>
      <c r="P97" s="177">
        <v>0</v>
      </c>
      <c r="Q97" s="177">
        <f t="shared" si="5"/>
        <v>0</v>
      </c>
      <c r="R97" s="177"/>
      <c r="S97" s="177" t="s">
        <v>175</v>
      </c>
      <c r="T97" s="178" t="s">
        <v>168</v>
      </c>
      <c r="U97" s="156">
        <v>0</v>
      </c>
      <c r="V97" s="156">
        <f t="shared" si="6"/>
        <v>0</v>
      </c>
      <c r="W97" s="156"/>
      <c r="X97" s="156" t="s">
        <v>298</v>
      </c>
      <c r="Y97" s="147"/>
      <c r="Z97" s="147"/>
      <c r="AA97" s="147"/>
      <c r="AB97" s="147"/>
      <c r="AC97" s="147"/>
      <c r="AD97" s="147"/>
      <c r="AE97" s="147"/>
      <c r="AF97" s="147"/>
      <c r="AG97" s="147" t="s">
        <v>299</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5">
      <c r="A98" s="172">
        <v>39</v>
      </c>
      <c r="B98" s="173" t="s">
        <v>1044</v>
      </c>
      <c r="C98" s="182" t="s">
        <v>1045</v>
      </c>
      <c r="D98" s="174" t="s">
        <v>166</v>
      </c>
      <c r="E98" s="175">
        <v>2</v>
      </c>
      <c r="F98" s="176"/>
      <c r="G98" s="177">
        <f t="shared" si="0"/>
        <v>0</v>
      </c>
      <c r="H98" s="176"/>
      <c r="I98" s="177">
        <f t="shared" si="1"/>
        <v>0</v>
      </c>
      <c r="J98" s="176"/>
      <c r="K98" s="177">
        <f t="shared" si="2"/>
        <v>0</v>
      </c>
      <c r="L98" s="177">
        <v>21</v>
      </c>
      <c r="M98" s="177">
        <f t="shared" si="3"/>
        <v>0</v>
      </c>
      <c r="N98" s="177">
        <v>5.0000000000000001E-3</v>
      </c>
      <c r="O98" s="177">
        <f t="shared" si="4"/>
        <v>0.01</v>
      </c>
      <c r="P98" s="177">
        <v>0</v>
      </c>
      <c r="Q98" s="177">
        <f t="shared" si="5"/>
        <v>0</v>
      </c>
      <c r="R98" s="177"/>
      <c r="S98" s="177" t="s">
        <v>175</v>
      </c>
      <c r="T98" s="178" t="s">
        <v>168</v>
      </c>
      <c r="U98" s="156">
        <v>0</v>
      </c>
      <c r="V98" s="156">
        <f t="shared" si="6"/>
        <v>0</v>
      </c>
      <c r="W98" s="156"/>
      <c r="X98" s="156" t="s">
        <v>298</v>
      </c>
      <c r="Y98" s="147"/>
      <c r="Z98" s="147"/>
      <c r="AA98" s="147"/>
      <c r="AB98" s="147"/>
      <c r="AC98" s="147"/>
      <c r="AD98" s="147"/>
      <c r="AE98" s="147"/>
      <c r="AF98" s="147"/>
      <c r="AG98" s="147" t="s">
        <v>299</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5">
      <c r="A99" s="172">
        <v>40</v>
      </c>
      <c r="B99" s="173" t="s">
        <v>1046</v>
      </c>
      <c r="C99" s="182" t="s">
        <v>1047</v>
      </c>
      <c r="D99" s="174" t="s">
        <v>1048</v>
      </c>
      <c r="E99" s="175">
        <v>2</v>
      </c>
      <c r="F99" s="176"/>
      <c r="G99" s="177">
        <f t="shared" si="0"/>
        <v>0</v>
      </c>
      <c r="H99" s="176"/>
      <c r="I99" s="177">
        <f t="shared" si="1"/>
        <v>0</v>
      </c>
      <c r="J99" s="176"/>
      <c r="K99" s="177">
        <f t="shared" si="2"/>
        <v>0</v>
      </c>
      <c r="L99" s="177">
        <v>21</v>
      </c>
      <c r="M99" s="177">
        <f t="shared" si="3"/>
        <v>0</v>
      </c>
      <c r="N99" s="177">
        <v>5.0000000000000001E-3</v>
      </c>
      <c r="O99" s="177">
        <f t="shared" si="4"/>
        <v>0.01</v>
      </c>
      <c r="P99" s="177">
        <v>0</v>
      </c>
      <c r="Q99" s="177">
        <f t="shared" si="5"/>
        <v>0</v>
      </c>
      <c r="R99" s="177"/>
      <c r="S99" s="177" t="s">
        <v>175</v>
      </c>
      <c r="T99" s="178" t="s">
        <v>168</v>
      </c>
      <c r="U99" s="156">
        <v>0</v>
      </c>
      <c r="V99" s="156">
        <f t="shared" si="6"/>
        <v>0</v>
      </c>
      <c r="W99" s="156"/>
      <c r="X99" s="156" t="s">
        <v>298</v>
      </c>
      <c r="Y99" s="147"/>
      <c r="Z99" s="147"/>
      <c r="AA99" s="147"/>
      <c r="AB99" s="147"/>
      <c r="AC99" s="147"/>
      <c r="AD99" s="147"/>
      <c r="AE99" s="147"/>
      <c r="AF99" s="147"/>
      <c r="AG99" s="147" t="s">
        <v>299</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5">
      <c r="A100" s="172">
        <v>41</v>
      </c>
      <c r="B100" s="173" t="s">
        <v>1049</v>
      </c>
      <c r="C100" s="182" t="s">
        <v>1050</v>
      </c>
      <c r="D100" s="174" t="s">
        <v>166</v>
      </c>
      <c r="E100" s="175">
        <v>1</v>
      </c>
      <c r="F100" s="176"/>
      <c r="G100" s="177">
        <f t="shared" si="0"/>
        <v>0</v>
      </c>
      <c r="H100" s="176"/>
      <c r="I100" s="177">
        <f t="shared" si="1"/>
        <v>0</v>
      </c>
      <c r="J100" s="176"/>
      <c r="K100" s="177">
        <f t="shared" si="2"/>
        <v>0</v>
      </c>
      <c r="L100" s="177">
        <v>21</v>
      </c>
      <c r="M100" s="177">
        <f t="shared" si="3"/>
        <v>0</v>
      </c>
      <c r="N100" s="177">
        <v>5.0000000000000001E-3</v>
      </c>
      <c r="O100" s="177">
        <f t="shared" si="4"/>
        <v>0.01</v>
      </c>
      <c r="P100" s="177">
        <v>0</v>
      </c>
      <c r="Q100" s="177">
        <f t="shared" si="5"/>
        <v>0</v>
      </c>
      <c r="R100" s="177"/>
      <c r="S100" s="177" t="s">
        <v>175</v>
      </c>
      <c r="T100" s="178" t="s">
        <v>168</v>
      </c>
      <c r="U100" s="156">
        <v>0</v>
      </c>
      <c r="V100" s="156">
        <f t="shared" si="6"/>
        <v>0</v>
      </c>
      <c r="W100" s="156"/>
      <c r="X100" s="156" t="s">
        <v>298</v>
      </c>
      <c r="Y100" s="147"/>
      <c r="Z100" s="147"/>
      <c r="AA100" s="147"/>
      <c r="AB100" s="147"/>
      <c r="AC100" s="147"/>
      <c r="AD100" s="147"/>
      <c r="AE100" s="147"/>
      <c r="AF100" s="147"/>
      <c r="AG100" s="147" t="s">
        <v>299</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ht="20" outlineLevel="1" x14ac:dyDescent="0.25">
      <c r="A101" s="172">
        <v>42</v>
      </c>
      <c r="B101" s="173" t="s">
        <v>1051</v>
      </c>
      <c r="C101" s="182" t="s">
        <v>1052</v>
      </c>
      <c r="D101" s="174" t="s">
        <v>295</v>
      </c>
      <c r="E101" s="175">
        <v>1</v>
      </c>
      <c r="F101" s="176"/>
      <c r="G101" s="177">
        <f t="shared" si="0"/>
        <v>0</v>
      </c>
      <c r="H101" s="176"/>
      <c r="I101" s="177">
        <f t="shared" si="1"/>
        <v>0</v>
      </c>
      <c r="J101" s="176"/>
      <c r="K101" s="177">
        <f t="shared" si="2"/>
        <v>0</v>
      </c>
      <c r="L101" s="177">
        <v>21</v>
      </c>
      <c r="M101" s="177">
        <f t="shared" si="3"/>
        <v>0</v>
      </c>
      <c r="N101" s="177">
        <v>9.7999999999999997E-3</v>
      </c>
      <c r="O101" s="177">
        <f t="shared" si="4"/>
        <v>0.01</v>
      </c>
      <c r="P101" s="177">
        <v>0</v>
      </c>
      <c r="Q101" s="177">
        <f t="shared" si="5"/>
        <v>0</v>
      </c>
      <c r="R101" s="177" t="s">
        <v>357</v>
      </c>
      <c r="S101" s="177" t="s">
        <v>167</v>
      </c>
      <c r="T101" s="178" t="s">
        <v>167</v>
      </c>
      <c r="U101" s="156">
        <v>0</v>
      </c>
      <c r="V101" s="156">
        <f t="shared" si="6"/>
        <v>0</v>
      </c>
      <c r="W101" s="156"/>
      <c r="X101" s="156" t="s">
        <v>298</v>
      </c>
      <c r="Y101" s="147"/>
      <c r="Z101" s="147"/>
      <c r="AA101" s="147"/>
      <c r="AB101" s="147"/>
      <c r="AC101" s="147"/>
      <c r="AD101" s="147"/>
      <c r="AE101" s="147"/>
      <c r="AF101" s="147"/>
      <c r="AG101" s="147" t="s">
        <v>299</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ht="20" outlineLevel="1" x14ac:dyDescent="0.25">
      <c r="A102" s="172">
        <v>43</v>
      </c>
      <c r="B102" s="173" t="s">
        <v>1053</v>
      </c>
      <c r="C102" s="182" t="s">
        <v>1054</v>
      </c>
      <c r="D102" s="174" t="s">
        <v>295</v>
      </c>
      <c r="E102" s="175">
        <v>2</v>
      </c>
      <c r="F102" s="176"/>
      <c r="G102" s="177">
        <f t="shared" si="0"/>
        <v>0</v>
      </c>
      <c r="H102" s="176"/>
      <c r="I102" s="177">
        <f t="shared" si="1"/>
        <v>0</v>
      </c>
      <c r="J102" s="176"/>
      <c r="K102" s="177">
        <f t="shared" si="2"/>
        <v>0</v>
      </c>
      <c r="L102" s="177">
        <v>21</v>
      </c>
      <c r="M102" s="177">
        <f t="shared" si="3"/>
        <v>0</v>
      </c>
      <c r="N102" s="177">
        <v>1.9699999999999999E-2</v>
      </c>
      <c r="O102" s="177">
        <f t="shared" si="4"/>
        <v>0.04</v>
      </c>
      <c r="P102" s="177">
        <v>0</v>
      </c>
      <c r="Q102" s="177">
        <f t="shared" si="5"/>
        <v>0</v>
      </c>
      <c r="R102" s="177" t="s">
        <v>357</v>
      </c>
      <c r="S102" s="177" t="s">
        <v>167</v>
      </c>
      <c r="T102" s="178" t="s">
        <v>167</v>
      </c>
      <c r="U102" s="156">
        <v>0</v>
      </c>
      <c r="V102" s="156">
        <f t="shared" si="6"/>
        <v>0</v>
      </c>
      <c r="W102" s="156"/>
      <c r="X102" s="156" t="s">
        <v>298</v>
      </c>
      <c r="Y102" s="147"/>
      <c r="Z102" s="147"/>
      <c r="AA102" s="147"/>
      <c r="AB102" s="147"/>
      <c r="AC102" s="147"/>
      <c r="AD102" s="147"/>
      <c r="AE102" s="147"/>
      <c r="AF102" s="147"/>
      <c r="AG102" s="147" t="s">
        <v>299</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5">
      <c r="A103" s="172">
        <v>44</v>
      </c>
      <c r="B103" s="173" t="s">
        <v>1055</v>
      </c>
      <c r="C103" s="182" t="s">
        <v>1056</v>
      </c>
      <c r="D103" s="174" t="s">
        <v>295</v>
      </c>
      <c r="E103" s="175">
        <v>1</v>
      </c>
      <c r="F103" s="176"/>
      <c r="G103" s="177">
        <f t="shared" si="0"/>
        <v>0</v>
      </c>
      <c r="H103" s="176"/>
      <c r="I103" s="177">
        <f t="shared" si="1"/>
        <v>0</v>
      </c>
      <c r="J103" s="176"/>
      <c r="K103" s="177">
        <f t="shared" si="2"/>
        <v>0</v>
      </c>
      <c r="L103" s="177">
        <v>21</v>
      </c>
      <c r="M103" s="177">
        <f t="shared" si="3"/>
        <v>0</v>
      </c>
      <c r="N103" s="177">
        <v>1.2699999999999999E-2</v>
      </c>
      <c r="O103" s="177">
        <f t="shared" si="4"/>
        <v>0.01</v>
      </c>
      <c r="P103" s="177">
        <v>0</v>
      </c>
      <c r="Q103" s="177">
        <f t="shared" si="5"/>
        <v>0</v>
      </c>
      <c r="R103" s="177"/>
      <c r="S103" s="177" t="s">
        <v>175</v>
      </c>
      <c r="T103" s="178" t="s">
        <v>168</v>
      </c>
      <c r="U103" s="156">
        <v>0</v>
      </c>
      <c r="V103" s="156">
        <f t="shared" si="6"/>
        <v>0</v>
      </c>
      <c r="W103" s="156"/>
      <c r="X103" s="156" t="s">
        <v>298</v>
      </c>
      <c r="Y103" s="147"/>
      <c r="Z103" s="147"/>
      <c r="AA103" s="147"/>
      <c r="AB103" s="147"/>
      <c r="AC103" s="147"/>
      <c r="AD103" s="147"/>
      <c r="AE103" s="147"/>
      <c r="AF103" s="147"/>
      <c r="AG103" s="147" t="s">
        <v>299</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13" x14ac:dyDescent="0.25">
      <c r="A104" s="158" t="s">
        <v>162</v>
      </c>
      <c r="B104" s="159" t="s">
        <v>94</v>
      </c>
      <c r="C104" s="180" t="s">
        <v>95</v>
      </c>
      <c r="D104" s="160"/>
      <c r="E104" s="161"/>
      <c r="F104" s="162"/>
      <c r="G104" s="162">
        <f>SUMIF(AG105:AG109,"&lt;&gt;NOR",G105:G109)</f>
        <v>0</v>
      </c>
      <c r="H104" s="162"/>
      <c r="I104" s="162">
        <f>SUM(I105:I109)</f>
        <v>0</v>
      </c>
      <c r="J104" s="162"/>
      <c r="K104" s="162">
        <f>SUM(K105:K109)</f>
        <v>0</v>
      </c>
      <c r="L104" s="162"/>
      <c r="M104" s="162">
        <f>SUM(M105:M109)</f>
        <v>0</v>
      </c>
      <c r="N104" s="162"/>
      <c r="O104" s="162">
        <f>SUM(O105:O109)</f>
        <v>0</v>
      </c>
      <c r="P104" s="162"/>
      <c r="Q104" s="162">
        <f>SUM(Q105:Q109)</f>
        <v>0</v>
      </c>
      <c r="R104" s="162"/>
      <c r="S104" s="162"/>
      <c r="T104" s="163"/>
      <c r="U104" s="157"/>
      <c r="V104" s="157">
        <f>SUM(V105:V109)</f>
        <v>47.56</v>
      </c>
      <c r="W104" s="157"/>
      <c r="X104" s="157"/>
      <c r="AG104" t="s">
        <v>163</v>
      </c>
    </row>
    <row r="105" spans="1:60" outlineLevel="1" x14ac:dyDescent="0.25">
      <c r="A105" s="164">
        <v>45</v>
      </c>
      <c r="B105" s="165" t="s">
        <v>947</v>
      </c>
      <c r="C105" s="181" t="s">
        <v>948</v>
      </c>
      <c r="D105" s="166" t="s">
        <v>284</v>
      </c>
      <c r="E105" s="167">
        <v>224.86972</v>
      </c>
      <c r="F105" s="168"/>
      <c r="G105" s="169">
        <f>ROUND(E105*F105,2)</f>
        <v>0</v>
      </c>
      <c r="H105" s="168"/>
      <c r="I105" s="169">
        <f>ROUND(E105*H105,2)</f>
        <v>0</v>
      </c>
      <c r="J105" s="168"/>
      <c r="K105" s="169">
        <f>ROUND(E105*J105,2)</f>
        <v>0</v>
      </c>
      <c r="L105" s="169">
        <v>21</v>
      </c>
      <c r="M105" s="169">
        <f>G105*(1+L105/100)</f>
        <v>0</v>
      </c>
      <c r="N105" s="169">
        <v>0</v>
      </c>
      <c r="O105" s="169">
        <f>ROUND(E105*N105,2)</f>
        <v>0</v>
      </c>
      <c r="P105" s="169">
        <v>0</v>
      </c>
      <c r="Q105" s="169">
        <f>ROUND(E105*P105,2)</f>
        <v>0</v>
      </c>
      <c r="R105" s="169" t="s">
        <v>934</v>
      </c>
      <c r="S105" s="169" t="s">
        <v>167</v>
      </c>
      <c r="T105" s="170" t="s">
        <v>167</v>
      </c>
      <c r="U105" s="156">
        <v>0.21149999999999999</v>
      </c>
      <c r="V105" s="156">
        <f>ROUND(E105*U105,2)</f>
        <v>47.56</v>
      </c>
      <c r="W105" s="156"/>
      <c r="X105" s="156" t="s">
        <v>362</v>
      </c>
      <c r="Y105" s="147"/>
      <c r="Z105" s="147"/>
      <c r="AA105" s="147"/>
      <c r="AB105" s="147"/>
      <c r="AC105" s="147"/>
      <c r="AD105" s="147"/>
      <c r="AE105" s="147"/>
      <c r="AF105" s="147"/>
      <c r="AG105" s="147" t="s">
        <v>363</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5">
      <c r="A106" s="154"/>
      <c r="B106" s="155"/>
      <c r="C106" s="265" t="s">
        <v>949</v>
      </c>
      <c r="D106" s="266"/>
      <c r="E106" s="266"/>
      <c r="F106" s="266"/>
      <c r="G106" s="266"/>
      <c r="H106" s="156"/>
      <c r="I106" s="156"/>
      <c r="J106" s="156"/>
      <c r="K106" s="156"/>
      <c r="L106" s="156"/>
      <c r="M106" s="156"/>
      <c r="N106" s="156"/>
      <c r="O106" s="156"/>
      <c r="P106" s="156"/>
      <c r="Q106" s="156"/>
      <c r="R106" s="156"/>
      <c r="S106" s="156"/>
      <c r="T106" s="156"/>
      <c r="U106" s="156"/>
      <c r="V106" s="156"/>
      <c r="W106" s="156"/>
      <c r="X106" s="156"/>
      <c r="Y106" s="147"/>
      <c r="Z106" s="147"/>
      <c r="AA106" s="147"/>
      <c r="AB106" s="147"/>
      <c r="AC106" s="147"/>
      <c r="AD106" s="147"/>
      <c r="AE106" s="147"/>
      <c r="AF106" s="147"/>
      <c r="AG106" s="147" t="s">
        <v>223</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5">
      <c r="A107" s="154"/>
      <c r="B107" s="155"/>
      <c r="C107" s="192" t="s">
        <v>364</v>
      </c>
      <c r="D107" s="186"/>
      <c r="E107" s="187"/>
      <c r="F107" s="156"/>
      <c r="G107" s="156"/>
      <c r="H107" s="156"/>
      <c r="I107" s="156"/>
      <c r="J107" s="156"/>
      <c r="K107" s="156"/>
      <c r="L107" s="156"/>
      <c r="M107" s="156"/>
      <c r="N107" s="156"/>
      <c r="O107" s="156"/>
      <c r="P107" s="156"/>
      <c r="Q107" s="156"/>
      <c r="R107" s="156"/>
      <c r="S107" s="156"/>
      <c r="T107" s="156"/>
      <c r="U107" s="156"/>
      <c r="V107" s="156"/>
      <c r="W107" s="156"/>
      <c r="X107" s="156"/>
      <c r="Y107" s="147"/>
      <c r="Z107" s="147"/>
      <c r="AA107" s="147"/>
      <c r="AB107" s="147"/>
      <c r="AC107" s="147"/>
      <c r="AD107" s="147"/>
      <c r="AE107" s="147"/>
      <c r="AF107" s="147"/>
      <c r="AG107" s="147" t="s">
        <v>233</v>
      </c>
      <c r="AH107" s="147">
        <v>0</v>
      </c>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5">
      <c r="A108" s="154"/>
      <c r="B108" s="155"/>
      <c r="C108" s="192" t="s">
        <v>1057</v>
      </c>
      <c r="D108" s="186"/>
      <c r="E108" s="187"/>
      <c r="F108" s="156"/>
      <c r="G108" s="156"/>
      <c r="H108" s="156"/>
      <c r="I108" s="156"/>
      <c r="J108" s="156"/>
      <c r="K108" s="156"/>
      <c r="L108" s="156"/>
      <c r="M108" s="156"/>
      <c r="N108" s="156"/>
      <c r="O108" s="156"/>
      <c r="P108" s="156"/>
      <c r="Q108" s="156"/>
      <c r="R108" s="156"/>
      <c r="S108" s="156"/>
      <c r="T108" s="156"/>
      <c r="U108" s="156"/>
      <c r="V108" s="156"/>
      <c r="W108" s="156"/>
      <c r="X108" s="156"/>
      <c r="Y108" s="147"/>
      <c r="Z108" s="147"/>
      <c r="AA108" s="147"/>
      <c r="AB108" s="147"/>
      <c r="AC108" s="147"/>
      <c r="AD108" s="147"/>
      <c r="AE108" s="147"/>
      <c r="AF108" s="147"/>
      <c r="AG108" s="147" t="s">
        <v>233</v>
      </c>
      <c r="AH108" s="147">
        <v>0</v>
      </c>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5">
      <c r="A109" s="154"/>
      <c r="B109" s="155"/>
      <c r="C109" s="192" t="s">
        <v>1058</v>
      </c>
      <c r="D109" s="186"/>
      <c r="E109" s="187">
        <v>224.86972</v>
      </c>
      <c r="F109" s="156"/>
      <c r="G109" s="156"/>
      <c r="H109" s="156"/>
      <c r="I109" s="156"/>
      <c r="J109" s="156"/>
      <c r="K109" s="156"/>
      <c r="L109" s="156"/>
      <c r="M109" s="156"/>
      <c r="N109" s="156"/>
      <c r="O109" s="156"/>
      <c r="P109" s="156"/>
      <c r="Q109" s="156"/>
      <c r="R109" s="156"/>
      <c r="S109" s="156"/>
      <c r="T109" s="156"/>
      <c r="U109" s="156"/>
      <c r="V109" s="156"/>
      <c r="W109" s="156"/>
      <c r="X109" s="156"/>
      <c r="Y109" s="147"/>
      <c r="Z109" s="147"/>
      <c r="AA109" s="147"/>
      <c r="AB109" s="147"/>
      <c r="AC109" s="147"/>
      <c r="AD109" s="147"/>
      <c r="AE109" s="147"/>
      <c r="AF109" s="147"/>
      <c r="AG109" s="147" t="s">
        <v>233</v>
      </c>
      <c r="AH109" s="147">
        <v>0</v>
      </c>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ht="13" x14ac:dyDescent="0.25">
      <c r="A110" s="158" t="s">
        <v>162</v>
      </c>
      <c r="B110" s="159" t="s">
        <v>106</v>
      </c>
      <c r="C110" s="180" t="s">
        <v>107</v>
      </c>
      <c r="D110" s="160"/>
      <c r="E110" s="161"/>
      <c r="F110" s="162"/>
      <c r="G110" s="162">
        <f>SUMIF(AG111:AG111,"&lt;&gt;NOR",G111:G111)</f>
        <v>0</v>
      </c>
      <c r="H110" s="162"/>
      <c r="I110" s="162">
        <f>SUM(I111:I111)</f>
        <v>0</v>
      </c>
      <c r="J110" s="162"/>
      <c r="K110" s="162">
        <f>SUM(K111:K111)</f>
        <v>0</v>
      </c>
      <c r="L110" s="162"/>
      <c r="M110" s="162">
        <f>SUM(M111:M111)</f>
        <v>0</v>
      </c>
      <c r="N110" s="162"/>
      <c r="O110" s="162">
        <f>SUM(O111:O111)</f>
        <v>0.01</v>
      </c>
      <c r="P110" s="162"/>
      <c r="Q110" s="162">
        <f>SUM(Q111:Q111)</f>
        <v>0</v>
      </c>
      <c r="R110" s="162"/>
      <c r="S110" s="162"/>
      <c r="T110" s="163"/>
      <c r="U110" s="157"/>
      <c r="V110" s="157">
        <f>SUM(V111:V111)</f>
        <v>29.48</v>
      </c>
      <c r="W110" s="157"/>
      <c r="X110" s="157"/>
      <c r="AG110" t="s">
        <v>163</v>
      </c>
    </row>
    <row r="111" spans="1:60" ht="20" outlineLevel="1" x14ac:dyDescent="0.25">
      <c r="A111" s="164">
        <v>46</v>
      </c>
      <c r="B111" s="165" t="s">
        <v>990</v>
      </c>
      <c r="C111" s="181" t="s">
        <v>991</v>
      </c>
      <c r="D111" s="166" t="s">
        <v>330</v>
      </c>
      <c r="E111" s="167">
        <v>325.7</v>
      </c>
      <c r="F111" s="168"/>
      <c r="G111" s="169">
        <f>ROUND(E111*F111,2)</f>
        <v>0</v>
      </c>
      <c r="H111" s="168"/>
      <c r="I111" s="169">
        <f>ROUND(E111*H111,2)</f>
        <v>0</v>
      </c>
      <c r="J111" s="168"/>
      <c r="K111" s="169">
        <f>ROUND(E111*J111,2)</f>
        <v>0</v>
      </c>
      <c r="L111" s="169">
        <v>21</v>
      </c>
      <c r="M111" s="169">
        <f>G111*(1+L111/100)</f>
        <v>0</v>
      </c>
      <c r="N111" s="169">
        <v>4.0000000000000003E-5</v>
      </c>
      <c r="O111" s="169">
        <f>ROUND(E111*N111,2)</f>
        <v>0.01</v>
      </c>
      <c r="P111" s="169">
        <v>0</v>
      </c>
      <c r="Q111" s="169">
        <f>ROUND(E111*P111,2)</f>
        <v>0</v>
      </c>
      <c r="R111" s="169"/>
      <c r="S111" s="169" t="s">
        <v>175</v>
      </c>
      <c r="T111" s="170" t="s">
        <v>168</v>
      </c>
      <c r="U111" s="156">
        <v>9.0499999999999997E-2</v>
      </c>
      <c r="V111" s="156">
        <f>ROUND(E111*U111,2)</f>
        <v>29.48</v>
      </c>
      <c r="W111" s="156"/>
      <c r="X111" s="156" t="s">
        <v>220</v>
      </c>
      <c r="Y111" s="147"/>
      <c r="Z111" s="147"/>
      <c r="AA111" s="147"/>
      <c r="AB111" s="147"/>
      <c r="AC111" s="147"/>
      <c r="AD111" s="147"/>
      <c r="AE111" s="147"/>
      <c r="AF111" s="147"/>
      <c r="AG111" s="147" t="s">
        <v>221</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x14ac:dyDescent="0.25">
      <c r="A112" s="3"/>
      <c r="B112" s="4"/>
      <c r="C112" s="183"/>
      <c r="D112" s="6"/>
      <c r="E112" s="3"/>
      <c r="F112" s="3"/>
      <c r="G112" s="3"/>
      <c r="H112" s="3"/>
      <c r="I112" s="3"/>
      <c r="J112" s="3"/>
      <c r="K112" s="3"/>
      <c r="L112" s="3"/>
      <c r="M112" s="3"/>
      <c r="N112" s="3"/>
      <c r="O112" s="3"/>
      <c r="P112" s="3"/>
      <c r="Q112" s="3"/>
      <c r="R112" s="3"/>
      <c r="S112" s="3"/>
      <c r="T112" s="3"/>
      <c r="U112" s="3"/>
      <c r="V112" s="3"/>
      <c r="W112" s="3"/>
      <c r="X112" s="3"/>
      <c r="AE112">
        <v>15</v>
      </c>
      <c r="AF112">
        <v>21</v>
      </c>
      <c r="AG112" t="s">
        <v>149</v>
      </c>
    </row>
    <row r="113" spans="1:33" ht="13" x14ac:dyDescent="0.25">
      <c r="A113" s="150"/>
      <c r="B113" s="151" t="s">
        <v>29</v>
      </c>
      <c r="C113" s="184"/>
      <c r="D113" s="152"/>
      <c r="E113" s="153"/>
      <c r="F113" s="153"/>
      <c r="G113" s="179">
        <f>G8+G65+G69+G104+G110</f>
        <v>0</v>
      </c>
      <c r="H113" s="3"/>
      <c r="I113" s="3"/>
      <c r="J113" s="3"/>
      <c r="K113" s="3"/>
      <c r="L113" s="3"/>
      <c r="M113" s="3"/>
      <c r="N113" s="3"/>
      <c r="O113" s="3"/>
      <c r="P113" s="3"/>
      <c r="Q113" s="3"/>
      <c r="R113" s="3"/>
      <c r="S113" s="3"/>
      <c r="T113" s="3"/>
      <c r="U113" s="3"/>
      <c r="V113" s="3"/>
      <c r="W113" s="3"/>
      <c r="X113" s="3"/>
      <c r="AE113">
        <f>SUMIF(L7:L111,AE112,G7:G111)</f>
        <v>0</v>
      </c>
      <c r="AF113">
        <f>SUMIF(L7:L111,AF112,G7:G111)</f>
        <v>0</v>
      </c>
      <c r="AG113" t="s">
        <v>212</v>
      </c>
    </row>
    <row r="114" spans="1:33" x14ac:dyDescent="0.25">
      <c r="C114" s="185"/>
      <c r="D114" s="10"/>
      <c r="AG114" t="s">
        <v>213</v>
      </c>
    </row>
    <row r="115" spans="1:33" x14ac:dyDescent="0.25">
      <c r="D115" s="10"/>
    </row>
    <row r="116" spans="1:33" x14ac:dyDescent="0.25">
      <c r="D116" s="10"/>
    </row>
    <row r="117" spans="1:33" x14ac:dyDescent="0.25">
      <c r="D117" s="10"/>
    </row>
    <row r="118" spans="1:33" x14ac:dyDescent="0.25">
      <c r="D118" s="10"/>
    </row>
    <row r="119" spans="1:33" x14ac:dyDescent="0.25">
      <c r="D119" s="10"/>
    </row>
    <row r="120" spans="1:33" x14ac:dyDescent="0.25">
      <c r="D120" s="10"/>
    </row>
    <row r="121" spans="1:33" x14ac:dyDescent="0.25">
      <c r="D121" s="10"/>
    </row>
    <row r="122" spans="1:33" x14ac:dyDescent="0.25">
      <c r="D122" s="10"/>
    </row>
    <row r="123" spans="1:33" x14ac:dyDescent="0.25">
      <c r="D123" s="10"/>
    </row>
    <row r="124" spans="1:33" x14ac:dyDescent="0.25">
      <c r="D124" s="10"/>
    </row>
    <row r="125" spans="1:33" x14ac:dyDescent="0.25">
      <c r="D125" s="10"/>
    </row>
    <row r="126" spans="1:33" x14ac:dyDescent="0.25">
      <c r="D126" s="10"/>
    </row>
    <row r="127" spans="1:33" x14ac:dyDescent="0.25">
      <c r="D127" s="10"/>
    </row>
    <row r="128" spans="1:33"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wCWJ/qzOCeShnZO93seDF2R/THtuiP3j57aRB9atqBZUhxt2RL1md6uKObC75qjPcdSMiCIP03eVtG52jxLuWA==" saltValue="7fxFIlkYBFSNzlNk0DqoUA==" spinCount="100000" sheet="1" objects="1" scenarios="1"/>
  <mergeCells count="24">
    <mergeCell ref="C106:G106"/>
    <mergeCell ref="C47:G47"/>
    <mergeCell ref="C50:G50"/>
    <mergeCell ref="C54:G54"/>
    <mergeCell ref="C57:G57"/>
    <mergeCell ref="C61:G61"/>
    <mergeCell ref="C67:G67"/>
    <mergeCell ref="C74:G74"/>
    <mergeCell ref="C79:G79"/>
    <mergeCell ref="C81:G81"/>
    <mergeCell ref="C83:G83"/>
    <mergeCell ref="C85:G85"/>
    <mergeCell ref="C40:G40"/>
    <mergeCell ref="A1:G1"/>
    <mergeCell ref="C2:G2"/>
    <mergeCell ref="C3:G3"/>
    <mergeCell ref="C4:G4"/>
    <mergeCell ref="C10:G10"/>
    <mergeCell ref="C12:G12"/>
    <mergeCell ref="C14:G14"/>
    <mergeCell ref="C17:G17"/>
    <mergeCell ref="C24:G24"/>
    <mergeCell ref="C26:G26"/>
    <mergeCell ref="C33:G3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77" activePane="bottomLeft" state="frozen"/>
      <selection pane="bottomLeft" activeCell="C89" sqref="C89"/>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68</v>
      </c>
      <c r="C3" s="257" t="s">
        <v>69</v>
      </c>
      <c r="D3" s="258"/>
      <c r="E3" s="258"/>
      <c r="F3" s="258"/>
      <c r="G3" s="259"/>
      <c r="AC3" s="121" t="s">
        <v>215</v>
      </c>
      <c r="AG3" t="s">
        <v>139</v>
      </c>
    </row>
    <row r="4" spans="1:60" ht="24.9" customHeight="1" x14ac:dyDescent="0.25">
      <c r="A4" s="140" t="s">
        <v>9</v>
      </c>
      <c r="B4" s="141" t="s">
        <v>64</v>
      </c>
      <c r="C4" s="260" t="s">
        <v>72</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SUMIF(AG9:AG63,"&lt;&gt;NOR",G9:G63)</f>
        <v>0</v>
      </c>
      <c r="H8" s="162"/>
      <c r="I8" s="162">
        <f>SUM(I9:I63)</f>
        <v>0</v>
      </c>
      <c r="J8" s="162"/>
      <c r="K8" s="162">
        <f>SUM(K9:K63)</f>
        <v>0</v>
      </c>
      <c r="L8" s="162"/>
      <c r="M8" s="162">
        <f>SUM(M9:M63)</f>
        <v>0</v>
      </c>
      <c r="N8" s="162"/>
      <c r="O8" s="162">
        <f>SUM(O9:O63)</f>
        <v>105.27</v>
      </c>
      <c r="P8" s="162"/>
      <c r="Q8" s="162">
        <f>SUM(Q9:Q63)</f>
        <v>0</v>
      </c>
      <c r="R8" s="162"/>
      <c r="S8" s="162"/>
      <c r="T8" s="163"/>
      <c r="U8" s="157"/>
      <c r="V8" s="157">
        <f>SUM(V9:V63)</f>
        <v>470.31999999999994</v>
      </c>
      <c r="W8" s="157"/>
      <c r="X8" s="157"/>
      <c r="AG8" t="s">
        <v>163</v>
      </c>
    </row>
    <row r="9" spans="1:60" ht="20" outlineLevel="1" x14ac:dyDescent="0.25">
      <c r="A9" s="164">
        <v>1</v>
      </c>
      <c r="B9" s="165" t="s">
        <v>216</v>
      </c>
      <c r="C9" s="181" t="s">
        <v>217</v>
      </c>
      <c r="D9" s="166" t="s">
        <v>218</v>
      </c>
      <c r="E9" s="167">
        <v>24</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219</v>
      </c>
      <c r="S9" s="169" t="s">
        <v>167</v>
      </c>
      <c r="T9" s="170" t="s">
        <v>167</v>
      </c>
      <c r="U9" s="156">
        <v>0.20300000000000001</v>
      </c>
      <c r="V9" s="156">
        <f>ROUND(E9*U9,2)</f>
        <v>4.87</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65" t="s">
        <v>222</v>
      </c>
      <c r="D10" s="266"/>
      <c r="E10" s="266"/>
      <c r="F10" s="266"/>
      <c r="G10" s="26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223</v>
      </c>
      <c r="AH10" s="147"/>
      <c r="AI10" s="147"/>
      <c r="AJ10" s="147"/>
      <c r="AK10" s="147"/>
      <c r="AL10" s="147"/>
      <c r="AM10" s="147"/>
      <c r="AN10" s="147"/>
      <c r="AO10" s="147"/>
      <c r="AP10" s="147"/>
      <c r="AQ10" s="147"/>
      <c r="AR10" s="147"/>
      <c r="AS10" s="147"/>
      <c r="AT10" s="147"/>
      <c r="AU10" s="147"/>
      <c r="AV10" s="147"/>
      <c r="AW10" s="147"/>
      <c r="AX10" s="147"/>
      <c r="AY10" s="147"/>
      <c r="AZ10" s="147"/>
      <c r="BA10" s="171" t="str">
        <f>C10</f>
        <v>na vzdálenost od hladiny vody v jímce po výšku roviny proložené osou nejvyššího bodu výtlačného potrubí. Včetně odpadní potrubí v délce do 20 m.</v>
      </c>
      <c r="BB10" s="147"/>
      <c r="BC10" s="147"/>
      <c r="BD10" s="147"/>
      <c r="BE10" s="147"/>
      <c r="BF10" s="147"/>
      <c r="BG10" s="147"/>
      <c r="BH10" s="147"/>
    </row>
    <row r="11" spans="1:60" ht="20" outlineLevel="1" x14ac:dyDescent="0.25">
      <c r="A11" s="164">
        <v>2</v>
      </c>
      <c r="B11" s="165" t="s">
        <v>224</v>
      </c>
      <c r="C11" s="181" t="s">
        <v>225</v>
      </c>
      <c r="D11" s="166" t="s">
        <v>226</v>
      </c>
      <c r="E11" s="167">
        <v>3</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v>
      </c>
      <c r="V11" s="156">
        <f>ROUND(E11*U11,2)</f>
        <v>0</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0.5" outlineLevel="1" x14ac:dyDescent="0.25">
      <c r="A12" s="154"/>
      <c r="B12" s="155"/>
      <c r="C12" s="265" t="s">
        <v>227</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2" s="147"/>
      <c r="BC12" s="147"/>
      <c r="BD12" s="147"/>
      <c r="BE12" s="147"/>
      <c r="BF12" s="147"/>
      <c r="BG12" s="147"/>
      <c r="BH12" s="147"/>
    </row>
    <row r="13" spans="1:60" outlineLevel="1" x14ac:dyDescent="0.25">
      <c r="A13" s="164">
        <v>3</v>
      </c>
      <c r="B13" s="165" t="s">
        <v>228</v>
      </c>
      <c r="C13" s="181" t="s">
        <v>229</v>
      </c>
      <c r="D13" s="166" t="s">
        <v>230</v>
      </c>
      <c r="E13" s="167">
        <v>118.44</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0.1</v>
      </c>
      <c r="V13" s="156">
        <f>ROUND(E13*U13,2)</f>
        <v>11.84</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65" t="s">
        <v>231</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nebo lesní půdy, s vodorovným přemístěním na hromady v místě upotřebení nebo na dočasné či trvalé skládky se složením</v>
      </c>
      <c r="BB14" s="147"/>
      <c r="BC14" s="147"/>
      <c r="BD14" s="147"/>
      <c r="BE14" s="147"/>
      <c r="BF14" s="147"/>
      <c r="BG14" s="147"/>
      <c r="BH14" s="147"/>
    </row>
    <row r="15" spans="1:60" outlineLevel="1" x14ac:dyDescent="0.25">
      <c r="A15" s="154"/>
      <c r="B15" s="155"/>
      <c r="C15" s="192" t="s">
        <v>1059</v>
      </c>
      <c r="D15" s="186"/>
      <c r="E15" s="187">
        <v>118.44</v>
      </c>
      <c r="F15" s="156"/>
      <c r="G15" s="156"/>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233</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64">
        <v>4</v>
      </c>
      <c r="B16" s="165" t="s">
        <v>897</v>
      </c>
      <c r="C16" s="181" t="s">
        <v>898</v>
      </c>
      <c r="D16" s="166" t="s">
        <v>230</v>
      </c>
      <c r="E16" s="167">
        <v>94.751999999999995</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t="s">
        <v>219</v>
      </c>
      <c r="S16" s="169" t="s">
        <v>167</v>
      </c>
      <c r="T16" s="170" t="s">
        <v>167</v>
      </c>
      <c r="U16" s="156">
        <v>0.3</v>
      </c>
      <c r="V16" s="156">
        <f>ROUND(E16*U16,2)</f>
        <v>28.43</v>
      </c>
      <c r="W16" s="156"/>
      <c r="X16" s="156" t="s">
        <v>220</v>
      </c>
      <c r="Y16" s="147"/>
      <c r="Z16" s="147"/>
      <c r="AA16" s="147"/>
      <c r="AB16" s="147"/>
      <c r="AC16" s="147"/>
      <c r="AD16" s="147"/>
      <c r="AE16" s="147"/>
      <c r="AF16" s="147"/>
      <c r="AG16" s="147" t="s">
        <v>221</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65" t="s">
        <v>899</v>
      </c>
      <c r="D17" s="266"/>
      <c r="E17" s="266"/>
      <c r="F17" s="266"/>
      <c r="G17" s="26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223</v>
      </c>
      <c r="AH17" s="147"/>
      <c r="AI17" s="147"/>
      <c r="AJ17" s="147"/>
      <c r="AK17" s="147"/>
      <c r="AL17" s="147"/>
      <c r="AM17" s="147"/>
      <c r="AN17" s="147"/>
      <c r="AO17" s="147"/>
      <c r="AP17" s="147"/>
      <c r="AQ17" s="147"/>
      <c r="AR17" s="147"/>
      <c r="AS17" s="147"/>
      <c r="AT17" s="147"/>
      <c r="AU17" s="147"/>
      <c r="AV17" s="147"/>
      <c r="AW17" s="147"/>
      <c r="AX17" s="147"/>
      <c r="AY17" s="147"/>
      <c r="AZ17" s="147"/>
      <c r="BA17" s="171"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outlineLevel="1" x14ac:dyDescent="0.25">
      <c r="A18" s="154"/>
      <c r="B18" s="155"/>
      <c r="C18" s="193" t="s">
        <v>237</v>
      </c>
      <c r="D18" s="188"/>
      <c r="E18" s="189"/>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1060</v>
      </c>
      <c r="D19" s="188"/>
      <c r="E19" s="189">
        <v>236.88</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5" t="s">
        <v>240</v>
      </c>
      <c r="D20" s="190"/>
      <c r="E20" s="191">
        <v>236.88</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3</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3" t="s">
        <v>241</v>
      </c>
      <c r="D21" s="188"/>
      <c r="E21" s="189"/>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2" t="s">
        <v>1061</v>
      </c>
      <c r="D22" s="186"/>
      <c r="E22" s="187">
        <v>94.751999999999995</v>
      </c>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64">
        <v>5</v>
      </c>
      <c r="B23" s="165" t="s">
        <v>902</v>
      </c>
      <c r="C23" s="181" t="s">
        <v>903</v>
      </c>
      <c r="D23" s="166" t="s">
        <v>230</v>
      </c>
      <c r="E23" s="167">
        <v>94.751999999999995</v>
      </c>
      <c r="F23" s="168"/>
      <c r="G23" s="169">
        <f>ROUND(E23*F23,2)</f>
        <v>0</v>
      </c>
      <c r="H23" s="168"/>
      <c r="I23" s="169">
        <f>ROUND(E23*H23,2)</f>
        <v>0</v>
      </c>
      <c r="J23" s="168"/>
      <c r="K23" s="169">
        <f>ROUND(E23*J23,2)</f>
        <v>0</v>
      </c>
      <c r="L23" s="169">
        <v>21</v>
      </c>
      <c r="M23" s="169">
        <f>G23*(1+L23/100)</f>
        <v>0</v>
      </c>
      <c r="N23" s="169">
        <v>0</v>
      </c>
      <c r="O23" s="169">
        <f>ROUND(E23*N23,2)</f>
        <v>0</v>
      </c>
      <c r="P23" s="169">
        <v>0</v>
      </c>
      <c r="Q23" s="169">
        <f>ROUND(E23*P23,2)</f>
        <v>0</v>
      </c>
      <c r="R23" s="169" t="s">
        <v>219</v>
      </c>
      <c r="S23" s="169" t="s">
        <v>167</v>
      </c>
      <c r="T23" s="170" t="s">
        <v>167</v>
      </c>
      <c r="U23" s="156">
        <v>0.15</v>
      </c>
      <c r="V23" s="156">
        <f>ROUND(E23*U23,2)</f>
        <v>14.21</v>
      </c>
      <c r="W23" s="156"/>
      <c r="X23" s="156" t="s">
        <v>220</v>
      </c>
      <c r="Y23" s="147"/>
      <c r="Z23" s="147"/>
      <c r="AA23" s="147"/>
      <c r="AB23" s="147"/>
      <c r="AC23" s="147"/>
      <c r="AD23" s="147"/>
      <c r="AE23" s="147"/>
      <c r="AF23" s="147"/>
      <c r="AG23" s="147" t="s">
        <v>221</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5" outlineLevel="1" x14ac:dyDescent="0.25">
      <c r="A24" s="154"/>
      <c r="B24" s="155"/>
      <c r="C24" s="265" t="s">
        <v>899</v>
      </c>
      <c r="D24" s="266"/>
      <c r="E24" s="266"/>
      <c r="F24" s="266"/>
      <c r="G24" s="266"/>
      <c r="H24" s="156"/>
      <c r="I24" s="156"/>
      <c r="J24" s="156"/>
      <c r="K24" s="156"/>
      <c r="L24" s="156"/>
      <c r="M24" s="156"/>
      <c r="N24" s="156"/>
      <c r="O24" s="156"/>
      <c r="P24" s="156"/>
      <c r="Q24" s="156"/>
      <c r="R24" s="156"/>
      <c r="S24" s="156"/>
      <c r="T24" s="156"/>
      <c r="U24" s="156"/>
      <c r="V24" s="156"/>
      <c r="W24" s="156"/>
      <c r="X24" s="156"/>
      <c r="Y24" s="147"/>
      <c r="Z24" s="147"/>
      <c r="AA24" s="147"/>
      <c r="AB24" s="147"/>
      <c r="AC24" s="147"/>
      <c r="AD24" s="147"/>
      <c r="AE24" s="147"/>
      <c r="AF24" s="147"/>
      <c r="AG24" s="147" t="s">
        <v>223</v>
      </c>
      <c r="AH24" s="147"/>
      <c r="AI24" s="147"/>
      <c r="AJ24" s="147"/>
      <c r="AK24" s="147"/>
      <c r="AL24" s="147"/>
      <c r="AM24" s="147"/>
      <c r="AN24" s="147"/>
      <c r="AO24" s="147"/>
      <c r="AP24" s="147"/>
      <c r="AQ24" s="147"/>
      <c r="AR24" s="147"/>
      <c r="AS24" s="147"/>
      <c r="AT24" s="147"/>
      <c r="AU24" s="147"/>
      <c r="AV24" s="147"/>
      <c r="AW24" s="147"/>
      <c r="AX24" s="147"/>
      <c r="AY24" s="147"/>
      <c r="AZ24" s="147"/>
      <c r="BA24" s="171"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47"/>
      <c r="BC24" s="147"/>
      <c r="BD24" s="147"/>
      <c r="BE24" s="147"/>
      <c r="BF24" s="147"/>
      <c r="BG24" s="147"/>
      <c r="BH24" s="147"/>
    </row>
    <row r="25" spans="1:60" outlineLevel="1" x14ac:dyDescent="0.25">
      <c r="A25" s="164">
        <v>6</v>
      </c>
      <c r="B25" s="165" t="s">
        <v>904</v>
      </c>
      <c r="C25" s="181" t="s">
        <v>905</v>
      </c>
      <c r="D25" s="166" t="s">
        <v>230</v>
      </c>
      <c r="E25" s="167">
        <v>94.751999999999995</v>
      </c>
      <c r="F25" s="168"/>
      <c r="G25" s="169">
        <f>ROUND(E25*F25,2)</f>
        <v>0</v>
      </c>
      <c r="H25" s="168"/>
      <c r="I25" s="169">
        <f>ROUND(E25*H25,2)</f>
        <v>0</v>
      </c>
      <c r="J25" s="168"/>
      <c r="K25" s="169">
        <f>ROUND(E25*J25,2)</f>
        <v>0</v>
      </c>
      <c r="L25" s="169">
        <v>21</v>
      </c>
      <c r="M25" s="169">
        <f>G25*(1+L25/100)</f>
        <v>0</v>
      </c>
      <c r="N25" s="169">
        <v>0</v>
      </c>
      <c r="O25" s="169">
        <f>ROUND(E25*N25,2)</f>
        <v>0</v>
      </c>
      <c r="P25" s="169">
        <v>0</v>
      </c>
      <c r="Q25" s="169">
        <f>ROUND(E25*P25,2)</f>
        <v>0</v>
      </c>
      <c r="R25" s="169" t="s">
        <v>219</v>
      </c>
      <c r="S25" s="169" t="s">
        <v>167</v>
      </c>
      <c r="T25" s="170" t="s">
        <v>167</v>
      </c>
      <c r="U25" s="156">
        <v>0.53</v>
      </c>
      <c r="V25" s="156">
        <f>ROUND(E25*U25,2)</f>
        <v>50.22</v>
      </c>
      <c r="W25" s="156"/>
      <c r="X25" s="156" t="s">
        <v>220</v>
      </c>
      <c r="Y25" s="147"/>
      <c r="Z25" s="147"/>
      <c r="AA25" s="147"/>
      <c r="AB25" s="147"/>
      <c r="AC25" s="147"/>
      <c r="AD25" s="147"/>
      <c r="AE25" s="147"/>
      <c r="AF25" s="147"/>
      <c r="AG25" s="147" t="s">
        <v>221</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5" outlineLevel="1" x14ac:dyDescent="0.25">
      <c r="A26" s="154"/>
      <c r="B26" s="155"/>
      <c r="C26" s="265" t="s">
        <v>899</v>
      </c>
      <c r="D26" s="266"/>
      <c r="E26" s="266"/>
      <c r="F26" s="266"/>
      <c r="G26" s="266"/>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223</v>
      </c>
      <c r="AH26" s="147"/>
      <c r="AI26" s="147"/>
      <c r="AJ26" s="147"/>
      <c r="AK26" s="147"/>
      <c r="AL26" s="147"/>
      <c r="AM26" s="147"/>
      <c r="AN26" s="147"/>
      <c r="AO26" s="147"/>
      <c r="AP26" s="147"/>
      <c r="AQ26" s="147"/>
      <c r="AR26" s="147"/>
      <c r="AS26" s="147"/>
      <c r="AT26" s="147"/>
      <c r="AU26" s="147"/>
      <c r="AV26" s="147"/>
      <c r="AW26" s="147"/>
      <c r="AX26" s="147"/>
      <c r="AY26" s="147"/>
      <c r="AZ26" s="147"/>
      <c r="BA26" s="171" t="str">
        <f>C26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6" s="147"/>
      <c r="BC26" s="147"/>
      <c r="BD26" s="147"/>
      <c r="BE26" s="147"/>
      <c r="BF26" s="147"/>
      <c r="BG26" s="147"/>
      <c r="BH26" s="147"/>
    </row>
    <row r="27" spans="1:60" outlineLevel="1" x14ac:dyDescent="0.25">
      <c r="A27" s="154"/>
      <c r="B27" s="155"/>
      <c r="C27" s="193" t="s">
        <v>237</v>
      </c>
      <c r="D27" s="188"/>
      <c r="E27" s="189"/>
      <c r="F27" s="156"/>
      <c r="G27" s="15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233</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194" t="s">
        <v>1060</v>
      </c>
      <c r="D28" s="188"/>
      <c r="E28" s="189">
        <v>236.88</v>
      </c>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v>2</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5" t="s">
        <v>240</v>
      </c>
      <c r="D29" s="190"/>
      <c r="E29" s="191">
        <v>236.88</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3</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3" t="s">
        <v>241</v>
      </c>
      <c r="D30" s="188"/>
      <c r="E30" s="189"/>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2" t="s">
        <v>1061</v>
      </c>
      <c r="D31" s="186"/>
      <c r="E31" s="187">
        <v>94.751999999999995</v>
      </c>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v>0</v>
      </c>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64">
        <v>7</v>
      </c>
      <c r="B32" s="165" t="s">
        <v>906</v>
      </c>
      <c r="C32" s="181" t="s">
        <v>907</v>
      </c>
      <c r="D32" s="166" t="s">
        <v>230</v>
      </c>
      <c r="E32" s="167">
        <v>23.687999999999999</v>
      </c>
      <c r="F32" s="168"/>
      <c r="G32" s="169">
        <f>ROUND(E32*F32,2)</f>
        <v>0</v>
      </c>
      <c r="H32" s="168"/>
      <c r="I32" s="169">
        <f>ROUND(E32*H32,2)</f>
        <v>0</v>
      </c>
      <c r="J32" s="168"/>
      <c r="K32" s="169">
        <f>ROUND(E32*J32,2)</f>
        <v>0</v>
      </c>
      <c r="L32" s="169">
        <v>21</v>
      </c>
      <c r="M32" s="169">
        <f>G32*(1+L32/100)</f>
        <v>0</v>
      </c>
      <c r="N32" s="169">
        <v>0</v>
      </c>
      <c r="O32" s="169">
        <f>ROUND(E32*N32,2)</f>
        <v>0</v>
      </c>
      <c r="P32" s="169">
        <v>0</v>
      </c>
      <c r="Q32" s="169">
        <f>ROUND(E32*P32,2)</f>
        <v>0</v>
      </c>
      <c r="R32" s="169" t="s">
        <v>219</v>
      </c>
      <c r="S32" s="169" t="s">
        <v>167</v>
      </c>
      <c r="T32" s="170" t="s">
        <v>167</v>
      </c>
      <c r="U32" s="156">
        <v>0.25</v>
      </c>
      <c r="V32" s="156">
        <f>ROUND(E32*U32,2)</f>
        <v>5.92</v>
      </c>
      <c r="W32" s="156"/>
      <c r="X32" s="156" t="s">
        <v>220</v>
      </c>
      <c r="Y32" s="147"/>
      <c r="Z32" s="147"/>
      <c r="AA32" s="147"/>
      <c r="AB32" s="147"/>
      <c r="AC32" s="147"/>
      <c r="AD32" s="147"/>
      <c r="AE32" s="147"/>
      <c r="AF32" s="147"/>
      <c r="AG32" s="147" t="s">
        <v>221</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0.5" outlineLevel="1" x14ac:dyDescent="0.25">
      <c r="A33" s="154"/>
      <c r="B33" s="155"/>
      <c r="C33" s="265" t="s">
        <v>899</v>
      </c>
      <c r="D33" s="266"/>
      <c r="E33" s="266"/>
      <c r="F33" s="266"/>
      <c r="G33" s="266"/>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223</v>
      </c>
      <c r="AH33" s="147"/>
      <c r="AI33" s="147"/>
      <c r="AJ33" s="147"/>
      <c r="AK33" s="147"/>
      <c r="AL33" s="147"/>
      <c r="AM33" s="147"/>
      <c r="AN33" s="147"/>
      <c r="AO33" s="147"/>
      <c r="AP33" s="147"/>
      <c r="AQ33" s="147"/>
      <c r="AR33" s="147"/>
      <c r="AS33" s="147"/>
      <c r="AT33" s="147"/>
      <c r="AU33" s="147"/>
      <c r="AV33" s="147"/>
      <c r="AW33" s="147"/>
      <c r="AX33" s="147"/>
      <c r="AY33" s="147"/>
      <c r="AZ33" s="147"/>
      <c r="BA33" s="171"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47"/>
      <c r="BC33" s="147"/>
      <c r="BD33" s="147"/>
      <c r="BE33" s="147"/>
      <c r="BF33" s="147"/>
      <c r="BG33" s="147"/>
      <c r="BH33" s="147"/>
    </row>
    <row r="34" spans="1:60" outlineLevel="1" x14ac:dyDescent="0.25">
      <c r="A34" s="154"/>
      <c r="B34" s="155"/>
      <c r="C34" s="193" t="s">
        <v>237</v>
      </c>
      <c r="D34" s="188"/>
      <c r="E34" s="189"/>
      <c r="F34" s="156"/>
      <c r="G34" s="156"/>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233</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194" t="s">
        <v>1060</v>
      </c>
      <c r="D35" s="188"/>
      <c r="E35" s="189">
        <v>236.88</v>
      </c>
      <c r="F35" s="156"/>
      <c r="G35" s="15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233</v>
      </c>
      <c r="AH35" s="147">
        <v>2</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195" t="s">
        <v>240</v>
      </c>
      <c r="D36" s="190"/>
      <c r="E36" s="191">
        <v>236.88</v>
      </c>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v>3</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3" t="s">
        <v>241</v>
      </c>
      <c r="D37" s="188"/>
      <c r="E37" s="189"/>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2" t="s">
        <v>1062</v>
      </c>
      <c r="D38" s="186"/>
      <c r="E38" s="187">
        <v>23.687999999999999</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64">
        <v>8</v>
      </c>
      <c r="B39" s="165" t="s">
        <v>909</v>
      </c>
      <c r="C39" s="181" t="s">
        <v>910</v>
      </c>
      <c r="D39" s="166" t="s">
        <v>230</v>
      </c>
      <c r="E39" s="167">
        <v>23.687999999999999</v>
      </c>
      <c r="F39" s="168"/>
      <c r="G39" s="169">
        <f>ROUND(E39*F39,2)</f>
        <v>0</v>
      </c>
      <c r="H39" s="168"/>
      <c r="I39" s="169">
        <f>ROUND(E39*H39,2)</f>
        <v>0</v>
      </c>
      <c r="J39" s="168"/>
      <c r="K39" s="169">
        <f>ROUND(E39*J39,2)</f>
        <v>0</v>
      </c>
      <c r="L39" s="169">
        <v>21</v>
      </c>
      <c r="M39" s="169">
        <f>G39*(1+L39/100)</f>
        <v>0</v>
      </c>
      <c r="N39" s="169">
        <v>1.9220000000000001E-2</v>
      </c>
      <c r="O39" s="169">
        <f>ROUND(E39*N39,2)</f>
        <v>0.46</v>
      </c>
      <c r="P39" s="169">
        <v>0</v>
      </c>
      <c r="Q39" s="169">
        <f>ROUND(E39*P39,2)</f>
        <v>0</v>
      </c>
      <c r="R39" s="169" t="s">
        <v>219</v>
      </c>
      <c r="S39" s="169" t="s">
        <v>167</v>
      </c>
      <c r="T39" s="170" t="s">
        <v>167</v>
      </c>
      <c r="U39" s="156">
        <v>1.59</v>
      </c>
      <c r="V39" s="156">
        <f>ROUND(E39*U39,2)</f>
        <v>37.659999999999997</v>
      </c>
      <c r="W39" s="156"/>
      <c r="X39" s="156" t="s">
        <v>220</v>
      </c>
      <c r="Y39" s="147"/>
      <c r="Z39" s="147"/>
      <c r="AA39" s="147"/>
      <c r="AB39" s="147"/>
      <c r="AC39" s="147"/>
      <c r="AD39" s="147"/>
      <c r="AE39" s="147"/>
      <c r="AF39" s="147"/>
      <c r="AG39" s="147" t="s">
        <v>221</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0.5" outlineLevel="1" x14ac:dyDescent="0.25">
      <c r="A40" s="154"/>
      <c r="B40" s="155"/>
      <c r="C40" s="265" t="s">
        <v>899</v>
      </c>
      <c r="D40" s="266"/>
      <c r="E40" s="266"/>
      <c r="F40" s="266"/>
      <c r="G40" s="26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223</v>
      </c>
      <c r="AH40" s="147"/>
      <c r="AI40" s="147"/>
      <c r="AJ40" s="147"/>
      <c r="AK40" s="147"/>
      <c r="AL40" s="147"/>
      <c r="AM40" s="147"/>
      <c r="AN40" s="147"/>
      <c r="AO40" s="147"/>
      <c r="AP40" s="147"/>
      <c r="AQ40" s="147"/>
      <c r="AR40" s="147"/>
      <c r="AS40" s="147"/>
      <c r="AT40" s="147"/>
      <c r="AU40" s="147"/>
      <c r="AV40" s="147"/>
      <c r="AW40" s="147"/>
      <c r="AX40" s="147"/>
      <c r="AY40" s="147"/>
      <c r="AZ40" s="147"/>
      <c r="BA40" s="171" t="str">
        <f>C40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0" s="147"/>
      <c r="BC40" s="147"/>
      <c r="BD40" s="147"/>
      <c r="BE40" s="147"/>
      <c r="BF40" s="147"/>
      <c r="BG40" s="147"/>
      <c r="BH40" s="147"/>
    </row>
    <row r="41" spans="1:60" outlineLevel="1" x14ac:dyDescent="0.25">
      <c r="A41" s="154"/>
      <c r="B41" s="155"/>
      <c r="C41" s="193" t="s">
        <v>237</v>
      </c>
      <c r="D41" s="188"/>
      <c r="E41" s="189"/>
      <c r="F41" s="156"/>
      <c r="G41" s="156"/>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233</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194" t="s">
        <v>1060</v>
      </c>
      <c r="D42" s="188"/>
      <c r="E42" s="189">
        <v>236.88</v>
      </c>
      <c r="F42" s="156"/>
      <c r="G42" s="156"/>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233</v>
      </c>
      <c r="AH42" s="147">
        <v>2</v>
      </c>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54"/>
      <c r="B43" s="155"/>
      <c r="C43" s="195" t="s">
        <v>240</v>
      </c>
      <c r="D43" s="190"/>
      <c r="E43" s="191">
        <v>236.88</v>
      </c>
      <c r="F43" s="156"/>
      <c r="G43" s="15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233</v>
      </c>
      <c r="AH43" s="147">
        <v>3</v>
      </c>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93" t="s">
        <v>241</v>
      </c>
      <c r="D44" s="188"/>
      <c r="E44" s="189"/>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2" t="s">
        <v>1062</v>
      </c>
      <c r="D45" s="186"/>
      <c r="E45" s="187">
        <v>23.687999999999999</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64">
        <v>9</v>
      </c>
      <c r="B46" s="165" t="s">
        <v>956</v>
      </c>
      <c r="C46" s="181" t="s">
        <v>957</v>
      </c>
      <c r="D46" s="166" t="s">
        <v>266</v>
      </c>
      <c r="E46" s="167">
        <v>592.20000000000005</v>
      </c>
      <c r="F46" s="168"/>
      <c r="G46" s="169">
        <f>ROUND(E46*F46,2)</f>
        <v>0</v>
      </c>
      <c r="H46" s="168"/>
      <c r="I46" s="169">
        <f>ROUND(E46*H46,2)</f>
        <v>0</v>
      </c>
      <c r="J46" s="168"/>
      <c r="K46" s="169">
        <f>ROUND(E46*J46,2)</f>
        <v>0</v>
      </c>
      <c r="L46" s="169">
        <v>21</v>
      </c>
      <c r="M46" s="169">
        <f>G46*(1+L46/100)</f>
        <v>0</v>
      </c>
      <c r="N46" s="169">
        <v>9.8999999999999999E-4</v>
      </c>
      <c r="O46" s="169">
        <f>ROUND(E46*N46,2)</f>
        <v>0.59</v>
      </c>
      <c r="P46" s="169">
        <v>0</v>
      </c>
      <c r="Q46" s="169">
        <f>ROUND(E46*P46,2)</f>
        <v>0</v>
      </c>
      <c r="R46" s="169" t="s">
        <v>219</v>
      </c>
      <c r="S46" s="169" t="s">
        <v>167</v>
      </c>
      <c r="T46" s="170" t="s">
        <v>167</v>
      </c>
      <c r="U46" s="156">
        <v>0.24</v>
      </c>
      <c r="V46" s="156">
        <f>ROUND(E46*U46,2)</f>
        <v>142.13</v>
      </c>
      <c r="W46" s="156"/>
      <c r="X46" s="156" t="s">
        <v>220</v>
      </c>
      <c r="Y46" s="147"/>
      <c r="Z46" s="147"/>
      <c r="AA46" s="147"/>
      <c r="AB46" s="147"/>
      <c r="AC46" s="147"/>
      <c r="AD46" s="147"/>
      <c r="AE46" s="147"/>
      <c r="AF46" s="147"/>
      <c r="AG46" s="147" t="s">
        <v>221</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265" t="s">
        <v>913</v>
      </c>
      <c r="D47" s="266"/>
      <c r="E47" s="266"/>
      <c r="F47" s="266"/>
      <c r="G47" s="26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223</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2" t="s">
        <v>1063</v>
      </c>
      <c r="D48" s="186"/>
      <c r="E48" s="187">
        <v>592.20000000000005</v>
      </c>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v>0</v>
      </c>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64">
        <v>10</v>
      </c>
      <c r="B49" s="165" t="s">
        <v>959</v>
      </c>
      <c r="C49" s="181" t="s">
        <v>960</v>
      </c>
      <c r="D49" s="166" t="s">
        <v>266</v>
      </c>
      <c r="E49" s="167">
        <v>592.20000000000005</v>
      </c>
      <c r="F49" s="168"/>
      <c r="G49" s="169">
        <f>ROUND(E49*F49,2)</f>
        <v>0</v>
      </c>
      <c r="H49" s="168"/>
      <c r="I49" s="169">
        <f>ROUND(E49*H49,2)</f>
        <v>0</v>
      </c>
      <c r="J49" s="168"/>
      <c r="K49" s="169">
        <f>ROUND(E49*J49,2)</f>
        <v>0</v>
      </c>
      <c r="L49" s="169">
        <v>21</v>
      </c>
      <c r="M49" s="169">
        <f>G49*(1+L49/100)</f>
        <v>0</v>
      </c>
      <c r="N49" s="169">
        <v>0</v>
      </c>
      <c r="O49" s="169">
        <f>ROUND(E49*N49,2)</f>
        <v>0</v>
      </c>
      <c r="P49" s="169">
        <v>0</v>
      </c>
      <c r="Q49" s="169">
        <f>ROUND(E49*P49,2)</f>
        <v>0</v>
      </c>
      <c r="R49" s="169" t="s">
        <v>219</v>
      </c>
      <c r="S49" s="169" t="s">
        <v>167</v>
      </c>
      <c r="T49" s="170" t="s">
        <v>167</v>
      </c>
      <c r="U49" s="156">
        <v>7.0000000000000007E-2</v>
      </c>
      <c r="V49" s="156">
        <f>ROUND(E49*U49,2)</f>
        <v>41.45</v>
      </c>
      <c r="W49" s="156"/>
      <c r="X49" s="156" t="s">
        <v>220</v>
      </c>
      <c r="Y49" s="147"/>
      <c r="Z49" s="147"/>
      <c r="AA49" s="147"/>
      <c r="AB49" s="147"/>
      <c r="AC49" s="147"/>
      <c r="AD49" s="147"/>
      <c r="AE49" s="147"/>
      <c r="AF49" s="147"/>
      <c r="AG49" s="147" t="s">
        <v>221</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65" t="s">
        <v>917</v>
      </c>
      <c r="D50" s="266"/>
      <c r="E50" s="266"/>
      <c r="F50" s="266"/>
      <c r="G50" s="266"/>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223</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0" outlineLevel="1" x14ac:dyDescent="0.25">
      <c r="A51" s="164">
        <v>11</v>
      </c>
      <c r="B51" s="165" t="s">
        <v>256</v>
      </c>
      <c r="C51" s="181" t="s">
        <v>257</v>
      </c>
      <c r="D51" s="166" t="s">
        <v>230</v>
      </c>
      <c r="E51" s="167">
        <v>78.959999999999994</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t="s">
        <v>219</v>
      </c>
      <c r="S51" s="169" t="s">
        <v>167</v>
      </c>
      <c r="T51" s="170" t="s">
        <v>167</v>
      </c>
      <c r="U51" s="156">
        <v>0.06</v>
      </c>
      <c r="V51" s="156">
        <f>ROUND(E51*U51,2)</f>
        <v>4.74</v>
      </c>
      <c r="W51" s="156"/>
      <c r="X51" s="156" t="s">
        <v>220</v>
      </c>
      <c r="Y51" s="147"/>
      <c r="Z51" s="147"/>
      <c r="AA51" s="147"/>
      <c r="AB51" s="147"/>
      <c r="AC51" s="147"/>
      <c r="AD51" s="147"/>
      <c r="AE51" s="147"/>
      <c r="AF51" s="147"/>
      <c r="AG51" s="147" t="s">
        <v>221</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192" t="s">
        <v>1064</v>
      </c>
      <c r="D52" s="186"/>
      <c r="E52" s="187">
        <v>78.959999999999994</v>
      </c>
      <c r="F52" s="156"/>
      <c r="G52" s="15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233</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64">
        <v>12</v>
      </c>
      <c r="B53" s="165" t="s">
        <v>919</v>
      </c>
      <c r="C53" s="181" t="s">
        <v>920</v>
      </c>
      <c r="D53" s="166" t="s">
        <v>230</v>
      </c>
      <c r="E53" s="167">
        <v>157.91999999999999</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t="s">
        <v>219</v>
      </c>
      <c r="S53" s="169" t="s">
        <v>167</v>
      </c>
      <c r="T53" s="170" t="s">
        <v>167</v>
      </c>
      <c r="U53" s="156">
        <v>0.2</v>
      </c>
      <c r="V53" s="156">
        <f>ROUND(E53*U53,2)</f>
        <v>31.58</v>
      </c>
      <c r="W53" s="156"/>
      <c r="X53" s="156" t="s">
        <v>220</v>
      </c>
      <c r="Y53" s="147"/>
      <c r="Z53" s="147"/>
      <c r="AA53" s="147"/>
      <c r="AB53" s="147"/>
      <c r="AC53" s="147"/>
      <c r="AD53" s="147"/>
      <c r="AE53" s="147"/>
      <c r="AF53" s="147"/>
      <c r="AG53" s="147" t="s">
        <v>221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54"/>
      <c r="B54" s="155"/>
      <c r="C54" s="265" t="s">
        <v>921</v>
      </c>
      <c r="D54" s="266"/>
      <c r="E54" s="266"/>
      <c r="F54" s="266"/>
      <c r="G54" s="266"/>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223</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192" t="s">
        <v>1065</v>
      </c>
      <c r="D55" s="186"/>
      <c r="E55" s="187">
        <v>157.91999999999999</v>
      </c>
      <c r="F55" s="156"/>
      <c r="G55" s="15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233</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ht="20" outlineLevel="1" x14ac:dyDescent="0.25">
      <c r="A56" s="164">
        <v>13</v>
      </c>
      <c r="B56" s="165" t="s">
        <v>923</v>
      </c>
      <c r="C56" s="181" t="s">
        <v>924</v>
      </c>
      <c r="D56" s="166" t="s">
        <v>266</v>
      </c>
      <c r="E56" s="167">
        <v>592.20000000000005</v>
      </c>
      <c r="F56" s="168"/>
      <c r="G56" s="169">
        <f>ROUND(E56*F56,2)</f>
        <v>0</v>
      </c>
      <c r="H56" s="168"/>
      <c r="I56" s="169">
        <f>ROUND(E56*H56,2)</f>
        <v>0</v>
      </c>
      <c r="J56" s="168"/>
      <c r="K56" s="169">
        <f>ROUND(E56*J56,2)</f>
        <v>0</v>
      </c>
      <c r="L56" s="169">
        <v>21</v>
      </c>
      <c r="M56" s="169">
        <f>G56*(1+L56/100)</f>
        <v>0</v>
      </c>
      <c r="N56" s="169">
        <v>3.0000000000000001E-5</v>
      </c>
      <c r="O56" s="169">
        <f>ROUND(E56*N56,2)</f>
        <v>0.02</v>
      </c>
      <c r="P56" s="169">
        <v>0</v>
      </c>
      <c r="Q56" s="169">
        <f>ROUND(E56*P56,2)</f>
        <v>0</v>
      </c>
      <c r="R56" s="169" t="s">
        <v>267</v>
      </c>
      <c r="S56" s="169" t="s">
        <v>175</v>
      </c>
      <c r="T56" s="170" t="s">
        <v>268</v>
      </c>
      <c r="U56" s="156">
        <v>0</v>
      </c>
      <c r="V56" s="156">
        <f>ROUND(E56*U56,2)</f>
        <v>0</v>
      </c>
      <c r="W56" s="156"/>
      <c r="X56" s="156" t="s">
        <v>220</v>
      </c>
      <c r="Y56" s="147"/>
      <c r="Z56" s="147"/>
      <c r="AA56" s="147"/>
      <c r="AB56" s="147"/>
      <c r="AC56" s="147"/>
      <c r="AD56" s="147"/>
      <c r="AE56" s="147"/>
      <c r="AF56" s="147"/>
      <c r="AG56" s="147" t="s">
        <v>221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54"/>
      <c r="B57" s="155"/>
      <c r="C57" s="265" t="s">
        <v>925</v>
      </c>
      <c r="D57" s="266"/>
      <c r="E57" s="266"/>
      <c r="F57" s="266"/>
      <c r="G57" s="266"/>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223</v>
      </c>
      <c r="AH57" s="147"/>
      <c r="AI57" s="147"/>
      <c r="AJ57" s="147"/>
      <c r="AK57" s="147"/>
      <c r="AL57" s="147"/>
      <c r="AM57" s="147"/>
      <c r="AN57" s="147"/>
      <c r="AO57" s="147"/>
      <c r="AP57" s="147"/>
      <c r="AQ57" s="147"/>
      <c r="AR57" s="147"/>
      <c r="AS57" s="147"/>
      <c r="AT57" s="147"/>
      <c r="AU57" s="147"/>
      <c r="AV57" s="147"/>
      <c r="AW57" s="147"/>
      <c r="AX57" s="147"/>
      <c r="AY57" s="147"/>
      <c r="AZ57" s="147"/>
      <c r="BA57" s="171" t="str">
        <f>C57</f>
        <v>vč. urovnání ornice, naložení na skládce, vodorovným přemístěním ornice na místo rozprostření, založení trávníku osetím a dodávky travního semene.</v>
      </c>
      <c r="BB57" s="147"/>
      <c r="BC57" s="147"/>
      <c r="BD57" s="147"/>
      <c r="BE57" s="147"/>
      <c r="BF57" s="147"/>
      <c r="BG57" s="147"/>
      <c r="BH57" s="147"/>
    </row>
    <row r="58" spans="1:60" outlineLevel="1" x14ac:dyDescent="0.25">
      <c r="A58" s="154"/>
      <c r="B58" s="155"/>
      <c r="C58" s="192" t="s">
        <v>1066</v>
      </c>
      <c r="D58" s="186"/>
      <c r="E58" s="187">
        <v>592.20000000000005</v>
      </c>
      <c r="F58" s="156"/>
      <c r="G58" s="156"/>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233</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64">
        <v>14</v>
      </c>
      <c r="B59" s="165" t="s">
        <v>927</v>
      </c>
      <c r="C59" s="181" t="s">
        <v>928</v>
      </c>
      <c r="D59" s="166" t="s">
        <v>230</v>
      </c>
      <c r="E59" s="167">
        <v>61.292999999999999</v>
      </c>
      <c r="F59" s="168"/>
      <c r="G59" s="169">
        <f>ROUND(E59*F59,2)</f>
        <v>0</v>
      </c>
      <c r="H59" s="168"/>
      <c r="I59" s="169">
        <f>ROUND(E59*H59,2)</f>
        <v>0</v>
      </c>
      <c r="J59" s="168"/>
      <c r="K59" s="169">
        <f>ROUND(E59*J59,2)</f>
        <v>0</v>
      </c>
      <c r="L59" s="169">
        <v>21</v>
      </c>
      <c r="M59" s="169">
        <f>G59*(1+L59/100)</f>
        <v>0</v>
      </c>
      <c r="N59" s="169">
        <v>1.7</v>
      </c>
      <c r="O59" s="169">
        <f>ROUND(E59*N59,2)</f>
        <v>104.2</v>
      </c>
      <c r="P59" s="169">
        <v>0</v>
      </c>
      <c r="Q59" s="169">
        <f>ROUND(E59*P59,2)</f>
        <v>0</v>
      </c>
      <c r="R59" s="169"/>
      <c r="S59" s="169" t="s">
        <v>175</v>
      </c>
      <c r="T59" s="170" t="s">
        <v>268</v>
      </c>
      <c r="U59" s="156">
        <v>1.587</v>
      </c>
      <c r="V59" s="156">
        <f>ROUND(E59*U59,2)</f>
        <v>97.27</v>
      </c>
      <c r="W59" s="156"/>
      <c r="X59" s="156" t="s">
        <v>220</v>
      </c>
      <c r="Y59" s="147"/>
      <c r="Z59" s="147"/>
      <c r="AA59" s="147"/>
      <c r="AB59" s="147"/>
      <c r="AC59" s="147"/>
      <c r="AD59" s="147"/>
      <c r="AE59" s="147"/>
      <c r="AF59" s="147"/>
      <c r="AG59" s="147" t="s">
        <v>221</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192" t="s">
        <v>1067</v>
      </c>
      <c r="D60" s="186"/>
      <c r="E60" s="187">
        <v>63.167999999999999</v>
      </c>
      <c r="F60" s="156"/>
      <c r="G60" s="156"/>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233</v>
      </c>
      <c r="AH60" s="147">
        <v>0</v>
      </c>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192" t="s">
        <v>1068</v>
      </c>
      <c r="D61" s="186"/>
      <c r="E61" s="187">
        <v>-1.875</v>
      </c>
      <c r="F61" s="156"/>
      <c r="G61" s="15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233</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0" outlineLevel="1" x14ac:dyDescent="0.25">
      <c r="A62" s="164">
        <v>15</v>
      </c>
      <c r="B62" s="165" t="s">
        <v>271</v>
      </c>
      <c r="C62" s="181" t="s">
        <v>272</v>
      </c>
      <c r="D62" s="166" t="s">
        <v>230</v>
      </c>
      <c r="E62" s="167">
        <v>78.959999999999994</v>
      </c>
      <c r="F62" s="168"/>
      <c r="G62" s="169">
        <f>ROUND(E62*F62,2)</f>
        <v>0</v>
      </c>
      <c r="H62" s="168"/>
      <c r="I62" s="169">
        <f>ROUND(E62*H62,2)</f>
        <v>0</v>
      </c>
      <c r="J62" s="168"/>
      <c r="K62" s="169">
        <f>ROUND(E62*J62,2)</f>
        <v>0</v>
      </c>
      <c r="L62" s="169">
        <v>21</v>
      </c>
      <c r="M62" s="169">
        <f>G62*(1+L62/100)</f>
        <v>0</v>
      </c>
      <c r="N62" s="169">
        <v>0</v>
      </c>
      <c r="O62" s="169">
        <f>ROUND(E62*N62,2)</f>
        <v>0</v>
      </c>
      <c r="P62" s="169">
        <v>0</v>
      </c>
      <c r="Q62" s="169">
        <f>ROUND(E62*P62,2)</f>
        <v>0</v>
      </c>
      <c r="R62" s="169"/>
      <c r="S62" s="169" t="s">
        <v>175</v>
      </c>
      <c r="T62" s="170" t="s">
        <v>168</v>
      </c>
      <c r="U62" s="156">
        <v>0</v>
      </c>
      <c r="V62" s="156">
        <f>ROUND(E62*U62,2)</f>
        <v>0</v>
      </c>
      <c r="W62" s="156"/>
      <c r="X62" s="156" t="s">
        <v>220</v>
      </c>
      <c r="Y62" s="147"/>
      <c r="Z62" s="147"/>
      <c r="AA62" s="147"/>
      <c r="AB62" s="147"/>
      <c r="AC62" s="147"/>
      <c r="AD62" s="147"/>
      <c r="AE62" s="147"/>
      <c r="AF62" s="147"/>
      <c r="AG62" s="147" t="s">
        <v>221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192" t="s">
        <v>1064</v>
      </c>
      <c r="D63" s="186"/>
      <c r="E63" s="187">
        <v>78.959999999999994</v>
      </c>
      <c r="F63" s="156"/>
      <c r="G63" s="156"/>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233</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13" x14ac:dyDescent="0.25">
      <c r="A64" s="158" t="s">
        <v>162</v>
      </c>
      <c r="B64" s="159" t="s">
        <v>83</v>
      </c>
      <c r="C64" s="180" t="s">
        <v>84</v>
      </c>
      <c r="D64" s="160"/>
      <c r="E64" s="161"/>
      <c r="F64" s="162"/>
      <c r="G64" s="162">
        <f>SUMIF(AG65:AG67,"&lt;&gt;NOR",G65:G67)</f>
        <v>0</v>
      </c>
      <c r="H64" s="162"/>
      <c r="I64" s="162">
        <f>SUM(I65:I67)</f>
        <v>0</v>
      </c>
      <c r="J64" s="162"/>
      <c r="K64" s="162">
        <f>SUM(K65:K67)</f>
        <v>0</v>
      </c>
      <c r="L64" s="162"/>
      <c r="M64" s="162">
        <f>SUM(M65:M67)</f>
        <v>0</v>
      </c>
      <c r="N64" s="162"/>
      <c r="O64" s="162">
        <f>SUM(O65:O67)</f>
        <v>29.86</v>
      </c>
      <c r="P64" s="162"/>
      <c r="Q64" s="162">
        <f>SUM(Q65:Q67)</f>
        <v>0</v>
      </c>
      <c r="R64" s="162"/>
      <c r="S64" s="162"/>
      <c r="T64" s="163"/>
      <c r="U64" s="157"/>
      <c r="V64" s="157">
        <f>SUM(V65:V67)</f>
        <v>26.85</v>
      </c>
      <c r="W64" s="157"/>
      <c r="X64" s="157"/>
      <c r="AG64" t="s">
        <v>163</v>
      </c>
    </row>
    <row r="65" spans="1:60" outlineLevel="1" x14ac:dyDescent="0.25">
      <c r="A65" s="164">
        <v>16</v>
      </c>
      <c r="B65" s="165" t="s">
        <v>932</v>
      </c>
      <c r="C65" s="181" t="s">
        <v>933</v>
      </c>
      <c r="D65" s="166" t="s">
        <v>230</v>
      </c>
      <c r="E65" s="167">
        <v>15.792</v>
      </c>
      <c r="F65" s="168"/>
      <c r="G65" s="169">
        <f>ROUND(E65*F65,2)</f>
        <v>0</v>
      </c>
      <c r="H65" s="168"/>
      <c r="I65" s="169">
        <f>ROUND(E65*H65,2)</f>
        <v>0</v>
      </c>
      <c r="J65" s="168"/>
      <c r="K65" s="169">
        <f>ROUND(E65*J65,2)</f>
        <v>0</v>
      </c>
      <c r="L65" s="169">
        <v>21</v>
      </c>
      <c r="M65" s="169">
        <f>G65*(1+L65/100)</f>
        <v>0</v>
      </c>
      <c r="N65" s="169">
        <v>1.8907700000000001</v>
      </c>
      <c r="O65" s="169">
        <f>ROUND(E65*N65,2)</f>
        <v>29.86</v>
      </c>
      <c r="P65" s="169">
        <v>0</v>
      </c>
      <c r="Q65" s="169">
        <f>ROUND(E65*P65,2)</f>
        <v>0</v>
      </c>
      <c r="R65" s="169" t="s">
        <v>934</v>
      </c>
      <c r="S65" s="169" t="s">
        <v>167</v>
      </c>
      <c r="T65" s="170" t="s">
        <v>167</v>
      </c>
      <c r="U65" s="156">
        <v>1.7</v>
      </c>
      <c r="V65" s="156">
        <f>ROUND(E65*U65,2)</f>
        <v>26.85</v>
      </c>
      <c r="W65" s="156"/>
      <c r="X65" s="156" t="s">
        <v>220</v>
      </c>
      <c r="Y65" s="147"/>
      <c r="Z65" s="147"/>
      <c r="AA65" s="147"/>
      <c r="AB65" s="147"/>
      <c r="AC65" s="147"/>
      <c r="AD65" s="147"/>
      <c r="AE65" s="147"/>
      <c r="AF65" s="147"/>
      <c r="AG65" s="147" t="s">
        <v>221</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265" t="s">
        <v>935</v>
      </c>
      <c r="D66" s="266"/>
      <c r="E66" s="266"/>
      <c r="F66" s="266"/>
      <c r="G66" s="266"/>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223</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192" t="s">
        <v>1069</v>
      </c>
      <c r="D67" s="186"/>
      <c r="E67" s="187">
        <v>15.792</v>
      </c>
      <c r="F67" s="156"/>
      <c r="G67" s="156"/>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233</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ht="13" x14ac:dyDescent="0.25">
      <c r="A68" s="158" t="s">
        <v>162</v>
      </c>
      <c r="B68" s="159" t="s">
        <v>90</v>
      </c>
      <c r="C68" s="180" t="s">
        <v>91</v>
      </c>
      <c r="D68" s="160"/>
      <c r="E68" s="161"/>
      <c r="F68" s="162"/>
      <c r="G68" s="162">
        <f>SUMIF(AG69:AG96,"&lt;&gt;NOR",G69:G96)</f>
        <v>0</v>
      </c>
      <c r="H68" s="162"/>
      <c r="I68" s="162">
        <f>SUM(I69:I96)</f>
        <v>0</v>
      </c>
      <c r="J68" s="162"/>
      <c r="K68" s="162">
        <f>SUM(K69:K96)</f>
        <v>0</v>
      </c>
      <c r="L68" s="162"/>
      <c r="M68" s="162">
        <f>SUM(M69:M96)</f>
        <v>0</v>
      </c>
      <c r="N68" s="162"/>
      <c r="O68" s="162">
        <f>SUM(O69:O96)</f>
        <v>0.94000000000000017</v>
      </c>
      <c r="P68" s="162"/>
      <c r="Q68" s="162">
        <f>SUM(Q69:Q96)</f>
        <v>0</v>
      </c>
      <c r="R68" s="162"/>
      <c r="S68" s="162"/>
      <c r="T68" s="163"/>
      <c r="U68" s="157"/>
      <c r="V68" s="157">
        <f>SUM(V69:V96)</f>
        <v>110.13</v>
      </c>
      <c r="W68" s="157"/>
      <c r="X68" s="157"/>
      <c r="AG68" t="s">
        <v>163</v>
      </c>
    </row>
    <row r="69" spans="1:60" ht="20" outlineLevel="1" x14ac:dyDescent="0.25">
      <c r="A69" s="172">
        <v>17</v>
      </c>
      <c r="B69" s="173" t="s">
        <v>1006</v>
      </c>
      <c r="C69" s="182" t="s">
        <v>1007</v>
      </c>
      <c r="D69" s="174" t="s">
        <v>295</v>
      </c>
      <c r="E69" s="175">
        <v>1</v>
      </c>
      <c r="F69" s="176"/>
      <c r="G69" s="177">
        <f>ROUND(E69*F69,2)</f>
        <v>0</v>
      </c>
      <c r="H69" s="176"/>
      <c r="I69" s="177">
        <f>ROUND(E69*H69,2)</f>
        <v>0</v>
      </c>
      <c r="J69" s="176"/>
      <c r="K69" s="177">
        <f>ROUND(E69*J69,2)</f>
        <v>0</v>
      </c>
      <c r="L69" s="177">
        <v>21</v>
      </c>
      <c r="M69" s="177">
        <f>G69*(1+L69/100)</f>
        <v>0</v>
      </c>
      <c r="N69" s="177">
        <v>2.2000000000000001E-4</v>
      </c>
      <c r="O69" s="177">
        <f>ROUND(E69*N69,2)</f>
        <v>0</v>
      </c>
      <c r="P69" s="177">
        <v>0</v>
      </c>
      <c r="Q69" s="177">
        <f>ROUND(E69*P69,2)</f>
        <v>0</v>
      </c>
      <c r="R69" s="177" t="s">
        <v>934</v>
      </c>
      <c r="S69" s="177" t="s">
        <v>167</v>
      </c>
      <c r="T69" s="178" t="s">
        <v>167</v>
      </c>
      <c r="U69" s="156">
        <v>0.75900000000000001</v>
      </c>
      <c r="V69" s="156">
        <f>ROUND(E69*U69,2)</f>
        <v>0.76</v>
      </c>
      <c r="W69" s="156"/>
      <c r="X69" s="156" t="s">
        <v>220</v>
      </c>
      <c r="Y69" s="147"/>
      <c r="Z69" s="147"/>
      <c r="AA69" s="147"/>
      <c r="AB69" s="147"/>
      <c r="AC69" s="147"/>
      <c r="AD69" s="147"/>
      <c r="AE69" s="147"/>
      <c r="AF69" s="147"/>
      <c r="AG69" s="147" t="s">
        <v>221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ht="20" outlineLevel="1" x14ac:dyDescent="0.25">
      <c r="A70" s="172">
        <v>18</v>
      </c>
      <c r="B70" s="173" t="s">
        <v>1008</v>
      </c>
      <c r="C70" s="182" t="s">
        <v>1009</v>
      </c>
      <c r="D70" s="174" t="s">
        <v>295</v>
      </c>
      <c r="E70" s="175">
        <v>1</v>
      </c>
      <c r="F70" s="176"/>
      <c r="G70" s="177">
        <f>ROUND(E70*F70,2)</f>
        <v>0</v>
      </c>
      <c r="H70" s="176"/>
      <c r="I70" s="177">
        <f>ROUND(E70*H70,2)</f>
        <v>0</v>
      </c>
      <c r="J70" s="176"/>
      <c r="K70" s="177">
        <f>ROUND(E70*J70,2)</f>
        <v>0</v>
      </c>
      <c r="L70" s="177">
        <v>21</v>
      </c>
      <c r="M70" s="177">
        <f>G70*(1+L70/100)</f>
        <v>0</v>
      </c>
      <c r="N70" s="177">
        <v>4.0999999999999999E-4</v>
      </c>
      <c r="O70" s="177">
        <f>ROUND(E70*N70,2)</f>
        <v>0</v>
      </c>
      <c r="P70" s="177">
        <v>0</v>
      </c>
      <c r="Q70" s="177">
        <f>ROUND(E70*P70,2)</f>
        <v>0</v>
      </c>
      <c r="R70" s="177" t="s">
        <v>934</v>
      </c>
      <c r="S70" s="177" t="s">
        <v>167</v>
      </c>
      <c r="T70" s="178" t="s">
        <v>167</v>
      </c>
      <c r="U70" s="156">
        <v>0.85599999999999998</v>
      </c>
      <c r="V70" s="156">
        <f>ROUND(E70*U70,2)</f>
        <v>0.86</v>
      </c>
      <c r="W70" s="156"/>
      <c r="X70" s="156" t="s">
        <v>220</v>
      </c>
      <c r="Y70" s="147"/>
      <c r="Z70" s="147"/>
      <c r="AA70" s="147"/>
      <c r="AB70" s="147"/>
      <c r="AC70" s="147"/>
      <c r="AD70" s="147"/>
      <c r="AE70" s="147"/>
      <c r="AF70" s="147"/>
      <c r="AG70" s="147" t="s">
        <v>221</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64">
        <v>19</v>
      </c>
      <c r="B71" s="165" t="s">
        <v>1012</v>
      </c>
      <c r="C71" s="181" t="s">
        <v>1013</v>
      </c>
      <c r="D71" s="166" t="s">
        <v>330</v>
      </c>
      <c r="E71" s="167">
        <v>197.4</v>
      </c>
      <c r="F71" s="168"/>
      <c r="G71" s="169">
        <f>ROUND(E71*F71,2)</f>
        <v>0</v>
      </c>
      <c r="H71" s="168"/>
      <c r="I71" s="169">
        <f>ROUND(E71*H71,2)</f>
        <v>0</v>
      </c>
      <c r="J71" s="168"/>
      <c r="K71" s="169">
        <f>ROUND(E71*J71,2)</f>
        <v>0</v>
      </c>
      <c r="L71" s="169">
        <v>21</v>
      </c>
      <c r="M71" s="169">
        <f>G71*(1+L71/100)</f>
        <v>0</v>
      </c>
      <c r="N71" s="169">
        <v>0</v>
      </c>
      <c r="O71" s="169">
        <f>ROUND(E71*N71,2)</f>
        <v>0</v>
      </c>
      <c r="P71" s="169">
        <v>0</v>
      </c>
      <c r="Q71" s="169">
        <f>ROUND(E71*P71,2)</f>
        <v>0</v>
      </c>
      <c r="R71" s="169" t="s">
        <v>934</v>
      </c>
      <c r="S71" s="169" t="s">
        <v>167</v>
      </c>
      <c r="T71" s="170" t="s">
        <v>167</v>
      </c>
      <c r="U71" s="156">
        <v>0.17199999999999999</v>
      </c>
      <c r="V71" s="156">
        <f>ROUND(E71*U71,2)</f>
        <v>33.950000000000003</v>
      </c>
      <c r="W71" s="156"/>
      <c r="X71" s="156" t="s">
        <v>220</v>
      </c>
      <c r="Y71" s="147"/>
      <c r="Z71" s="147"/>
      <c r="AA71" s="147"/>
      <c r="AB71" s="147"/>
      <c r="AC71" s="147"/>
      <c r="AD71" s="147"/>
      <c r="AE71" s="147"/>
      <c r="AF71" s="147"/>
      <c r="AG71" s="147" t="s">
        <v>221</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54"/>
      <c r="B72" s="155"/>
      <c r="C72" s="265" t="s">
        <v>935</v>
      </c>
      <c r="D72" s="266"/>
      <c r="E72" s="266"/>
      <c r="F72" s="266"/>
      <c r="G72" s="266"/>
      <c r="H72" s="156"/>
      <c r="I72" s="156"/>
      <c r="J72" s="156"/>
      <c r="K72" s="156"/>
      <c r="L72" s="156"/>
      <c r="M72" s="156"/>
      <c r="N72" s="156"/>
      <c r="O72" s="156"/>
      <c r="P72" s="156"/>
      <c r="Q72" s="156"/>
      <c r="R72" s="156"/>
      <c r="S72" s="156"/>
      <c r="T72" s="156"/>
      <c r="U72" s="156"/>
      <c r="V72" s="156"/>
      <c r="W72" s="156"/>
      <c r="X72" s="156"/>
      <c r="Y72" s="147"/>
      <c r="Z72" s="147"/>
      <c r="AA72" s="147"/>
      <c r="AB72" s="147"/>
      <c r="AC72" s="147"/>
      <c r="AD72" s="147"/>
      <c r="AE72" s="147"/>
      <c r="AF72" s="147"/>
      <c r="AG72" s="147" t="s">
        <v>223</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0" outlineLevel="1" x14ac:dyDescent="0.25">
      <c r="A73" s="172">
        <v>20</v>
      </c>
      <c r="B73" s="173" t="s">
        <v>1014</v>
      </c>
      <c r="C73" s="182" t="s">
        <v>1015</v>
      </c>
      <c r="D73" s="174" t="s">
        <v>295</v>
      </c>
      <c r="E73" s="175">
        <v>1</v>
      </c>
      <c r="F73" s="176"/>
      <c r="G73" s="177">
        <f>ROUND(E73*F73,2)</f>
        <v>0</v>
      </c>
      <c r="H73" s="176"/>
      <c r="I73" s="177">
        <f>ROUND(E73*H73,2)</f>
        <v>0</v>
      </c>
      <c r="J73" s="176"/>
      <c r="K73" s="177">
        <f>ROUND(E73*J73,2)</f>
        <v>0</v>
      </c>
      <c r="L73" s="177">
        <v>21</v>
      </c>
      <c r="M73" s="177">
        <f>G73*(1+L73/100)</f>
        <v>0</v>
      </c>
      <c r="N73" s="177">
        <v>2.2000000000000001E-4</v>
      </c>
      <c r="O73" s="177">
        <f>ROUND(E73*N73,2)</f>
        <v>0</v>
      </c>
      <c r="P73" s="177">
        <v>0</v>
      </c>
      <c r="Q73" s="177">
        <f>ROUND(E73*P73,2)</f>
        <v>0</v>
      </c>
      <c r="R73" s="177" t="s">
        <v>934</v>
      </c>
      <c r="S73" s="177" t="s">
        <v>167</v>
      </c>
      <c r="T73" s="178" t="s">
        <v>167</v>
      </c>
      <c r="U73" s="156">
        <v>1.554</v>
      </c>
      <c r="V73" s="156">
        <f>ROUND(E73*U73,2)</f>
        <v>1.55</v>
      </c>
      <c r="W73" s="156"/>
      <c r="X73" s="156" t="s">
        <v>220</v>
      </c>
      <c r="Y73" s="147"/>
      <c r="Z73" s="147"/>
      <c r="AA73" s="147"/>
      <c r="AB73" s="147"/>
      <c r="AC73" s="147"/>
      <c r="AD73" s="147"/>
      <c r="AE73" s="147"/>
      <c r="AF73" s="147"/>
      <c r="AG73" s="147" t="s">
        <v>221</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5">
      <c r="A74" s="172">
        <v>21</v>
      </c>
      <c r="B74" s="173" t="s">
        <v>1016</v>
      </c>
      <c r="C74" s="182" t="s">
        <v>1017</v>
      </c>
      <c r="D74" s="174" t="s">
        <v>295</v>
      </c>
      <c r="E74" s="175">
        <v>1</v>
      </c>
      <c r="F74" s="176"/>
      <c r="G74" s="177">
        <f>ROUND(E74*F74,2)</f>
        <v>0</v>
      </c>
      <c r="H74" s="176"/>
      <c r="I74" s="177">
        <f>ROUND(E74*H74,2)</f>
        <v>0</v>
      </c>
      <c r="J74" s="176"/>
      <c r="K74" s="177">
        <f>ROUND(E74*J74,2)</f>
        <v>0</v>
      </c>
      <c r="L74" s="177">
        <v>21</v>
      </c>
      <c r="M74" s="177">
        <f>G74*(1+L74/100)</f>
        <v>0</v>
      </c>
      <c r="N74" s="177">
        <v>2.7699999999999999E-3</v>
      </c>
      <c r="O74" s="177">
        <f>ROUND(E74*N74,2)</f>
        <v>0</v>
      </c>
      <c r="P74" s="177">
        <v>0</v>
      </c>
      <c r="Q74" s="177">
        <f>ROUND(E74*P74,2)</f>
        <v>0</v>
      </c>
      <c r="R74" s="177" t="s">
        <v>934</v>
      </c>
      <c r="S74" s="177" t="s">
        <v>167</v>
      </c>
      <c r="T74" s="178" t="s">
        <v>167</v>
      </c>
      <c r="U74" s="156">
        <v>1.663</v>
      </c>
      <c r="V74" s="156">
        <f>ROUND(E74*U74,2)</f>
        <v>1.66</v>
      </c>
      <c r="W74" s="156"/>
      <c r="X74" s="156" t="s">
        <v>220</v>
      </c>
      <c r="Y74" s="147"/>
      <c r="Z74" s="147"/>
      <c r="AA74" s="147"/>
      <c r="AB74" s="147"/>
      <c r="AC74" s="147"/>
      <c r="AD74" s="147"/>
      <c r="AE74" s="147"/>
      <c r="AF74" s="147"/>
      <c r="AG74" s="147" t="s">
        <v>221</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5">
      <c r="A75" s="164">
        <v>22</v>
      </c>
      <c r="B75" s="165" t="s">
        <v>1020</v>
      </c>
      <c r="C75" s="181" t="s">
        <v>1021</v>
      </c>
      <c r="D75" s="166" t="s">
        <v>330</v>
      </c>
      <c r="E75" s="167">
        <v>197.4</v>
      </c>
      <c r="F75" s="168"/>
      <c r="G75" s="169">
        <f>ROUND(E75*F75,2)</f>
        <v>0</v>
      </c>
      <c r="H75" s="168"/>
      <c r="I75" s="169">
        <f>ROUND(E75*H75,2)</f>
        <v>0</v>
      </c>
      <c r="J75" s="168"/>
      <c r="K75" s="169">
        <f>ROUND(E75*J75,2)</f>
        <v>0</v>
      </c>
      <c r="L75" s="169">
        <v>21</v>
      </c>
      <c r="M75" s="169">
        <f>G75*(1+L75/100)</f>
        <v>0</v>
      </c>
      <c r="N75" s="169">
        <v>0</v>
      </c>
      <c r="O75" s="169">
        <f>ROUND(E75*N75,2)</f>
        <v>0</v>
      </c>
      <c r="P75" s="169">
        <v>0</v>
      </c>
      <c r="Q75" s="169">
        <f>ROUND(E75*P75,2)</f>
        <v>0</v>
      </c>
      <c r="R75" s="169" t="s">
        <v>934</v>
      </c>
      <c r="S75" s="169" t="s">
        <v>167</v>
      </c>
      <c r="T75" s="170" t="s">
        <v>167</v>
      </c>
      <c r="U75" s="156">
        <v>4.3999999999999997E-2</v>
      </c>
      <c r="V75" s="156">
        <f>ROUND(E75*U75,2)</f>
        <v>8.69</v>
      </c>
      <c r="W75" s="156"/>
      <c r="X75" s="156" t="s">
        <v>220</v>
      </c>
      <c r="Y75" s="147"/>
      <c r="Z75" s="147"/>
      <c r="AA75" s="147"/>
      <c r="AB75" s="147"/>
      <c r="AC75" s="147"/>
      <c r="AD75" s="147"/>
      <c r="AE75" s="147"/>
      <c r="AF75" s="147"/>
      <c r="AG75" s="147" t="s">
        <v>221</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54"/>
      <c r="B76" s="155"/>
      <c r="C76" s="265" t="s">
        <v>971</v>
      </c>
      <c r="D76" s="266"/>
      <c r="E76" s="266"/>
      <c r="F76" s="266"/>
      <c r="G76" s="266"/>
      <c r="H76" s="156"/>
      <c r="I76" s="156"/>
      <c r="J76" s="156"/>
      <c r="K76" s="156"/>
      <c r="L76" s="156"/>
      <c r="M76" s="156"/>
      <c r="N76" s="156"/>
      <c r="O76" s="156"/>
      <c r="P76" s="156"/>
      <c r="Q76" s="156"/>
      <c r="R76" s="156"/>
      <c r="S76" s="156"/>
      <c r="T76" s="156"/>
      <c r="U76" s="156"/>
      <c r="V76" s="156"/>
      <c r="W76" s="156"/>
      <c r="X76" s="156"/>
      <c r="Y76" s="147"/>
      <c r="Z76" s="147"/>
      <c r="AA76" s="147"/>
      <c r="AB76" s="147"/>
      <c r="AC76" s="147"/>
      <c r="AD76" s="147"/>
      <c r="AE76" s="147"/>
      <c r="AF76" s="147"/>
      <c r="AG76" s="147" t="s">
        <v>223</v>
      </c>
      <c r="AH76" s="147"/>
      <c r="AI76" s="147"/>
      <c r="AJ76" s="147"/>
      <c r="AK76" s="147"/>
      <c r="AL76" s="147"/>
      <c r="AM76" s="147"/>
      <c r="AN76" s="147"/>
      <c r="AO76" s="147"/>
      <c r="AP76" s="147"/>
      <c r="AQ76" s="147"/>
      <c r="AR76" s="147"/>
      <c r="AS76" s="147"/>
      <c r="AT76" s="147"/>
      <c r="AU76" s="147"/>
      <c r="AV76" s="147"/>
      <c r="AW76" s="147"/>
      <c r="AX76" s="147"/>
      <c r="AY76" s="147"/>
      <c r="AZ76" s="147"/>
      <c r="BA76" s="171" t="str">
        <f>C76</f>
        <v>přísun, montáže, demontáže a odsunu zkoušecího čerpadla, napuštění tlakovou vodou a dodání vody pro tlakovou zkoušku,</v>
      </c>
      <c r="BB76" s="147"/>
      <c r="BC76" s="147"/>
      <c r="BD76" s="147"/>
      <c r="BE76" s="147"/>
      <c r="BF76" s="147"/>
      <c r="BG76" s="147"/>
      <c r="BH76" s="147"/>
    </row>
    <row r="77" spans="1:60" outlineLevel="1" x14ac:dyDescent="0.25">
      <c r="A77" s="164">
        <v>23</v>
      </c>
      <c r="B77" s="165" t="s">
        <v>972</v>
      </c>
      <c r="C77" s="181" t="s">
        <v>973</v>
      </c>
      <c r="D77" s="166" t="s">
        <v>974</v>
      </c>
      <c r="E77" s="167">
        <v>1</v>
      </c>
      <c r="F77" s="168"/>
      <c r="G77" s="169">
        <f>ROUND(E77*F77,2)</f>
        <v>0</v>
      </c>
      <c r="H77" s="168"/>
      <c r="I77" s="169">
        <f>ROUND(E77*H77,2)</f>
        <v>0</v>
      </c>
      <c r="J77" s="168"/>
      <c r="K77" s="169">
        <f>ROUND(E77*J77,2)</f>
        <v>0</v>
      </c>
      <c r="L77" s="169">
        <v>21</v>
      </c>
      <c r="M77" s="169">
        <f>G77*(1+L77/100)</f>
        <v>0</v>
      </c>
      <c r="N77" s="169">
        <v>3.5029999999999999E-2</v>
      </c>
      <c r="O77" s="169">
        <f>ROUND(E77*N77,2)</f>
        <v>0.04</v>
      </c>
      <c r="P77" s="169">
        <v>0</v>
      </c>
      <c r="Q77" s="169">
        <f>ROUND(E77*P77,2)</f>
        <v>0</v>
      </c>
      <c r="R77" s="169" t="s">
        <v>934</v>
      </c>
      <c r="S77" s="169" t="s">
        <v>167</v>
      </c>
      <c r="T77" s="170" t="s">
        <v>167</v>
      </c>
      <c r="U77" s="156">
        <v>10.130000000000001</v>
      </c>
      <c r="V77" s="156">
        <f>ROUND(E77*U77,2)</f>
        <v>10.130000000000001</v>
      </c>
      <c r="W77" s="156"/>
      <c r="X77" s="156" t="s">
        <v>220</v>
      </c>
      <c r="Y77" s="147"/>
      <c r="Z77" s="147"/>
      <c r="AA77" s="147"/>
      <c r="AB77" s="147"/>
      <c r="AC77" s="147"/>
      <c r="AD77" s="147"/>
      <c r="AE77" s="147"/>
      <c r="AF77" s="147"/>
      <c r="AG77" s="147" t="s">
        <v>221</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0.5" outlineLevel="1" x14ac:dyDescent="0.25">
      <c r="A78" s="154"/>
      <c r="B78" s="155"/>
      <c r="C78" s="265" t="s">
        <v>975</v>
      </c>
      <c r="D78" s="266"/>
      <c r="E78" s="266"/>
      <c r="F78" s="266"/>
      <c r="G78" s="266"/>
      <c r="H78" s="156"/>
      <c r="I78" s="156"/>
      <c r="J78" s="156"/>
      <c r="K78" s="156"/>
      <c r="L78" s="156"/>
      <c r="M78" s="156"/>
      <c r="N78" s="156"/>
      <c r="O78" s="156"/>
      <c r="P78" s="156"/>
      <c r="Q78" s="156"/>
      <c r="R78" s="156"/>
      <c r="S78" s="156"/>
      <c r="T78" s="156"/>
      <c r="U78" s="156"/>
      <c r="V78" s="156"/>
      <c r="W78" s="156"/>
      <c r="X78" s="156"/>
      <c r="Y78" s="147"/>
      <c r="Z78" s="147"/>
      <c r="AA78" s="147"/>
      <c r="AB78" s="147"/>
      <c r="AC78" s="147"/>
      <c r="AD78" s="147"/>
      <c r="AE78" s="147"/>
      <c r="AF78" s="147"/>
      <c r="AG78" s="147" t="s">
        <v>223</v>
      </c>
      <c r="AH78" s="147"/>
      <c r="AI78" s="147"/>
      <c r="AJ78" s="147"/>
      <c r="AK78" s="147"/>
      <c r="AL78" s="147"/>
      <c r="AM78" s="147"/>
      <c r="AN78" s="147"/>
      <c r="AO78" s="147"/>
      <c r="AP78" s="147"/>
      <c r="AQ78" s="147"/>
      <c r="AR78" s="147"/>
      <c r="AS78" s="147"/>
      <c r="AT78" s="147"/>
      <c r="AU78" s="147"/>
      <c r="AV78" s="147"/>
      <c r="AW78" s="147"/>
      <c r="AX78" s="147"/>
      <c r="AY78" s="147"/>
      <c r="AZ78" s="147"/>
      <c r="BA78" s="171" t="str">
        <f>C78</f>
        <v>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v>
      </c>
      <c r="BB78" s="147"/>
      <c r="BC78" s="147"/>
      <c r="BD78" s="147"/>
      <c r="BE78" s="147"/>
      <c r="BF78" s="147"/>
      <c r="BG78" s="147"/>
      <c r="BH78" s="147"/>
    </row>
    <row r="79" spans="1:60" outlineLevel="1" x14ac:dyDescent="0.25">
      <c r="A79" s="164">
        <v>24</v>
      </c>
      <c r="B79" s="165" t="s">
        <v>1022</v>
      </c>
      <c r="C79" s="181" t="s">
        <v>1023</v>
      </c>
      <c r="D79" s="166" t="s">
        <v>330</v>
      </c>
      <c r="E79" s="167">
        <v>197.4</v>
      </c>
      <c r="F79" s="168"/>
      <c r="G79" s="169">
        <f>ROUND(E79*F79,2)</f>
        <v>0</v>
      </c>
      <c r="H79" s="168"/>
      <c r="I79" s="169">
        <f>ROUND(E79*H79,2)</f>
        <v>0</v>
      </c>
      <c r="J79" s="168"/>
      <c r="K79" s="169">
        <f>ROUND(E79*J79,2)</f>
        <v>0</v>
      </c>
      <c r="L79" s="169">
        <v>21</v>
      </c>
      <c r="M79" s="169">
        <f>G79*(1+L79/100)</f>
        <v>0</v>
      </c>
      <c r="N79" s="169">
        <v>0</v>
      </c>
      <c r="O79" s="169">
        <f>ROUND(E79*N79,2)</f>
        <v>0</v>
      </c>
      <c r="P79" s="169">
        <v>0</v>
      </c>
      <c r="Q79" s="169">
        <f>ROUND(E79*P79,2)</f>
        <v>0</v>
      </c>
      <c r="R79" s="169" t="s">
        <v>934</v>
      </c>
      <c r="S79" s="169" t="s">
        <v>167</v>
      </c>
      <c r="T79" s="170" t="s">
        <v>167</v>
      </c>
      <c r="U79" s="156">
        <v>0.21</v>
      </c>
      <c r="V79" s="156">
        <f>ROUND(E79*U79,2)</f>
        <v>41.45</v>
      </c>
      <c r="W79" s="156"/>
      <c r="X79" s="156" t="s">
        <v>220</v>
      </c>
      <c r="Y79" s="147"/>
      <c r="Z79" s="147"/>
      <c r="AA79" s="147"/>
      <c r="AB79" s="147"/>
      <c r="AC79" s="147"/>
      <c r="AD79" s="147"/>
      <c r="AE79" s="147"/>
      <c r="AF79" s="147"/>
      <c r="AG79" s="147" t="s">
        <v>221</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5">
      <c r="A80" s="154"/>
      <c r="B80" s="155"/>
      <c r="C80" s="265" t="s">
        <v>978</v>
      </c>
      <c r="D80" s="266"/>
      <c r="E80" s="266"/>
      <c r="F80" s="266"/>
      <c r="G80" s="266"/>
      <c r="H80" s="156"/>
      <c r="I80" s="156"/>
      <c r="J80" s="156"/>
      <c r="K80" s="156"/>
      <c r="L80" s="156"/>
      <c r="M80" s="156"/>
      <c r="N80" s="156"/>
      <c r="O80" s="156"/>
      <c r="P80" s="156"/>
      <c r="Q80" s="156"/>
      <c r="R80" s="156"/>
      <c r="S80" s="156"/>
      <c r="T80" s="156"/>
      <c r="U80" s="156"/>
      <c r="V80" s="156"/>
      <c r="W80" s="156"/>
      <c r="X80" s="156"/>
      <c r="Y80" s="147"/>
      <c r="Z80" s="147"/>
      <c r="AA80" s="147"/>
      <c r="AB80" s="147"/>
      <c r="AC80" s="147"/>
      <c r="AD80" s="147"/>
      <c r="AE80" s="147"/>
      <c r="AF80" s="147"/>
      <c r="AG80" s="147" t="s">
        <v>223</v>
      </c>
      <c r="AH80" s="147"/>
      <c r="AI80" s="147"/>
      <c r="AJ80" s="147"/>
      <c r="AK80" s="147"/>
      <c r="AL80" s="147"/>
      <c r="AM80" s="147"/>
      <c r="AN80" s="147"/>
      <c r="AO80" s="147"/>
      <c r="AP80" s="147"/>
      <c r="AQ80" s="147"/>
      <c r="AR80" s="147"/>
      <c r="AS80" s="147"/>
      <c r="AT80" s="147"/>
      <c r="AU80" s="147"/>
      <c r="AV80" s="147"/>
      <c r="AW80" s="147"/>
      <c r="AX80" s="147"/>
      <c r="AY80" s="147"/>
      <c r="AZ80" s="147"/>
      <c r="BA80" s="171" t="str">
        <f>C80</f>
        <v>napuštění a vypuštění vody, dodání vody a desinfekčního prostředku, náklady na bakteriologický rozbor vody,</v>
      </c>
      <c r="BB80" s="147"/>
      <c r="BC80" s="147"/>
      <c r="BD80" s="147"/>
      <c r="BE80" s="147"/>
      <c r="BF80" s="147"/>
      <c r="BG80" s="147"/>
      <c r="BH80" s="147"/>
    </row>
    <row r="81" spans="1:60" outlineLevel="1" x14ac:dyDescent="0.25">
      <c r="A81" s="164">
        <v>25</v>
      </c>
      <c r="B81" s="165" t="s">
        <v>1024</v>
      </c>
      <c r="C81" s="181" t="s">
        <v>1025</v>
      </c>
      <c r="D81" s="166" t="s">
        <v>295</v>
      </c>
      <c r="E81" s="167">
        <v>1</v>
      </c>
      <c r="F81" s="168"/>
      <c r="G81" s="169">
        <f>ROUND(E81*F81,2)</f>
        <v>0</v>
      </c>
      <c r="H81" s="168"/>
      <c r="I81" s="169">
        <f>ROUND(E81*H81,2)</f>
        <v>0</v>
      </c>
      <c r="J81" s="168"/>
      <c r="K81" s="169">
        <f>ROUND(E81*J81,2)</f>
        <v>0</v>
      </c>
      <c r="L81" s="169">
        <v>21</v>
      </c>
      <c r="M81" s="169">
        <f>G81*(1+L81/100)</f>
        <v>0</v>
      </c>
      <c r="N81" s="169">
        <v>0.12303</v>
      </c>
      <c r="O81" s="169">
        <f>ROUND(E81*N81,2)</f>
        <v>0.12</v>
      </c>
      <c r="P81" s="169">
        <v>0</v>
      </c>
      <c r="Q81" s="169">
        <f>ROUND(E81*P81,2)</f>
        <v>0</v>
      </c>
      <c r="R81" s="169" t="s">
        <v>934</v>
      </c>
      <c r="S81" s="169" t="s">
        <v>167</v>
      </c>
      <c r="T81" s="170" t="s">
        <v>167</v>
      </c>
      <c r="U81" s="156">
        <v>0.86299999999999999</v>
      </c>
      <c r="V81" s="156">
        <f>ROUND(E81*U81,2)</f>
        <v>0.86</v>
      </c>
      <c r="W81" s="156"/>
      <c r="X81" s="156" t="s">
        <v>220</v>
      </c>
      <c r="Y81" s="147"/>
      <c r="Z81" s="147"/>
      <c r="AA81" s="147"/>
      <c r="AB81" s="147"/>
      <c r="AC81" s="147"/>
      <c r="AD81" s="147"/>
      <c r="AE81" s="147"/>
      <c r="AF81" s="147"/>
      <c r="AG81" s="147" t="s">
        <v>221</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5">
      <c r="A82" s="154"/>
      <c r="B82" s="155"/>
      <c r="C82" s="265" t="s">
        <v>1026</v>
      </c>
      <c r="D82" s="266"/>
      <c r="E82" s="266"/>
      <c r="F82" s="266"/>
      <c r="G82" s="266"/>
      <c r="H82" s="156"/>
      <c r="I82" s="156"/>
      <c r="J82" s="156"/>
      <c r="K82" s="156"/>
      <c r="L82" s="156"/>
      <c r="M82" s="156"/>
      <c r="N82" s="156"/>
      <c r="O82" s="156"/>
      <c r="P82" s="156"/>
      <c r="Q82" s="156"/>
      <c r="R82" s="156"/>
      <c r="S82" s="156"/>
      <c r="T82" s="156"/>
      <c r="U82" s="156"/>
      <c r="V82" s="156"/>
      <c r="W82" s="156"/>
      <c r="X82" s="156"/>
      <c r="Y82" s="147"/>
      <c r="Z82" s="147"/>
      <c r="AA82" s="147"/>
      <c r="AB82" s="147"/>
      <c r="AC82" s="147"/>
      <c r="AD82" s="147"/>
      <c r="AE82" s="147"/>
      <c r="AF82" s="147"/>
      <c r="AG82" s="147" t="s">
        <v>223</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72">
        <v>26</v>
      </c>
      <c r="B83" s="173" t="s">
        <v>979</v>
      </c>
      <c r="C83" s="182" t="s">
        <v>980</v>
      </c>
      <c r="D83" s="174" t="s">
        <v>330</v>
      </c>
      <c r="E83" s="175">
        <v>197.4</v>
      </c>
      <c r="F83" s="176"/>
      <c r="G83" s="177">
        <f>ROUND(E83*F83,2)</f>
        <v>0</v>
      </c>
      <c r="H83" s="176"/>
      <c r="I83" s="177">
        <f>ROUND(E83*H83,2)</f>
        <v>0</v>
      </c>
      <c r="J83" s="176"/>
      <c r="K83" s="177">
        <f>ROUND(E83*J83,2)</f>
        <v>0</v>
      </c>
      <c r="L83" s="177">
        <v>21</v>
      </c>
      <c r="M83" s="177">
        <f>G83*(1+L83/100)</f>
        <v>0</v>
      </c>
      <c r="N83" s="177">
        <v>0</v>
      </c>
      <c r="O83" s="177">
        <f>ROUND(E83*N83,2)</f>
        <v>0</v>
      </c>
      <c r="P83" s="177">
        <v>0</v>
      </c>
      <c r="Q83" s="177">
        <f>ROUND(E83*P83,2)</f>
        <v>0</v>
      </c>
      <c r="R83" s="177" t="s">
        <v>934</v>
      </c>
      <c r="S83" s="177" t="s">
        <v>167</v>
      </c>
      <c r="T83" s="178" t="s">
        <v>167</v>
      </c>
      <c r="U83" s="156">
        <v>2.5999999999999999E-2</v>
      </c>
      <c r="V83" s="156">
        <f>ROUND(E83*U83,2)</f>
        <v>5.13</v>
      </c>
      <c r="W83" s="156"/>
      <c r="X83" s="156" t="s">
        <v>220</v>
      </c>
      <c r="Y83" s="147"/>
      <c r="Z83" s="147"/>
      <c r="AA83" s="147"/>
      <c r="AB83" s="147"/>
      <c r="AC83" s="147"/>
      <c r="AD83" s="147"/>
      <c r="AE83" s="147"/>
      <c r="AF83" s="147"/>
      <c r="AG83" s="147" t="s">
        <v>221</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72">
        <v>27</v>
      </c>
      <c r="B84" s="173" t="s">
        <v>1027</v>
      </c>
      <c r="C84" s="182" t="s">
        <v>1028</v>
      </c>
      <c r="D84" s="174" t="s">
        <v>295</v>
      </c>
      <c r="E84" s="175">
        <v>4</v>
      </c>
      <c r="F84" s="176"/>
      <c r="G84" s="177">
        <f>ROUND(E84*F84,2)</f>
        <v>0</v>
      </c>
      <c r="H84" s="176"/>
      <c r="I84" s="177">
        <f>ROUND(E84*H84,2)</f>
        <v>0</v>
      </c>
      <c r="J84" s="176"/>
      <c r="K84" s="177">
        <f>ROUND(E84*J84,2)</f>
        <v>0</v>
      </c>
      <c r="L84" s="177">
        <v>21</v>
      </c>
      <c r="M84" s="177">
        <f>G84*(1+L84/100)</f>
        <v>0</v>
      </c>
      <c r="N84" s="177">
        <v>0</v>
      </c>
      <c r="O84" s="177">
        <f>ROUND(E84*N84,2)</f>
        <v>0</v>
      </c>
      <c r="P84" s="177">
        <v>0</v>
      </c>
      <c r="Q84" s="177">
        <f>ROUND(E84*P84,2)</f>
        <v>0</v>
      </c>
      <c r="R84" s="177"/>
      <c r="S84" s="177" t="s">
        <v>175</v>
      </c>
      <c r="T84" s="178" t="s">
        <v>168</v>
      </c>
      <c r="U84" s="156">
        <v>1.2736000000000001</v>
      </c>
      <c r="V84" s="156">
        <f>ROUND(E84*U84,2)</f>
        <v>5.09</v>
      </c>
      <c r="W84" s="156"/>
      <c r="X84" s="156" t="s">
        <v>220</v>
      </c>
      <c r="Y84" s="147"/>
      <c r="Z84" s="147"/>
      <c r="AA84" s="147"/>
      <c r="AB84" s="147"/>
      <c r="AC84" s="147"/>
      <c r="AD84" s="147"/>
      <c r="AE84" s="147"/>
      <c r="AF84" s="147"/>
      <c r="AG84" s="147" t="s">
        <v>221</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ht="20" outlineLevel="1" x14ac:dyDescent="0.25">
      <c r="A85" s="164">
        <v>28</v>
      </c>
      <c r="B85" s="165" t="s">
        <v>1029</v>
      </c>
      <c r="C85" s="181" t="s">
        <v>1030</v>
      </c>
      <c r="D85" s="166" t="s">
        <v>330</v>
      </c>
      <c r="E85" s="167">
        <v>200.36099999999999</v>
      </c>
      <c r="F85" s="168"/>
      <c r="G85" s="169">
        <f>ROUND(E85*F85,2)</f>
        <v>0</v>
      </c>
      <c r="H85" s="168"/>
      <c r="I85" s="169">
        <f>ROUND(E85*H85,2)</f>
        <v>0</v>
      </c>
      <c r="J85" s="168"/>
      <c r="K85" s="169">
        <f>ROUND(E85*J85,2)</f>
        <v>0</v>
      </c>
      <c r="L85" s="169">
        <v>21</v>
      </c>
      <c r="M85" s="169">
        <f>G85*(1+L85/100)</f>
        <v>0</v>
      </c>
      <c r="N85" s="169">
        <v>3.1800000000000001E-3</v>
      </c>
      <c r="O85" s="169">
        <f>ROUND(E85*N85,2)</f>
        <v>0.64</v>
      </c>
      <c r="P85" s="169">
        <v>0</v>
      </c>
      <c r="Q85" s="169">
        <f>ROUND(E85*P85,2)</f>
        <v>0</v>
      </c>
      <c r="R85" s="169" t="s">
        <v>357</v>
      </c>
      <c r="S85" s="169" t="s">
        <v>167</v>
      </c>
      <c r="T85" s="170" t="s">
        <v>167</v>
      </c>
      <c r="U85" s="156">
        <v>0</v>
      </c>
      <c r="V85" s="156">
        <f>ROUND(E85*U85,2)</f>
        <v>0</v>
      </c>
      <c r="W85" s="156"/>
      <c r="X85" s="156" t="s">
        <v>298</v>
      </c>
      <c r="Y85" s="14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54"/>
      <c r="B86" s="155"/>
      <c r="C86" s="192" t="s">
        <v>1070</v>
      </c>
      <c r="D86" s="186"/>
      <c r="E86" s="187">
        <v>200.36099999999999</v>
      </c>
      <c r="F86" s="156"/>
      <c r="G86" s="156"/>
      <c r="H86" s="156"/>
      <c r="I86" s="156"/>
      <c r="J86" s="156"/>
      <c r="K86" s="156"/>
      <c r="L86" s="156"/>
      <c r="M86" s="156"/>
      <c r="N86" s="156"/>
      <c r="O86" s="156"/>
      <c r="P86" s="156"/>
      <c r="Q86" s="156"/>
      <c r="R86" s="156"/>
      <c r="S86" s="156"/>
      <c r="T86" s="156"/>
      <c r="U86" s="156"/>
      <c r="V86" s="156"/>
      <c r="W86" s="156"/>
      <c r="X86" s="156"/>
      <c r="Y86" s="147"/>
      <c r="Z86" s="147"/>
      <c r="AA86" s="147"/>
      <c r="AB86" s="147"/>
      <c r="AC86" s="147"/>
      <c r="AD86" s="147"/>
      <c r="AE86" s="147"/>
      <c r="AF86" s="147"/>
      <c r="AG86" s="147" t="s">
        <v>233</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0" outlineLevel="1" x14ac:dyDescent="0.25">
      <c r="A87" s="172">
        <v>29</v>
      </c>
      <c r="B87" s="173" t="s">
        <v>1032</v>
      </c>
      <c r="C87" s="182" t="s">
        <v>1033</v>
      </c>
      <c r="D87" s="174" t="s">
        <v>295</v>
      </c>
      <c r="E87" s="175">
        <v>1</v>
      </c>
      <c r="F87" s="176"/>
      <c r="G87" s="177">
        <f t="shared" ref="G87:G96" si="0">ROUND(E87*F87,2)</f>
        <v>0</v>
      </c>
      <c r="H87" s="176"/>
      <c r="I87" s="177">
        <f t="shared" ref="I87:I96" si="1">ROUND(E87*H87,2)</f>
        <v>0</v>
      </c>
      <c r="J87" s="176"/>
      <c r="K87" s="177">
        <f t="shared" ref="K87:K96" si="2">ROUND(E87*J87,2)</f>
        <v>0</v>
      </c>
      <c r="L87" s="177">
        <v>21</v>
      </c>
      <c r="M87" s="177">
        <f t="shared" ref="M87:M96" si="3">G87*(1+L87/100)</f>
        <v>0</v>
      </c>
      <c r="N87" s="177">
        <v>1.1299999999999999E-2</v>
      </c>
      <c r="O87" s="177">
        <f t="shared" ref="O87:O96" si="4">ROUND(E87*N87,2)</f>
        <v>0.01</v>
      </c>
      <c r="P87" s="177">
        <v>0</v>
      </c>
      <c r="Q87" s="177">
        <f t="shared" ref="Q87:Q96" si="5">ROUND(E87*P87,2)</f>
        <v>0</v>
      </c>
      <c r="R87" s="177" t="s">
        <v>357</v>
      </c>
      <c r="S87" s="177" t="s">
        <v>167</v>
      </c>
      <c r="T87" s="178" t="s">
        <v>167</v>
      </c>
      <c r="U87" s="156">
        <v>0</v>
      </c>
      <c r="V87" s="156">
        <f t="shared" ref="V87:V96" si="6">ROUND(E87*U87,2)</f>
        <v>0</v>
      </c>
      <c r="W87" s="156"/>
      <c r="X87" s="156" t="s">
        <v>298</v>
      </c>
      <c r="Y87" s="147"/>
      <c r="Z87" s="147"/>
      <c r="AA87" s="147"/>
      <c r="AB87" s="147"/>
      <c r="AC87" s="147"/>
      <c r="AD87" s="147"/>
      <c r="AE87" s="147"/>
      <c r="AF87" s="147"/>
      <c r="AG87" s="147" t="s">
        <v>299</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40" outlineLevel="1" x14ac:dyDescent="0.25">
      <c r="A88" s="172">
        <v>30</v>
      </c>
      <c r="B88" s="173" t="s">
        <v>1034</v>
      </c>
      <c r="C88" s="182" t="s">
        <v>1183</v>
      </c>
      <c r="D88" s="174" t="s">
        <v>295</v>
      </c>
      <c r="E88" s="175">
        <v>1</v>
      </c>
      <c r="F88" s="176"/>
      <c r="G88" s="177">
        <f t="shared" si="0"/>
        <v>0</v>
      </c>
      <c r="H88" s="176"/>
      <c r="I88" s="177">
        <f t="shared" si="1"/>
        <v>0</v>
      </c>
      <c r="J88" s="176"/>
      <c r="K88" s="177">
        <f t="shared" si="2"/>
        <v>0</v>
      </c>
      <c r="L88" s="177">
        <v>21</v>
      </c>
      <c r="M88" s="177">
        <f t="shared" si="3"/>
        <v>0</v>
      </c>
      <c r="N88" s="177">
        <v>1.8499999999999999E-2</v>
      </c>
      <c r="O88" s="177">
        <f t="shared" si="4"/>
        <v>0.02</v>
      </c>
      <c r="P88" s="177">
        <v>0</v>
      </c>
      <c r="Q88" s="177">
        <f t="shared" si="5"/>
        <v>0</v>
      </c>
      <c r="R88" s="177"/>
      <c r="S88" s="177" t="s">
        <v>175</v>
      </c>
      <c r="T88" s="178" t="s">
        <v>268</v>
      </c>
      <c r="U88" s="156">
        <v>0</v>
      </c>
      <c r="V88" s="156">
        <f t="shared" si="6"/>
        <v>0</v>
      </c>
      <c r="W88" s="156"/>
      <c r="X88" s="156" t="s">
        <v>298</v>
      </c>
      <c r="Y88" s="147"/>
      <c r="Z88" s="147"/>
      <c r="AA88" s="147"/>
      <c r="AB88" s="147"/>
      <c r="AC88" s="147"/>
      <c r="AD88" s="147"/>
      <c r="AE88" s="147"/>
      <c r="AF88" s="147"/>
      <c r="AG88" s="147" t="s">
        <v>299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0" outlineLevel="1" x14ac:dyDescent="0.25">
      <c r="A89" s="172">
        <v>31</v>
      </c>
      <c r="B89" s="173" t="s">
        <v>1036</v>
      </c>
      <c r="C89" s="182" t="s">
        <v>1184</v>
      </c>
      <c r="D89" s="174" t="s">
        <v>295</v>
      </c>
      <c r="E89" s="175">
        <v>1</v>
      </c>
      <c r="F89" s="176"/>
      <c r="G89" s="177">
        <f t="shared" si="0"/>
        <v>0</v>
      </c>
      <c r="H89" s="176"/>
      <c r="I89" s="177">
        <f t="shared" si="1"/>
        <v>0</v>
      </c>
      <c r="J89" s="176"/>
      <c r="K89" s="177">
        <f t="shared" si="2"/>
        <v>0</v>
      </c>
      <c r="L89" s="177">
        <v>21</v>
      </c>
      <c r="M89" s="177">
        <f t="shared" si="3"/>
        <v>0</v>
      </c>
      <c r="N89" s="177">
        <v>0.05</v>
      </c>
      <c r="O89" s="177">
        <f t="shared" si="4"/>
        <v>0.05</v>
      </c>
      <c r="P89" s="177">
        <v>0</v>
      </c>
      <c r="Q89" s="177">
        <f t="shared" si="5"/>
        <v>0</v>
      </c>
      <c r="R89" s="177" t="s">
        <v>357</v>
      </c>
      <c r="S89" s="177" t="s">
        <v>167</v>
      </c>
      <c r="T89" s="178" t="s">
        <v>167</v>
      </c>
      <c r="U89" s="156">
        <v>0</v>
      </c>
      <c r="V89" s="156">
        <f t="shared" si="6"/>
        <v>0</v>
      </c>
      <c r="W89" s="156"/>
      <c r="X89" s="156" t="s">
        <v>298</v>
      </c>
      <c r="Y89" s="147"/>
      <c r="Z89" s="147"/>
      <c r="AA89" s="147"/>
      <c r="AB89" s="147"/>
      <c r="AC89" s="147"/>
      <c r="AD89" s="147"/>
      <c r="AE89" s="147"/>
      <c r="AF89" s="147"/>
      <c r="AG89" s="147" t="s">
        <v>299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5">
      <c r="A90" s="172">
        <v>32</v>
      </c>
      <c r="B90" s="173" t="s">
        <v>1037</v>
      </c>
      <c r="C90" s="182" t="s">
        <v>1038</v>
      </c>
      <c r="D90" s="174" t="s">
        <v>295</v>
      </c>
      <c r="E90" s="175">
        <v>1</v>
      </c>
      <c r="F90" s="176"/>
      <c r="G90" s="177">
        <f t="shared" si="0"/>
        <v>0</v>
      </c>
      <c r="H90" s="176"/>
      <c r="I90" s="177">
        <f t="shared" si="1"/>
        <v>0</v>
      </c>
      <c r="J90" s="176"/>
      <c r="K90" s="177">
        <f t="shared" si="2"/>
        <v>0</v>
      </c>
      <c r="L90" s="177">
        <v>21</v>
      </c>
      <c r="M90" s="177">
        <f t="shared" si="3"/>
        <v>0</v>
      </c>
      <c r="N90" s="177">
        <v>0</v>
      </c>
      <c r="O90" s="177">
        <f t="shared" si="4"/>
        <v>0</v>
      </c>
      <c r="P90" s="177">
        <v>0</v>
      </c>
      <c r="Q90" s="177">
        <f t="shared" si="5"/>
        <v>0</v>
      </c>
      <c r="R90" s="177" t="s">
        <v>357</v>
      </c>
      <c r="S90" s="177" t="s">
        <v>167</v>
      </c>
      <c r="T90" s="178" t="s">
        <v>167</v>
      </c>
      <c r="U90" s="156">
        <v>0</v>
      </c>
      <c r="V90" s="156">
        <f t="shared" si="6"/>
        <v>0</v>
      </c>
      <c r="W90" s="156"/>
      <c r="X90" s="156" t="s">
        <v>298</v>
      </c>
      <c r="Y90" s="147"/>
      <c r="Z90" s="147"/>
      <c r="AA90" s="147"/>
      <c r="AB90" s="147"/>
      <c r="AC90" s="147"/>
      <c r="AD90" s="147"/>
      <c r="AE90" s="147"/>
      <c r="AF90" s="147"/>
      <c r="AG90" s="147" t="s">
        <v>299</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ht="20" outlineLevel="1" x14ac:dyDescent="0.25">
      <c r="A91" s="172">
        <v>33</v>
      </c>
      <c r="B91" s="173" t="s">
        <v>1039</v>
      </c>
      <c r="C91" s="182" t="s">
        <v>1040</v>
      </c>
      <c r="D91" s="174" t="s">
        <v>295</v>
      </c>
      <c r="E91" s="175">
        <v>1</v>
      </c>
      <c r="F91" s="176"/>
      <c r="G91" s="177">
        <f t="shared" si="0"/>
        <v>0</v>
      </c>
      <c r="H91" s="176"/>
      <c r="I91" s="177">
        <f t="shared" si="1"/>
        <v>0</v>
      </c>
      <c r="J91" s="176"/>
      <c r="K91" s="177">
        <f t="shared" si="2"/>
        <v>0</v>
      </c>
      <c r="L91" s="177">
        <v>21</v>
      </c>
      <c r="M91" s="177">
        <f t="shared" si="3"/>
        <v>0</v>
      </c>
      <c r="N91" s="177">
        <v>7.3000000000000001E-3</v>
      </c>
      <c r="O91" s="177">
        <f t="shared" si="4"/>
        <v>0.01</v>
      </c>
      <c r="P91" s="177">
        <v>0</v>
      </c>
      <c r="Q91" s="177">
        <f t="shared" si="5"/>
        <v>0</v>
      </c>
      <c r="R91" s="177" t="s">
        <v>357</v>
      </c>
      <c r="S91" s="177" t="s">
        <v>167</v>
      </c>
      <c r="T91" s="178" t="s">
        <v>167</v>
      </c>
      <c r="U91" s="156">
        <v>0</v>
      </c>
      <c r="V91" s="156">
        <f t="shared" si="6"/>
        <v>0</v>
      </c>
      <c r="W91" s="156"/>
      <c r="X91" s="156" t="s">
        <v>298</v>
      </c>
      <c r="Y91" s="14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5">
      <c r="A92" s="172">
        <v>34</v>
      </c>
      <c r="B92" s="173" t="s">
        <v>1042</v>
      </c>
      <c r="C92" s="182" t="s">
        <v>1043</v>
      </c>
      <c r="D92" s="174" t="s">
        <v>295</v>
      </c>
      <c r="E92" s="175">
        <v>1</v>
      </c>
      <c r="F92" s="176"/>
      <c r="G92" s="177">
        <f t="shared" si="0"/>
        <v>0</v>
      </c>
      <c r="H92" s="176"/>
      <c r="I92" s="177">
        <f t="shared" si="1"/>
        <v>0</v>
      </c>
      <c r="J92" s="176"/>
      <c r="K92" s="177">
        <f t="shared" si="2"/>
        <v>0</v>
      </c>
      <c r="L92" s="177">
        <v>21</v>
      </c>
      <c r="M92" s="177">
        <f t="shared" si="3"/>
        <v>0</v>
      </c>
      <c r="N92" s="177">
        <v>1.0800000000000001E-2</v>
      </c>
      <c r="O92" s="177">
        <f t="shared" si="4"/>
        <v>0.01</v>
      </c>
      <c r="P92" s="177">
        <v>0</v>
      </c>
      <c r="Q92" s="177">
        <f t="shared" si="5"/>
        <v>0</v>
      </c>
      <c r="R92" s="177"/>
      <c r="S92" s="177" t="s">
        <v>175</v>
      </c>
      <c r="T92" s="178" t="s">
        <v>168</v>
      </c>
      <c r="U92" s="156">
        <v>0</v>
      </c>
      <c r="V92" s="156">
        <f t="shared" si="6"/>
        <v>0</v>
      </c>
      <c r="W92" s="156"/>
      <c r="X92" s="156" t="s">
        <v>298</v>
      </c>
      <c r="Y92" s="147"/>
      <c r="Z92" s="147"/>
      <c r="AA92" s="147"/>
      <c r="AB92" s="147"/>
      <c r="AC92" s="147"/>
      <c r="AD92" s="147"/>
      <c r="AE92" s="147"/>
      <c r="AF92" s="147"/>
      <c r="AG92" s="147" t="s">
        <v>299</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5">
      <c r="A93" s="172">
        <v>35</v>
      </c>
      <c r="B93" s="173" t="s">
        <v>1044</v>
      </c>
      <c r="C93" s="182" t="s">
        <v>1071</v>
      </c>
      <c r="D93" s="174" t="s">
        <v>166</v>
      </c>
      <c r="E93" s="175">
        <v>2</v>
      </c>
      <c r="F93" s="176"/>
      <c r="G93" s="177">
        <f t="shared" si="0"/>
        <v>0</v>
      </c>
      <c r="H93" s="176"/>
      <c r="I93" s="177">
        <f t="shared" si="1"/>
        <v>0</v>
      </c>
      <c r="J93" s="176"/>
      <c r="K93" s="177">
        <f t="shared" si="2"/>
        <v>0</v>
      </c>
      <c r="L93" s="177">
        <v>21</v>
      </c>
      <c r="M93" s="177">
        <f t="shared" si="3"/>
        <v>0</v>
      </c>
      <c r="N93" s="177">
        <v>5.0000000000000001E-3</v>
      </c>
      <c r="O93" s="177">
        <f t="shared" si="4"/>
        <v>0.01</v>
      </c>
      <c r="P93" s="177">
        <v>0</v>
      </c>
      <c r="Q93" s="177">
        <f t="shared" si="5"/>
        <v>0</v>
      </c>
      <c r="R93" s="177"/>
      <c r="S93" s="177" t="s">
        <v>175</v>
      </c>
      <c r="T93" s="178" t="s">
        <v>168</v>
      </c>
      <c r="U93" s="156">
        <v>0</v>
      </c>
      <c r="V93" s="156">
        <f t="shared" si="6"/>
        <v>0</v>
      </c>
      <c r="W93" s="156"/>
      <c r="X93" s="156" t="s">
        <v>298</v>
      </c>
      <c r="Y93" s="14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72">
        <v>36</v>
      </c>
      <c r="B94" s="173" t="s">
        <v>1046</v>
      </c>
      <c r="C94" s="182" t="s">
        <v>1072</v>
      </c>
      <c r="D94" s="174" t="s">
        <v>1048</v>
      </c>
      <c r="E94" s="175">
        <v>1</v>
      </c>
      <c r="F94" s="176"/>
      <c r="G94" s="177">
        <f t="shared" si="0"/>
        <v>0</v>
      </c>
      <c r="H94" s="176"/>
      <c r="I94" s="177">
        <f t="shared" si="1"/>
        <v>0</v>
      </c>
      <c r="J94" s="176"/>
      <c r="K94" s="177">
        <f t="shared" si="2"/>
        <v>0</v>
      </c>
      <c r="L94" s="177">
        <v>21</v>
      </c>
      <c r="M94" s="177">
        <f t="shared" si="3"/>
        <v>0</v>
      </c>
      <c r="N94" s="177">
        <v>5.0000000000000001E-3</v>
      </c>
      <c r="O94" s="177">
        <f t="shared" si="4"/>
        <v>0.01</v>
      </c>
      <c r="P94" s="177">
        <v>0</v>
      </c>
      <c r="Q94" s="177">
        <f t="shared" si="5"/>
        <v>0</v>
      </c>
      <c r="R94" s="177"/>
      <c r="S94" s="177" t="s">
        <v>175</v>
      </c>
      <c r="T94" s="178" t="s">
        <v>168</v>
      </c>
      <c r="U94" s="156">
        <v>0</v>
      </c>
      <c r="V94" s="156">
        <f t="shared" si="6"/>
        <v>0</v>
      </c>
      <c r="W94" s="156"/>
      <c r="X94" s="156" t="s">
        <v>298</v>
      </c>
      <c r="Y94" s="147"/>
      <c r="Z94" s="147"/>
      <c r="AA94" s="147"/>
      <c r="AB94" s="147"/>
      <c r="AC94" s="147"/>
      <c r="AD94" s="147"/>
      <c r="AE94" s="147"/>
      <c r="AF94" s="147"/>
      <c r="AG94" s="147" t="s">
        <v>299</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0" outlineLevel="1" x14ac:dyDescent="0.25">
      <c r="A95" s="172">
        <v>37</v>
      </c>
      <c r="B95" s="173" t="s">
        <v>1051</v>
      </c>
      <c r="C95" s="182" t="s">
        <v>1052</v>
      </c>
      <c r="D95" s="174" t="s">
        <v>295</v>
      </c>
      <c r="E95" s="175">
        <v>1</v>
      </c>
      <c r="F95" s="176"/>
      <c r="G95" s="177">
        <f t="shared" si="0"/>
        <v>0</v>
      </c>
      <c r="H95" s="176"/>
      <c r="I95" s="177">
        <f t="shared" si="1"/>
        <v>0</v>
      </c>
      <c r="J95" s="176"/>
      <c r="K95" s="177">
        <f t="shared" si="2"/>
        <v>0</v>
      </c>
      <c r="L95" s="177">
        <v>21</v>
      </c>
      <c r="M95" s="177">
        <f t="shared" si="3"/>
        <v>0</v>
      </c>
      <c r="N95" s="177">
        <v>9.7999999999999997E-3</v>
      </c>
      <c r="O95" s="177">
        <f t="shared" si="4"/>
        <v>0.01</v>
      </c>
      <c r="P95" s="177">
        <v>0</v>
      </c>
      <c r="Q95" s="177">
        <f t="shared" si="5"/>
        <v>0</v>
      </c>
      <c r="R95" s="177" t="s">
        <v>357</v>
      </c>
      <c r="S95" s="177" t="s">
        <v>167</v>
      </c>
      <c r="T95" s="178" t="s">
        <v>167</v>
      </c>
      <c r="U95" s="156">
        <v>0</v>
      </c>
      <c r="V95" s="156">
        <f t="shared" si="6"/>
        <v>0</v>
      </c>
      <c r="W95" s="156"/>
      <c r="X95" s="156" t="s">
        <v>298</v>
      </c>
      <c r="Y95" s="147"/>
      <c r="Z95" s="147"/>
      <c r="AA95" s="147"/>
      <c r="AB95" s="147"/>
      <c r="AC95" s="147"/>
      <c r="AD95" s="147"/>
      <c r="AE95" s="147"/>
      <c r="AF95" s="147"/>
      <c r="AG95" s="147" t="s">
        <v>299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5">
      <c r="A96" s="172">
        <v>38</v>
      </c>
      <c r="B96" s="173" t="s">
        <v>1055</v>
      </c>
      <c r="C96" s="182" t="s">
        <v>1056</v>
      </c>
      <c r="D96" s="174" t="s">
        <v>295</v>
      </c>
      <c r="E96" s="175">
        <v>1</v>
      </c>
      <c r="F96" s="176"/>
      <c r="G96" s="177">
        <f t="shared" si="0"/>
        <v>0</v>
      </c>
      <c r="H96" s="176"/>
      <c r="I96" s="177">
        <f t="shared" si="1"/>
        <v>0</v>
      </c>
      <c r="J96" s="176"/>
      <c r="K96" s="177">
        <f t="shared" si="2"/>
        <v>0</v>
      </c>
      <c r="L96" s="177">
        <v>21</v>
      </c>
      <c r="M96" s="177">
        <f t="shared" si="3"/>
        <v>0</v>
      </c>
      <c r="N96" s="177">
        <v>1.2699999999999999E-2</v>
      </c>
      <c r="O96" s="177">
        <f t="shared" si="4"/>
        <v>0.01</v>
      </c>
      <c r="P96" s="177">
        <v>0</v>
      </c>
      <c r="Q96" s="177">
        <f t="shared" si="5"/>
        <v>0</v>
      </c>
      <c r="R96" s="177"/>
      <c r="S96" s="177" t="s">
        <v>175</v>
      </c>
      <c r="T96" s="178" t="s">
        <v>168</v>
      </c>
      <c r="U96" s="156">
        <v>0</v>
      </c>
      <c r="V96" s="156">
        <f t="shared" si="6"/>
        <v>0</v>
      </c>
      <c r="W96" s="156"/>
      <c r="X96" s="156" t="s">
        <v>298</v>
      </c>
      <c r="Y96" s="147"/>
      <c r="Z96" s="147"/>
      <c r="AA96" s="147"/>
      <c r="AB96" s="147"/>
      <c r="AC96" s="147"/>
      <c r="AD96" s="147"/>
      <c r="AE96" s="147"/>
      <c r="AF96" s="147"/>
      <c r="AG96" s="147" t="s">
        <v>299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13" x14ac:dyDescent="0.25">
      <c r="A97" s="158" t="s">
        <v>162</v>
      </c>
      <c r="B97" s="159" t="s">
        <v>94</v>
      </c>
      <c r="C97" s="180" t="s">
        <v>95</v>
      </c>
      <c r="D97" s="160"/>
      <c r="E97" s="161"/>
      <c r="F97" s="162"/>
      <c r="G97" s="162">
        <f>SUMIF(AG98:AG102,"&lt;&gt;NOR",G98:G102)</f>
        <v>0</v>
      </c>
      <c r="H97" s="162"/>
      <c r="I97" s="162">
        <f>SUM(I98:I102)</f>
        <v>0</v>
      </c>
      <c r="J97" s="162"/>
      <c r="K97" s="162">
        <f>SUM(K98:K102)</f>
        <v>0</v>
      </c>
      <c r="L97" s="162"/>
      <c r="M97" s="162">
        <f>SUM(M98:M102)</f>
        <v>0</v>
      </c>
      <c r="N97" s="162"/>
      <c r="O97" s="162">
        <f>SUM(O98:O102)</f>
        <v>0</v>
      </c>
      <c r="P97" s="162"/>
      <c r="Q97" s="162">
        <f>SUM(Q98:Q102)</f>
        <v>0</v>
      </c>
      <c r="R97" s="162"/>
      <c r="S97" s="162"/>
      <c r="T97" s="163"/>
      <c r="U97" s="157"/>
      <c r="V97" s="157">
        <f>SUM(V98:V102)</f>
        <v>28.77</v>
      </c>
      <c r="W97" s="157"/>
      <c r="X97" s="157"/>
      <c r="AG97" t="s">
        <v>163</v>
      </c>
    </row>
    <row r="98" spans="1:60" outlineLevel="1" x14ac:dyDescent="0.25">
      <c r="A98" s="164">
        <v>39</v>
      </c>
      <c r="B98" s="165" t="s">
        <v>947</v>
      </c>
      <c r="C98" s="181" t="s">
        <v>948</v>
      </c>
      <c r="D98" s="166" t="s">
        <v>284</v>
      </c>
      <c r="E98" s="167">
        <v>136.05070000000001</v>
      </c>
      <c r="F98" s="168"/>
      <c r="G98" s="169">
        <f>ROUND(E98*F98,2)</f>
        <v>0</v>
      </c>
      <c r="H98" s="168"/>
      <c r="I98" s="169">
        <f>ROUND(E98*H98,2)</f>
        <v>0</v>
      </c>
      <c r="J98" s="168"/>
      <c r="K98" s="169">
        <f>ROUND(E98*J98,2)</f>
        <v>0</v>
      </c>
      <c r="L98" s="169">
        <v>21</v>
      </c>
      <c r="M98" s="169">
        <f>G98*(1+L98/100)</f>
        <v>0</v>
      </c>
      <c r="N98" s="169">
        <v>0</v>
      </c>
      <c r="O98" s="169">
        <f>ROUND(E98*N98,2)</f>
        <v>0</v>
      </c>
      <c r="P98" s="169">
        <v>0</v>
      </c>
      <c r="Q98" s="169">
        <f>ROUND(E98*P98,2)</f>
        <v>0</v>
      </c>
      <c r="R98" s="169" t="s">
        <v>934</v>
      </c>
      <c r="S98" s="169" t="s">
        <v>167</v>
      </c>
      <c r="T98" s="170" t="s">
        <v>167</v>
      </c>
      <c r="U98" s="156">
        <v>0.21149999999999999</v>
      </c>
      <c r="V98" s="156">
        <f>ROUND(E98*U98,2)</f>
        <v>28.77</v>
      </c>
      <c r="W98" s="156"/>
      <c r="X98" s="156" t="s">
        <v>362</v>
      </c>
      <c r="Y98" s="147"/>
      <c r="Z98" s="147"/>
      <c r="AA98" s="147"/>
      <c r="AB98" s="147"/>
      <c r="AC98" s="147"/>
      <c r="AD98" s="147"/>
      <c r="AE98" s="147"/>
      <c r="AF98" s="147"/>
      <c r="AG98" s="147" t="s">
        <v>363</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5">
      <c r="A99" s="154"/>
      <c r="B99" s="155"/>
      <c r="C99" s="265" t="s">
        <v>949</v>
      </c>
      <c r="D99" s="266"/>
      <c r="E99" s="266"/>
      <c r="F99" s="266"/>
      <c r="G99" s="266"/>
      <c r="H99" s="156"/>
      <c r="I99" s="156"/>
      <c r="J99" s="156"/>
      <c r="K99" s="156"/>
      <c r="L99" s="156"/>
      <c r="M99" s="156"/>
      <c r="N99" s="156"/>
      <c r="O99" s="156"/>
      <c r="P99" s="156"/>
      <c r="Q99" s="156"/>
      <c r="R99" s="156"/>
      <c r="S99" s="156"/>
      <c r="T99" s="156"/>
      <c r="U99" s="156"/>
      <c r="V99" s="156"/>
      <c r="W99" s="156"/>
      <c r="X99" s="156"/>
      <c r="Y99" s="147"/>
      <c r="Z99" s="147"/>
      <c r="AA99" s="147"/>
      <c r="AB99" s="147"/>
      <c r="AC99" s="147"/>
      <c r="AD99" s="147"/>
      <c r="AE99" s="147"/>
      <c r="AF99" s="147"/>
      <c r="AG99" s="147" t="s">
        <v>223</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5">
      <c r="A100" s="154"/>
      <c r="B100" s="155"/>
      <c r="C100" s="192" t="s">
        <v>364</v>
      </c>
      <c r="D100" s="186"/>
      <c r="E100" s="187"/>
      <c r="F100" s="156"/>
      <c r="G100" s="156"/>
      <c r="H100" s="156"/>
      <c r="I100" s="156"/>
      <c r="J100" s="156"/>
      <c r="K100" s="156"/>
      <c r="L100" s="156"/>
      <c r="M100" s="156"/>
      <c r="N100" s="156"/>
      <c r="O100" s="156"/>
      <c r="P100" s="156"/>
      <c r="Q100" s="156"/>
      <c r="R100" s="156"/>
      <c r="S100" s="156"/>
      <c r="T100" s="156"/>
      <c r="U100" s="156"/>
      <c r="V100" s="156"/>
      <c r="W100" s="156"/>
      <c r="X100" s="156"/>
      <c r="Y100" s="147"/>
      <c r="Z100" s="147"/>
      <c r="AA100" s="147"/>
      <c r="AB100" s="147"/>
      <c r="AC100" s="147"/>
      <c r="AD100" s="147"/>
      <c r="AE100" s="147"/>
      <c r="AF100" s="147"/>
      <c r="AG100" s="147" t="s">
        <v>233</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5">
      <c r="A101" s="154"/>
      <c r="B101" s="155"/>
      <c r="C101" s="192" t="s">
        <v>1073</v>
      </c>
      <c r="D101" s="186"/>
      <c r="E101" s="187"/>
      <c r="F101" s="156"/>
      <c r="G101" s="156"/>
      <c r="H101" s="156"/>
      <c r="I101" s="156"/>
      <c r="J101" s="156"/>
      <c r="K101" s="156"/>
      <c r="L101" s="156"/>
      <c r="M101" s="156"/>
      <c r="N101" s="156"/>
      <c r="O101" s="156"/>
      <c r="P101" s="156"/>
      <c r="Q101" s="156"/>
      <c r="R101" s="156"/>
      <c r="S101" s="156"/>
      <c r="T101" s="156"/>
      <c r="U101" s="156"/>
      <c r="V101" s="156"/>
      <c r="W101" s="156"/>
      <c r="X101" s="156"/>
      <c r="Y101" s="147"/>
      <c r="Z101" s="147"/>
      <c r="AA101" s="147"/>
      <c r="AB101" s="147"/>
      <c r="AC101" s="147"/>
      <c r="AD101" s="147"/>
      <c r="AE101" s="147"/>
      <c r="AF101" s="147"/>
      <c r="AG101" s="147" t="s">
        <v>233</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5">
      <c r="A102" s="154"/>
      <c r="B102" s="155"/>
      <c r="C102" s="192" t="s">
        <v>1074</v>
      </c>
      <c r="D102" s="186"/>
      <c r="E102" s="187">
        <v>136.05070000000001</v>
      </c>
      <c r="F102" s="156"/>
      <c r="G102" s="156"/>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233</v>
      </c>
      <c r="AH102" s="147">
        <v>0</v>
      </c>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13" x14ac:dyDescent="0.25">
      <c r="A103" s="158" t="s">
        <v>162</v>
      </c>
      <c r="B103" s="159" t="s">
        <v>106</v>
      </c>
      <c r="C103" s="180" t="s">
        <v>107</v>
      </c>
      <c r="D103" s="160"/>
      <c r="E103" s="161"/>
      <c r="F103" s="162"/>
      <c r="G103" s="162">
        <f>SUMIF(AG104:AG104,"&lt;&gt;NOR",G104:G104)</f>
        <v>0</v>
      </c>
      <c r="H103" s="162"/>
      <c r="I103" s="162">
        <f>SUM(I104:I104)</f>
        <v>0</v>
      </c>
      <c r="J103" s="162"/>
      <c r="K103" s="162">
        <f>SUM(K104:K104)</f>
        <v>0</v>
      </c>
      <c r="L103" s="162"/>
      <c r="M103" s="162">
        <f>SUM(M104:M104)</f>
        <v>0</v>
      </c>
      <c r="N103" s="162"/>
      <c r="O103" s="162">
        <f>SUM(O104:O104)</f>
        <v>0.01</v>
      </c>
      <c r="P103" s="162"/>
      <c r="Q103" s="162">
        <f>SUM(Q104:Q104)</f>
        <v>0</v>
      </c>
      <c r="R103" s="162"/>
      <c r="S103" s="162"/>
      <c r="T103" s="163"/>
      <c r="U103" s="157"/>
      <c r="V103" s="157">
        <f>SUM(V104:V104)</f>
        <v>17.86</v>
      </c>
      <c r="W103" s="157"/>
      <c r="X103" s="157"/>
      <c r="AG103" t="s">
        <v>163</v>
      </c>
    </row>
    <row r="104" spans="1:60" ht="20" outlineLevel="1" x14ac:dyDescent="0.25">
      <c r="A104" s="164">
        <v>40</v>
      </c>
      <c r="B104" s="165" t="s">
        <v>990</v>
      </c>
      <c r="C104" s="181" t="s">
        <v>991</v>
      </c>
      <c r="D104" s="166" t="s">
        <v>330</v>
      </c>
      <c r="E104" s="167">
        <v>197.4</v>
      </c>
      <c r="F104" s="168"/>
      <c r="G104" s="169">
        <f>ROUND(E104*F104,2)</f>
        <v>0</v>
      </c>
      <c r="H104" s="168"/>
      <c r="I104" s="169">
        <f>ROUND(E104*H104,2)</f>
        <v>0</v>
      </c>
      <c r="J104" s="168"/>
      <c r="K104" s="169">
        <f>ROUND(E104*J104,2)</f>
        <v>0</v>
      </c>
      <c r="L104" s="169">
        <v>21</v>
      </c>
      <c r="M104" s="169">
        <f>G104*(1+L104/100)</f>
        <v>0</v>
      </c>
      <c r="N104" s="169">
        <v>4.0000000000000003E-5</v>
      </c>
      <c r="O104" s="169">
        <f>ROUND(E104*N104,2)</f>
        <v>0.01</v>
      </c>
      <c r="P104" s="169">
        <v>0</v>
      </c>
      <c r="Q104" s="169">
        <f>ROUND(E104*P104,2)</f>
        <v>0</v>
      </c>
      <c r="R104" s="169"/>
      <c r="S104" s="169" t="s">
        <v>175</v>
      </c>
      <c r="T104" s="170" t="s">
        <v>168</v>
      </c>
      <c r="U104" s="156">
        <v>9.0499999999999997E-2</v>
      </c>
      <c r="V104" s="156">
        <f>ROUND(E104*U104,2)</f>
        <v>17.86</v>
      </c>
      <c r="W104" s="156"/>
      <c r="X104" s="156" t="s">
        <v>220</v>
      </c>
      <c r="Y104" s="147"/>
      <c r="Z104" s="147"/>
      <c r="AA104" s="147"/>
      <c r="AB104" s="147"/>
      <c r="AC104" s="147"/>
      <c r="AD104" s="147"/>
      <c r="AE104" s="147"/>
      <c r="AF104" s="147"/>
      <c r="AG104" s="147" t="s">
        <v>221</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x14ac:dyDescent="0.25">
      <c r="A105" s="3"/>
      <c r="B105" s="4"/>
      <c r="C105" s="183"/>
      <c r="D105" s="6"/>
      <c r="E105" s="3"/>
      <c r="F105" s="3"/>
      <c r="G105" s="3"/>
      <c r="H105" s="3"/>
      <c r="I105" s="3"/>
      <c r="J105" s="3"/>
      <c r="K105" s="3"/>
      <c r="L105" s="3"/>
      <c r="M105" s="3"/>
      <c r="N105" s="3"/>
      <c r="O105" s="3"/>
      <c r="P105" s="3"/>
      <c r="Q105" s="3"/>
      <c r="R105" s="3"/>
      <c r="S105" s="3"/>
      <c r="T105" s="3"/>
      <c r="U105" s="3"/>
      <c r="V105" s="3"/>
      <c r="W105" s="3"/>
      <c r="X105" s="3"/>
      <c r="AE105">
        <v>15</v>
      </c>
      <c r="AF105">
        <v>21</v>
      </c>
      <c r="AG105" t="s">
        <v>149</v>
      </c>
    </row>
    <row r="106" spans="1:60" ht="13" x14ac:dyDescent="0.25">
      <c r="A106" s="150"/>
      <c r="B106" s="151" t="s">
        <v>29</v>
      </c>
      <c r="C106" s="184"/>
      <c r="D106" s="152"/>
      <c r="E106" s="153"/>
      <c r="F106" s="153"/>
      <c r="G106" s="179">
        <f>G8+G64+G68+G97+G103</f>
        <v>0</v>
      </c>
      <c r="H106" s="3"/>
      <c r="I106" s="3"/>
      <c r="J106" s="3"/>
      <c r="K106" s="3"/>
      <c r="L106" s="3"/>
      <c r="M106" s="3"/>
      <c r="N106" s="3"/>
      <c r="O106" s="3"/>
      <c r="P106" s="3"/>
      <c r="Q106" s="3"/>
      <c r="R106" s="3"/>
      <c r="S106" s="3"/>
      <c r="T106" s="3"/>
      <c r="U106" s="3"/>
      <c r="V106" s="3"/>
      <c r="W106" s="3"/>
      <c r="X106" s="3"/>
      <c r="AE106">
        <f>SUMIF(L7:L104,AE105,G7:G104)</f>
        <v>0</v>
      </c>
      <c r="AF106">
        <f>SUMIF(L7:L104,AF105,G7:G104)</f>
        <v>0</v>
      </c>
      <c r="AG106" t="s">
        <v>212</v>
      </c>
    </row>
    <row r="107" spans="1:60" x14ac:dyDescent="0.25">
      <c r="C107" s="185"/>
      <c r="D107" s="10"/>
      <c r="AG107" t="s">
        <v>213</v>
      </c>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9widIkdwJQPnyHzeG7+TQpdO+KfTm3W6kCDC4i031sR4h/Vf7e8Jfhnag9SL0z68kcGbs4U9Dg1uFgZXPvy8SQ==" saltValue="98JtsWYHMtjoh5HEe1zsdw==" spinCount="100000" sheet="1" objects="1" scenarios="1"/>
  <mergeCells count="23">
    <mergeCell ref="C76:G76"/>
    <mergeCell ref="C78:G78"/>
    <mergeCell ref="C80:G80"/>
    <mergeCell ref="C82:G82"/>
    <mergeCell ref="C99:G99"/>
    <mergeCell ref="C72:G72"/>
    <mergeCell ref="C14:G14"/>
    <mergeCell ref="C17:G17"/>
    <mergeCell ref="C24:G24"/>
    <mergeCell ref="C26:G26"/>
    <mergeCell ref="C33:G33"/>
    <mergeCell ref="C40:G40"/>
    <mergeCell ref="C47:G47"/>
    <mergeCell ref="C50:G50"/>
    <mergeCell ref="C54:G54"/>
    <mergeCell ref="C57:G57"/>
    <mergeCell ref="C66:G66"/>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9" activePane="bottomLeft" state="frozen"/>
      <selection pane="bottomLeft" activeCell="AA92" sqref="AA92"/>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68</v>
      </c>
      <c r="C3" s="257" t="s">
        <v>69</v>
      </c>
      <c r="D3" s="258"/>
      <c r="E3" s="258"/>
      <c r="F3" s="258"/>
      <c r="G3" s="259"/>
      <c r="AC3" s="121" t="s">
        <v>215</v>
      </c>
      <c r="AG3" t="s">
        <v>139</v>
      </c>
    </row>
    <row r="4" spans="1:60" ht="24.9" customHeight="1" x14ac:dyDescent="0.25">
      <c r="A4" s="140" t="s">
        <v>9</v>
      </c>
      <c r="B4" s="141" t="s">
        <v>66</v>
      </c>
      <c r="C4" s="260" t="s">
        <v>73</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SUMIF(AG9:AG63,"&lt;&gt;NOR",G9:G63)</f>
        <v>0</v>
      </c>
      <c r="H8" s="162"/>
      <c r="I8" s="162">
        <f>SUM(I9:I63)</f>
        <v>0</v>
      </c>
      <c r="J8" s="162"/>
      <c r="K8" s="162">
        <f>SUM(K9:K63)</f>
        <v>0</v>
      </c>
      <c r="L8" s="162"/>
      <c r="M8" s="162">
        <f>SUM(M9:M63)</f>
        <v>0</v>
      </c>
      <c r="N8" s="162"/>
      <c r="O8" s="162">
        <f>SUM(O9:O63)</f>
        <v>186.73</v>
      </c>
      <c r="P8" s="162"/>
      <c r="Q8" s="162">
        <f>SUM(Q9:Q63)</f>
        <v>0</v>
      </c>
      <c r="R8" s="162"/>
      <c r="S8" s="162"/>
      <c r="T8" s="163"/>
      <c r="U8" s="157"/>
      <c r="V8" s="157">
        <f>SUM(V9:V63)</f>
        <v>834.18999999999983</v>
      </c>
      <c r="W8" s="157"/>
      <c r="X8" s="157"/>
      <c r="AG8" t="s">
        <v>163</v>
      </c>
    </row>
    <row r="9" spans="1:60" ht="20" outlineLevel="1" x14ac:dyDescent="0.25">
      <c r="A9" s="164">
        <v>1</v>
      </c>
      <c r="B9" s="165" t="s">
        <v>216</v>
      </c>
      <c r="C9" s="181" t="s">
        <v>217</v>
      </c>
      <c r="D9" s="166" t="s">
        <v>218</v>
      </c>
      <c r="E9" s="167">
        <v>40</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219</v>
      </c>
      <c r="S9" s="169" t="s">
        <v>167</v>
      </c>
      <c r="T9" s="170" t="s">
        <v>167</v>
      </c>
      <c r="U9" s="156">
        <v>0.20300000000000001</v>
      </c>
      <c r="V9" s="156">
        <f>ROUND(E9*U9,2)</f>
        <v>8.1199999999999992</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65" t="s">
        <v>222</v>
      </c>
      <c r="D10" s="266"/>
      <c r="E10" s="266"/>
      <c r="F10" s="266"/>
      <c r="G10" s="26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223</v>
      </c>
      <c r="AH10" s="147"/>
      <c r="AI10" s="147"/>
      <c r="AJ10" s="147"/>
      <c r="AK10" s="147"/>
      <c r="AL10" s="147"/>
      <c r="AM10" s="147"/>
      <c r="AN10" s="147"/>
      <c r="AO10" s="147"/>
      <c r="AP10" s="147"/>
      <c r="AQ10" s="147"/>
      <c r="AR10" s="147"/>
      <c r="AS10" s="147"/>
      <c r="AT10" s="147"/>
      <c r="AU10" s="147"/>
      <c r="AV10" s="147"/>
      <c r="AW10" s="147"/>
      <c r="AX10" s="147"/>
      <c r="AY10" s="147"/>
      <c r="AZ10" s="147"/>
      <c r="BA10" s="171" t="str">
        <f>C10</f>
        <v>na vzdálenost od hladiny vody v jímce po výšku roviny proložené osou nejvyššího bodu výtlačného potrubí. Včetně odpadní potrubí v délce do 20 m.</v>
      </c>
      <c r="BB10" s="147"/>
      <c r="BC10" s="147"/>
      <c r="BD10" s="147"/>
      <c r="BE10" s="147"/>
      <c r="BF10" s="147"/>
      <c r="BG10" s="147"/>
      <c r="BH10" s="147"/>
    </row>
    <row r="11" spans="1:60" ht="20" outlineLevel="1" x14ac:dyDescent="0.25">
      <c r="A11" s="164">
        <v>2</v>
      </c>
      <c r="B11" s="165" t="s">
        <v>224</v>
      </c>
      <c r="C11" s="181" t="s">
        <v>225</v>
      </c>
      <c r="D11" s="166" t="s">
        <v>226</v>
      </c>
      <c r="E11" s="167">
        <v>5</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v>
      </c>
      <c r="V11" s="156">
        <f>ROUND(E11*U11,2)</f>
        <v>0</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0.5" outlineLevel="1" x14ac:dyDescent="0.25">
      <c r="A12" s="154"/>
      <c r="B12" s="155"/>
      <c r="C12" s="265" t="s">
        <v>227</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2" s="147"/>
      <c r="BC12" s="147"/>
      <c r="BD12" s="147"/>
      <c r="BE12" s="147"/>
      <c r="BF12" s="147"/>
      <c r="BG12" s="147"/>
      <c r="BH12" s="147"/>
    </row>
    <row r="13" spans="1:60" outlineLevel="1" x14ac:dyDescent="0.25">
      <c r="A13" s="164">
        <v>3</v>
      </c>
      <c r="B13" s="165" t="s">
        <v>228</v>
      </c>
      <c r="C13" s="181" t="s">
        <v>229</v>
      </c>
      <c r="D13" s="166" t="s">
        <v>230</v>
      </c>
      <c r="E13" s="167">
        <v>210.12</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0.1</v>
      </c>
      <c r="V13" s="156">
        <f>ROUND(E13*U13,2)</f>
        <v>21.01</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65" t="s">
        <v>231</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nebo lesní půdy, s vodorovným přemístěním na hromady v místě upotřebení nebo na dočasné či trvalé skládky se složením</v>
      </c>
      <c r="BB14" s="147"/>
      <c r="BC14" s="147"/>
      <c r="BD14" s="147"/>
      <c r="BE14" s="147"/>
      <c r="BF14" s="147"/>
      <c r="BG14" s="147"/>
      <c r="BH14" s="147"/>
    </row>
    <row r="15" spans="1:60" outlineLevel="1" x14ac:dyDescent="0.25">
      <c r="A15" s="154"/>
      <c r="B15" s="155"/>
      <c r="C15" s="192" t="s">
        <v>1075</v>
      </c>
      <c r="D15" s="186"/>
      <c r="E15" s="187">
        <v>210.12</v>
      </c>
      <c r="F15" s="156"/>
      <c r="G15" s="156"/>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233</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64">
        <v>4</v>
      </c>
      <c r="B16" s="165" t="s">
        <v>897</v>
      </c>
      <c r="C16" s="181" t="s">
        <v>898</v>
      </c>
      <c r="D16" s="166" t="s">
        <v>230</v>
      </c>
      <c r="E16" s="167">
        <v>168.096</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t="s">
        <v>219</v>
      </c>
      <c r="S16" s="169" t="s">
        <v>167</v>
      </c>
      <c r="T16" s="170" t="s">
        <v>167</v>
      </c>
      <c r="U16" s="156">
        <v>0.3</v>
      </c>
      <c r="V16" s="156">
        <f>ROUND(E16*U16,2)</f>
        <v>50.43</v>
      </c>
      <c r="W16" s="156"/>
      <c r="X16" s="156" t="s">
        <v>220</v>
      </c>
      <c r="Y16" s="147"/>
      <c r="Z16" s="147"/>
      <c r="AA16" s="147"/>
      <c r="AB16" s="147"/>
      <c r="AC16" s="147"/>
      <c r="AD16" s="147"/>
      <c r="AE16" s="147"/>
      <c r="AF16" s="147"/>
      <c r="AG16" s="147" t="s">
        <v>221</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65" t="s">
        <v>899</v>
      </c>
      <c r="D17" s="266"/>
      <c r="E17" s="266"/>
      <c r="F17" s="266"/>
      <c r="G17" s="26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223</v>
      </c>
      <c r="AH17" s="147"/>
      <c r="AI17" s="147"/>
      <c r="AJ17" s="147"/>
      <c r="AK17" s="147"/>
      <c r="AL17" s="147"/>
      <c r="AM17" s="147"/>
      <c r="AN17" s="147"/>
      <c r="AO17" s="147"/>
      <c r="AP17" s="147"/>
      <c r="AQ17" s="147"/>
      <c r="AR17" s="147"/>
      <c r="AS17" s="147"/>
      <c r="AT17" s="147"/>
      <c r="AU17" s="147"/>
      <c r="AV17" s="147"/>
      <c r="AW17" s="147"/>
      <c r="AX17" s="147"/>
      <c r="AY17" s="147"/>
      <c r="AZ17" s="147"/>
      <c r="BA17" s="171"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outlineLevel="1" x14ac:dyDescent="0.25">
      <c r="A18" s="154"/>
      <c r="B18" s="155"/>
      <c r="C18" s="193" t="s">
        <v>237</v>
      </c>
      <c r="D18" s="188"/>
      <c r="E18" s="189"/>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1076</v>
      </c>
      <c r="D19" s="188"/>
      <c r="E19" s="189">
        <v>420.24</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5" t="s">
        <v>240</v>
      </c>
      <c r="D20" s="190"/>
      <c r="E20" s="191">
        <v>420.24</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3</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3" t="s">
        <v>241</v>
      </c>
      <c r="D21" s="188"/>
      <c r="E21" s="189"/>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2" t="s">
        <v>1077</v>
      </c>
      <c r="D22" s="186"/>
      <c r="E22" s="187">
        <v>168.096</v>
      </c>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64">
        <v>5</v>
      </c>
      <c r="B23" s="165" t="s">
        <v>902</v>
      </c>
      <c r="C23" s="181" t="s">
        <v>903</v>
      </c>
      <c r="D23" s="166" t="s">
        <v>230</v>
      </c>
      <c r="E23" s="167">
        <v>168.096</v>
      </c>
      <c r="F23" s="168"/>
      <c r="G23" s="169">
        <f>ROUND(E23*F23,2)</f>
        <v>0</v>
      </c>
      <c r="H23" s="168"/>
      <c r="I23" s="169">
        <f>ROUND(E23*H23,2)</f>
        <v>0</v>
      </c>
      <c r="J23" s="168"/>
      <c r="K23" s="169">
        <f>ROUND(E23*J23,2)</f>
        <v>0</v>
      </c>
      <c r="L23" s="169">
        <v>21</v>
      </c>
      <c r="M23" s="169">
        <f>G23*(1+L23/100)</f>
        <v>0</v>
      </c>
      <c r="N23" s="169">
        <v>0</v>
      </c>
      <c r="O23" s="169">
        <f>ROUND(E23*N23,2)</f>
        <v>0</v>
      </c>
      <c r="P23" s="169">
        <v>0</v>
      </c>
      <c r="Q23" s="169">
        <f>ROUND(E23*P23,2)</f>
        <v>0</v>
      </c>
      <c r="R23" s="169" t="s">
        <v>219</v>
      </c>
      <c r="S23" s="169" t="s">
        <v>167</v>
      </c>
      <c r="T23" s="170" t="s">
        <v>167</v>
      </c>
      <c r="U23" s="156">
        <v>0.15</v>
      </c>
      <c r="V23" s="156">
        <f>ROUND(E23*U23,2)</f>
        <v>25.21</v>
      </c>
      <c r="W23" s="156"/>
      <c r="X23" s="156" t="s">
        <v>220</v>
      </c>
      <c r="Y23" s="147"/>
      <c r="Z23" s="147"/>
      <c r="AA23" s="147"/>
      <c r="AB23" s="147"/>
      <c r="AC23" s="147"/>
      <c r="AD23" s="147"/>
      <c r="AE23" s="147"/>
      <c r="AF23" s="147"/>
      <c r="AG23" s="147" t="s">
        <v>221</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5" outlineLevel="1" x14ac:dyDescent="0.25">
      <c r="A24" s="154"/>
      <c r="B24" s="155"/>
      <c r="C24" s="265" t="s">
        <v>899</v>
      </c>
      <c r="D24" s="266"/>
      <c r="E24" s="266"/>
      <c r="F24" s="266"/>
      <c r="G24" s="266"/>
      <c r="H24" s="156"/>
      <c r="I24" s="156"/>
      <c r="J24" s="156"/>
      <c r="K24" s="156"/>
      <c r="L24" s="156"/>
      <c r="M24" s="156"/>
      <c r="N24" s="156"/>
      <c r="O24" s="156"/>
      <c r="P24" s="156"/>
      <c r="Q24" s="156"/>
      <c r="R24" s="156"/>
      <c r="S24" s="156"/>
      <c r="T24" s="156"/>
      <c r="U24" s="156"/>
      <c r="V24" s="156"/>
      <c r="W24" s="156"/>
      <c r="X24" s="156"/>
      <c r="Y24" s="147"/>
      <c r="Z24" s="147"/>
      <c r="AA24" s="147"/>
      <c r="AB24" s="147"/>
      <c r="AC24" s="147"/>
      <c r="AD24" s="147"/>
      <c r="AE24" s="147"/>
      <c r="AF24" s="147"/>
      <c r="AG24" s="147" t="s">
        <v>223</v>
      </c>
      <c r="AH24" s="147"/>
      <c r="AI24" s="147"/>
      <c r="AJ24" s="147"/>
      <c r="AK24" s="147"/>
      <c r="AL24" s="147"/>
      <c r="AM24" s="147"/>
      <c r="AN24" s="147"/>
      <c r="AO24" s="147"/>
      <c r="AP24" s="147"/>
      <c r="AQ24" s="147"/>
      <c r="AR24" s="147"/>
      <c r="AS24" s="147"/>
      <c r="AT24" s="147"/>
      <c r="AU24" s="147"/>
      <c r="AV24" s="147"/>
      <c r="AW24" s="147"/>
      <c r="AX24" s="147"/>
      <c r="AY24" s="147"/>
      <c r="AZ24" s="147"/>
      <c r="BA24" s="171"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47"/>
      <c r="BC24" s="147"/>
      <c r="BD24" s="147"/>
      <c r="BE24" s="147"/>
      <c r="BF24" s="147"/>
      <c r="BG24" s="147"/>
      <c r="BH24" s="147"/>
    </row>
    <row r="25" spans="1:60" outlineLevel="1" x14ac:dyDescent="0.25">
      <c r="A25" s="164">
        <v>6</v>
      </c>
      <c r="B25" s="165" t="s">
        <v>904</v>
      </c>
      <c r="C25" s="181" t="s">
        <v>905</v>
      </c>
      <c r="D25" s="166" t="s">
        <v>230</v>
      </c>
      <c r="E25" s="167">
        <v>168.096</v>
      </c>
      <c r="F25" s="168"/>
      <c r="G25" s="169">
        <f>ROUND(E25*F25,2)</f>
        <v>0</v>
      </c>
      <c r="H25" s="168"/>
      <c r="I25" s="169">
        <f>ROUND(E25*H25,2)</f>
        <v>0</v>
      </c>
      <c r="J25" s="168"/>
      <c r="K25" s="169">
        <f>ROUND(E25*J25,2)</f>
        <v>0</v>
      </c>
      <c r="L25" s="169">
        <v>21</v>
      </c>
      <c r="M25" s="169">
        <f>G25*(1+L25/100)</f>
        <v>0</v>
      </c>
      <c r="N25" s="169">
        <v>0</v>
      </c>
      <c r="O25" s="169">
        <f>ROUND(E25*N25,2)</f>
        <v>0</v>
      </c>
      <c r="P25" s="169">
        <v>0</v>
      </c>
      <c r="Q25" s="169">
        <f>ROUND(E25*P25,2)</f>
        <v>0</v>
      </c>
      <c r="R25" s="169" t="s">
        <v>219</v>
      </c>
      <c r="S25" s="169" t="s">
        <v>167</v>
      </c>
      <c r="T25" s="170" t="s">
        <v>167</v>
      </c>
      <c r="U25" s="156">
        <v>0.53</v>
      </c>
      <c r="V25" s="156">
        <f>ROUND(E25*U25,2)</f>
        <v>89.09</v>
      </c>
      <c r="W25" s="156"/>
      <c r="X25" s="156" t="s">
        <v>220</v>
      </c>
      <c r="Y25" s="147"/>
      <c r="Z25" s="147"/>
      <c r="AA25" s="147"/>
      <c r="AB25" s="147"/>
      <c r="AC25" s="147"/>
      <c r="AD25" s="147"/>
      <c r="AE25" s="147"/>
      <c r="AF25" s="147"/>
      <c r="AG25" s="147" t="s">
        <v>221</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5" outlineLevel="1" x14ac:dyDescent="0.25">
      <c r="A26" s="154"/>
      <c r="B26" s="155"/>
      <c r="C26" s="265" t="s">
        <v>899</v>
      </c>
      <c r="D26" s="266"/>
      <c r="E26" s="266"/>
      <c r="F26" s="266"/>
      <c r="G26" s="266"/>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223</v>
      </c>
      <c r="AH26" s="147"/>
      <c r="AI26" s="147"/>
      <c r="AJ26" s="147"/>
      <c r="AK26" s="147"/>
      <c r="AL26" s="147"/>
      <c r="AM26" s="147"/>
      <c r="AN26" s="147"/>
      <c r="AO26" s="147"/>
      <c r="AP26" s="147"/>
      <c r="AQ26" s="147"/>
      <c r="AR26" s="147"/>
      <c r="AS26" s="147"/>
      <c r="AT26" s="147"/>
      <c r="AU26" s="147"/>
      <c r="AV26" s="147"/>
      <c r="AW26" s="147"/>
      <c r="AX26" s="147"/>
      <c r="AY26" s="147"/>
      <c r="AZ26" s="147"/>
      <c r="BA26" s="171" t="str">
        <f>C26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6" s="147"/>
      <c r="BC26" s="147"/>
      <c r="BD26" s="147"/>
      <c r="BE26" s="147"/>
      <c r="BF26" s="147"/>
      <c r="BG26" s="147"/>
      <c r="BH26" s="147"/>
    </row>
    <row r="27" spans="1:60" outlineLevel="1" x14ac:dyDescent="0.25">
      <c r="A27" s="154"/>
      <c r="B27" s="155"/>
      <c r="C27" s="193" t="s">
        <v>237</v>
      </c>
      <c r="D27" s="188"/>
      <c r="E27" s="189"/>
      <c r="F27" s="156"/>
      <c r="G27" s="15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233</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194" t="s">
        <v>1076</v>
      </c>
      <c r="D28" s="188"/>
      <c r="E28" s="189">
        <v>420.24</v>
      </c>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v>2</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5" t="s">
        <v>240</v>
      </c>
      <c r="D29" s="190"/>
      <c r="E29" s="191">
        <v>420.24</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3</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3" t="s">
        <v>241</v>
      </c>
      <c r="D30" s="188"/>
      <c r="E30" s="189"/>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2" t="s">
        <v>1077</v>
      </c>
      <c r="D31" s="186"/>
      <c r="E31" s="187">
        <v>168.096</v>
      </c>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v>0</v>
      </c>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64">
        <v>7</v>
      </c>
      <c r="B32" s="165" t="s">
        <v>906</v>
      </c>
      <c r="C32" s="181" t="s">
        <v>907</v>
      </c>
      <c r="D32" s="166" t="s">
        <v>230</v>
      </c>
      <c r="E32" s="167">
        <v>42.024000000000001</v>
      </c>
      <c r="F32" s="168"/>
      <c r="G32" s="169">
        <f>ROUND(E32*F32,2)</f>
        <v>0</v>
      </c>
      <c r="H32" s="168"/>
      <c r="I32" s="169">
        <f>ROUND(E32*H32,2)</f>
        <v>0</v>
      </c>
      <c r="J32" s="168"/>
      <c r="K32" s="169">
        <f>ROUND(E32*J32,2)</f>
        <v>0</v>
      </c>
      <c r="L32" s="169">
        <v>21</v>
      </c>
      <c r="M32" s="169">
        <f>G32*(1+L32/100)</f>
        <v>0</v>
      </c>
      <c r="N32" s="169">
        <v>0</v>
      </c>
      <c r="O32" s="169">
        <f>ROUND(E32*N32,2)</f>
        <v>0</v>
      </c>
      <c r="P32" s="169">
        <v>0</v>
      </c>
      <c r="Q32" s="169">
        <f>ROUND(E32*P32,2)</f>
        <v>0</v>
      </c>
      <c r="R32" s="169" t="s">
        <v>219</v>
      </c>
      <c r="S32" s="169" t="s">
        <v>167</v>
      </c>
      <c r="T32" s="170" t="s">
        <v>167</v>
      </c>
      <c r="U32" s="156">
        <v>0.25</v>
      </c>
      <c r="V32" s="156">
        <f>ROUND(E32*U32,2)</f>
        <v>10.51</v>
      </c>
      <c r="W32" s="156"/>
      <c r="X32" s="156" t="s">
        <v>220</v>
      </c>
      <c r="Y32" s="147"/>
      <c r="Z32" s="147"/>
      <c r="AA32" s="147"/>
      <c r="AB32" s="147"/>
      <c r="AC32" s="147"/>
      <c r="AD32" s="147"/>
      <c r="AE32" s="147"/>
      <c r="AF32" s="147"/>
      <c r="AG32" s="147" t="s">
        <v>221</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0.5" outlineLevel="1" x14ac:dyDescent="0.25">
      <c r="A33" s="154"/>
      <c r="B33" s="155"/>
      <c r="C33" s="265" t="s">
        <v>899</v>
      </c>
      <c r="D33" s="266"/>
      <c r="E33" s="266"/>
      <c r="F33" s="266"/>
      <c r="G33" s="266"/>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223</v>
      </c>
      <c r="AH33" s="147"/>
      <c r="AI33" s="147"/>
      <c r="AJ33" s="147"/>
      <c r="AK33" s="147"/>
      <c r="AL33" s="147"/>
      <c r="AM33" s="147"/>
      <c r="AN33" s="147"/>
      <c r="AO33" s="147"/>
      <c r="AP33" s="147"/>
      <c r="AQ33" s="147"/>
      <c r="AR33" s="147"/>
      <c r="AS33" s="147"/>
      <c r="AT33" s="147"/>
      <c r="AU33" s="147"/>
      <c r="AV33" s="147"/>
      <c r="AW33" s="147"/>
      <c r="AX33" s="147"/>
      <c r="AY33" s="147"/>
      <c r="AZ33" s="147"/>
      <c r="BA33" s="171"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47"/>
      <c r="BC33" s="147"/>
      <c r="BD33" s="147"/>
      <c r="BE33" s="147"/>
      <c r="BF33" s="147"/>
      <c r="BG33" s="147"/>
      <c r="BH33" s="147"/>
    </row>
    <row r="34" spans="1:60" outlineLevel="1" x14ac:dyDescent="0.25">
      <c r="A34" s="154"/>
      <c r="B34" s="155"/>
      <c r="C34" s="193" t="s">
        <v>237</v>
      </c>
      <c r="D34" s="188"/>
      <c r="E34" s="189"/>
      <c r="F34" s="156"/>
      <c r="G34" s="156"/>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233</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194" t="s">
        <v>1076</v>
      </c>
      <c r="D35" s="188"/>
      <c r="E35" s="189">
        <v>420.24</v>
      </c>
      <c r="F35" s="156"/>
      <c r="G35" s="15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233</v>
      </c>
      <c r="AH35" s="147">
        <v>2</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195" t="s">
        <v>240</v>
      </c>
      <c r="D36" s="190"/>
      <c r="E36" s="191">
        <v>420.24</v>
      </c>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v>3</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3" t="s">
        <v>241</v>
      </c>
      <c r="D37" s="188"/>
      <c r="E37" s="189"/>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2" t="s">
        <v>1078</v>
      </c>
      <c r="D38" s="186"/>
      <c r="E38" s="187">
        <v>42.024000000000001</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64">
        <v>8</v>
      </c>
      <c r="B39" s="165" t="s">
        <v>909</v>
      </c>
      <c r="C39" s="181" t="s">
        <v>910</v>
      </c>
      <c r="D39" s="166" t="s">
        <v>230</v>
      </c>
      <c r="E39" s="167">
        <v>42.024000000000001</v>
      </c>
      <c r="F39" s="168"/>
      <c r="G39" s="169">
        <f>ROUND(E39*F39,2)</f>
        <v>0</v>
      </c>
      <c r="H39" s="168"/>
      <c r="I39" s="169">
        <f>ROUND(E39*H39,2)</f>
        <v>0</v>
      </c>
      <c r="J39" s="168"/>
      <c r="K39" s="169">
        <f>ROUND(E39*J39,2)</f>
        <v>0</v>
      </c>
      <c r="L39" s="169">
        <v>21</v>
      </c>
      <c r="M39" s="169">
        <f>G39*(1+L39/100)</f>
        <v>0</v>
      </c>
      <c r="N39" s="169">
        <v>1.9220000000000001E-2</v>
      </c>
      <c r="O39" s="169">
        <f>ROUND(E39*N39,2)</f>
        <v>0.81</v>
      </c>
      <c r="P39" s="169">
        <v>0</v>
      </c>
      <c r="Q39" s="169">
        <f>ROUND(E39*P39,2)</f>
        <v>0</v>
      </c>
      <c r="R39" s="169" t="s">
        <v>219</v>
      </c>
      <c r="S39" s="169" t="s">
        <v>167</v>
      </c>
      <c r="T39" s="170" t="s">
        <v>167</v>
      </c>
      <c r="U39" s="156">
        <v>1.59</v>
      </c>
      <c r="V39" s="156">
        <f>ROUND(E39*U39,2)</f>
        <v>66.819999999999993</v>
      </c>
      <c r="W39" s="156"/>
      <c r="X39" s="156" t="s">
        <v>220</v>
      </c>
      <c r="Y39" s="147"/>
      <c r="Z39" s="147"/>
      <c r="AA39" s="147"/>
      <c r="AB39" s="147"/>
      <c r="AC39" s="147"/>
      <c r="AD39" s="147"/>
      <c r="AE39" s="147"/>
      <c r="AF39" s="147"/>
      <c r="AG39" s="147" t="s">
        <v>221</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0.5" outlineLevel="1" x14ac:dyDescent="0.25">
      <c r="A40" s="154"/>
      <c r="B40" s="155"/>
      <c r="C40" s="265" t="s">
        <v>899</v>
      </c>
      <c r="D40" s="266"/>
      <c r="E40" s="266"/>
      <c r="F40" s="266"/>
      <c r="G40" s="26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223</v>
      </c>
      <c r="AH40" s="147"/>
      <c r="AI40" s="147"/>
      <c r="AJ40" s="147"/>
      <c r="AK40" s="147"/>
      <c r="AL40" s="147"/>
      <c r="AM40" s="147"/>
      <c r="AN40" s="147"/>
      <c r="AO40" s="147"/>
      <c r="AP40" s="147"/>
      <c r="AQ40" s="147"/>
      <c r="AR40" s="147"/>
      <c r="AS40" s="147"/>
      <c r="AT40" s="147"/>
      <c r="AU40" s="147"/>
      <c r="AV40" s="147"/>
      <c r="AW40" s="147"/>
      <c r="AX40" s="147"/>
      <c r="AY40" s="147"/>
      <c r="AZ40" s="147"/>
      <c r="BA40" s="171" t="str">
        <f>C40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0" s="147"/>
      <c r="BC40" s="147"/>
      <c r="BD40" s="147"/>
      <c r="BE40" s="147"/>
      <c r="BF40" s="147"/>
      <c r="BG40" s="147"/>
      <c r="BH40" s="147"/>
    </row>
    <row r="41" spans="1:60" outlineLevel="1" x14ac:dyDescent="0.25">
      <c r="A41" s="154"/>
      <c r="B41" s="155"/>
      <c r="C41" s="193" t="s">
        <v>237</v>
      </c>
      <c r="D41" s="188"/>
      <c r="E41" s="189"/>
      <c r="F41" s="156"/>
      <c r="G41" s="156"/>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233</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194" t="s">
        <v>1076</v>
      </c>
      <c r="D42" s="188"/>
      <c r="E42" s="189">
        <v>420.24</v>
      </c>
      <c r="F42" s="156"/>
      <c r="G42" s="156"/>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233</v>
      </c>
      <c r="AH42" s="147">
        <v>2</v>
      </c>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54"/>
      <c r="B43" s="155"/>
      <c r="C43" s="195" t="s">
        <v>240</v>
      </c>
      <c r="D43" s="190"/>
      <c r="E43" s="191">
        <v>420.24</v>
      </c>
      <c r="F43" s="156"/>
      <c r="G43" s="15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233</v>
      </c>
      <c r="AH43" s="147">
        <v>3</v>
      </c>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93" t="s">
        <v>241</v>
      </c>
      <c r="D44" s="188"/>
      <c r="E44" s="189"/>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2" t="s">
        <v>1078</v>
      </c>
      <c r="D45" s="186"/>
      <c r="E45" s="187">
        <v>42.024000000000001</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64">
        <v>9</v>
      </c>
      <c r="B46" s="165" t="s">
        <v>956</v>
      </c>
      <c r="C46" s="181" t="s">
        <v>957</v>
      </c>
      <c r="D46" s="166" t="s">
        <v>266</v>
      </c>
      <c r="E46" s="167">
        <v>1050.5999999999999</v>
      </c>
      <c r="F46" s="168"/>
      <c r="G46" s="169">
        <f>ROUND(E46*F46,2)</f>
        <v>0</v>
      </c>
      <c r="H46" s="168"/>
      <c r="I46" s="169">
        <f>ROUND(E46*H46,2)</f>
        <v>0</v>
      </c>
      <c r="J46" s="168"/>
      <c r="K46" s="169">
        <f>ROUND(E46*J46,2)</f>
        <v>0</v>
      </c>
      <c r="L46" s="169">
        <v>21</v>
      </c>
      <c r="M46" s="169">
        <f>G46*(1+L46/100)</f>
        <v>0</v>
      </c>
      <c r="N46" s="169">
        <v>9.8999999999999999E-4</v>
      </c>
      <c r="O46" s="169">
        <f>ROUND(E46*N46,2)</f>
        <v>1.04</v>
      </c>
      <c r="P46" s="169">
        <v>0</v>
      </c>
      <c r="Q46" s="169">
        <f>ROUND(E46*P46,2)</f>
        <v>0</v>
      </c>
      <c r="R46" s="169" t="s">
        <v>219</v>
      </c>
      <c r="S46" s="169" t="s">
        <v>167</v>
      </c>
      <c r="T46" s="170" t="s">
        <v>167</v>
      </c>
      <c r="U46" s="156">
        <v>0.24</v>
      </c>
      <c r="V46" s="156">
        <f>ROUND(E46*U46,2)</f>
        <v>252.14</v>
      </c>
      <c r="W46" s="156"/>
      <c r="X46" s="156" t="s">
        <v>220</v>
      </c>
      <c r="Y46" s="147"/>
      <c r="Z46" s="147"/>
      <c r="AA46" s="147"/>
      <c r="AB46" s="147"/>
      <c r="AC46" s="147"/>
      <c r="AD46" s="147"/>
      <c r="AE46" s="147"/>
      <c r="AF46" s="147"/>
      <c r="AG46" s="147" t="s">
        <v>221</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265" t="s">
        <v>913</v>
      </c>
      <c r="D47" s="266"/>
      <c r="E47" s="266"/>
      <c r="F47" s="266"/>
      <c r="G47" s="26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223</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2" t="s">
        <v>1079</v>
      </c>
      <c r="D48" s="186"/>
      <c r="E48" s="187">
        <v>1050.5999999999999</v>
      </c>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v>0</v>
      </c>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64">
        <v>10</v>
      </c>
      <c r="B49" s="165" t="s">
        <v>959</v>
      </c>
      <c r="C49" s="181" t="s">
        <v>960</v>
      </c>
      <c r="D49" s="166" t="s">
        <v>266</v>
      </c>
      <c r="E49" s="167">
        <v>1050.5999999999999</v>
      </c>
      <c r="F49" s="168"/>
      <c r="G49" s="169">
        <f>ROUND(E49*F49,2)</f>
        <v>0</v>
      </c>
      <c r="H49" s="168"/>
      <c r="I49" s="169">
        <f>ROUND(E49*H49,2)</f>
        <v>0</v>
      </c>
      <c r="J49" s="168"/>
      <c r="K49" s="169">
        <f>ROUND(E49*J49,2)</f>
        <v>0</v>
      </c>
      <c r="L49" s="169">
        <v>21</v>
      </c>
      <c r="M49" s="169">
        <f>G49*(1+L49/100)</f>
        <v>0</v>
      </c>
      <c r="N49" s="169">
        <v>0</v>
      </c>
      <c r="O49" s="169">
        <f>ROUND(E49*N49,2)</f>
        <v>0</v>
      </c>
      <c r="P49" s="169">
        <v>0</v>
      </c>
      <c r="Q49" s="169">
        <f>ROUND(E49*P49,2)</f>
        <v>0</v>
      </c>
      <c r="R49" s="169" t="s">
        <v>219</v>
      </c>
      <c r="S49" s="169" t="s">
        <v>167</v>
      </c>
      <c r="T49" s="170" t="s">
        <v>167</v>
      </c>
      <c r="U49" s="156">
        <v>7.0000000000000007E-2</v>
      </c>
      <c r="V49" s="156">
        <f>ROUND(E49*U49,2)</f>
        <v>73.540000000000006</v>
      </c>
      <c r="W49" s="156"/>
      <c r="X49" s="156" t="s">
        <v>220</v>
      </c>
      <c r="Y49" s="147"/>
      <c r="Z49" s="147"/>
      <c r="AA49" s="147"/>
      <c r="AB49" s="147"/>
      <c r="AC49" s="147"/>
      <c r="AD49" s="147"/>
      <c r="AE49" s="147"/>
      <c r="AF49" s="147"/>
      <c r="AG49" s="147" t="s">
        <v>221</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65" t="s">
        <v>917</v>
      </c>
      <c r="D50" s="266"/>
      <c r="E50" s="266"/>
      <c r="F50" s="266"/>
      <c r="G50" s="266"/>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223</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0" outlineLevel="1" x14ac:dyDescent="0.25">
      <c r="A51" s="164">
        <v>11</v>
      </c>
      <c r="B51" s="165" t="s">
        <v>256</v>
      </c>
      <c r="C51" s="181" t="s">
        <v>257</v>
      </c>
      <c r="D51" s="166" t="s">
        <v>230</v>
      </c>
      <c r="E51" s="167">
        <v>140.08000000000001</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t="s">
        <v>219</v>
      </c>
      <c r="S51" s="169" t="s">
        <v>167</v>
      </c>
      <c r="T51" s="170" t="s">
        <v>167</v>
      </c>
      <c r="U51" s="156">
        <v>0.06</v>
      </c>
      <c r="V51" s="156">
        <f>ROUND(E51*U51,2)</f>
        <v>8.4</v>
      </c>
      <c r="W51" s="156"/>
      <c r="X51" s="156" t="s">
        <v>220</v>
      </c>
      <c r="Y51" s="147"/>
      <c r="Z51" s="147"/>
      <c r="AA51" s="147"/>
      <c r="AB51" s="147"/>
      <c r="AC51" s="147"/>
      <c r="AD51" s="147"/>
      <c r="AE51" s="147"/>
      <c r="AF51" s="147"/>
      <c r="AG51" s="147" t="s">
        <v>221</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192" t="s">
        <v>1080</v>
      </c>
      <c r="D52" s="186"/>
      <c r="E52" s="187">
        <v>140.08000000000001</v>
      </c>
      <c r="F52" s="156"/>
      <c r="G52" s="15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233</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64">
        <v>12</v>
      </c>
      <c r="B53" s="165" t="s">
        <v>919</v>
      </c>
      <c r="C53" s="181" t="s">
        <v>920</v>
      </c>
      <c r="D53" s="166" t="s">
        <v>230</v>
      </c>
      <c r="E53" s="167">
        <v>280.16000000000003</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t="s">
        <v>219</v>
      </c>
      <c r="S53" s="169" t="s">
        <v>167</v>
      </c>
      <c r="T53" s="170" t="s">
        <v>167</v>
      </c>
      <c r="U53" s="156">
        <v>0.2</v>
      </c>
      <c r="V53" s="156">
        <f>ROUND(E53*U53,2)</f>
        <v>56.03</v>
      </c>
      <c r="W53" s="156"/>
      <c r="X53" s="156" t="s">
        <v>220</v>
      </c>
      <c r="Y53" s="147"/>
      <c r="Z53" s="147"/>
      <c r="AA53" s="147"/>
      <c r="AB53" s="147"/>
      <c r="AC53" s="147"/>
      <c r="AD53" s="147"/>
      <c r="AE53" s="147"/>
      <c r="AF53" s="147"/>
      <c r="AG53" s="147" t="s">
        <v>221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54"/>
      <c r="B54" s="155"/>
      <c r="C54" s="265" t="s">
        <v>921</v>
      </c>
      <c r="D54" s="266"/>
      <c r="E54" s="266"/>
      <c r="F54" s="266"/>
      <c r="G54" s="266"/>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223</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192" t="s">
        <v>1081</v>
      </c>
      <c r="D55" s="186"/>
      <c r="E55" s="187">
        <v>280.16000000000003</v>
      </c>
      <c r="F55" s="156"/>
      <c r="G55" s="15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233</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ht="20" outlineLevel="1" x14ac:dyDescent="0.25">
      <c r="A56" s="164">
        <v>13</v>
      </c>
      <c r="B56" s="165" t="s">
        <v>923</v>
      </c>
      <c r="C56" s="181" t="s">
        <v>924</v>
      </c>
      <c r="D56" s="166" t="s">
        <v>266</v>
      </c>
      <c r="E56" s="167">
        <v>1050.5999999999999</v>
      </c>
      <c r="F56" s="168"/>
      <c r="G56" s="169">
        <f>ROUND(E56*F56,2)</f>
        <v>0</v>
      </c>
      <c r="H56" s="168"/>
      <c r="I56" s="169">
        <f>ROUND(E56*H56,2)</f>
        <v>0</v>
      </c>
      <c r="J56" s="168"/>
      <c r="K56" s="169">
        <f>ROUND(E56*J56,2)</f>
        <v>0</v>
      </c>
      <c r="L56" s="169">
        <v>21</v>
      </c>
      <c r="M56" s="169">
        <f>G56*(1+L56/100)</f>
        <v>0</v>
      </c>
      <c r="N56" s="169">
        <v>3.0000000000000001E-5</v>
      </c>
      <c r="O56" s="169">
        <f>ROUND(E56*N56,2)</f>
        <v>0.03</v>
      </c>
      <c r="P56" s="169">
        <v>0</v>
      </c>
      <c r="Q56" s="169">
        <f>ROUND(E56*P56,2)</f>
        <v>0</v>
      </c>
      <c r="R56" s="169" t="s">
        <v>267</v>
      </c>
      <c r="S56" s="169" t="s">
        <v>175</v>
      </c>
      <c r="T56" s="170" t="s">
        <v>1082</v>
      </c>
      <c r="U56" s="156">
        <v>0</v>
      </c>
      <c r="V56" s="156">
        <f>ROUND(E56*U56,2)</f>
        <v>0</v>
      </c>
      <c r="W56" s="156"/>
      <c r="X56" s="156" t="s">
        <v>220</v>
      </c>
      <c r="Y56" s="147"/>
      <c r="Z56" s="147"/>
      <c r="AA56" s="147"/>
      <c r="AB56" s="147"/>
      <c r="AC56" s="147"/>
      <c r="AD56" s="147"/>
      <c r="AE56" s="147"/>
      <c r="AF56" s="147"/>
      <c r="AG56" s="147" t="s">
        <v>221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54"/>
      <c r="B57" s="155"/>
      <c r="C57" s="265" t="s">
        <v>925</v>
      </c>
      <c r="D57" s="266"/>
      <c r="E57" s="266"/>
      <c r="F57" s="266"/>
      <c r="G57" s="266"/>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223</v>
      </c>
      <c r="AH57" s="147"/>
      <c r="AI57" s="147"/>
      <c r="AJ57" s="147"/>
      <c r="AK57" s="147"/>
      <c r="AL57" s="147"/>
      <c r="AM57" s="147"/>
      <c r="AN57" s="147"/>
      <c r="AO57" s="147"/>
      <c r="AP57" s="147"/>
      <c r="AQ57" s="147"/>
      <c r="AR57" s="147"/>
      <c r="AS57" s="147"/>
      <c r="AT57" s="147"/>
      <c r="AU57" s="147"/>
      <c r="AV57" s="147"/>
      <c r="AW57" s="147"/>
      <c r="AX57" s="147"/>
      <c r="AY57" s="147"/>
      <c r="AZ57" s="147"/>
      <c r="BA57" s="171" t="str">
        <f>C57</f>
        <v>vč. urovnání ornice, naložení na skládce, vodorovným přemístěním ornice na místo rozprostření, založení trávníku osetím a dodávky travního semene.</v>
      </c>
      <c r="BB57" s="147"/>
      <c r="BC57" s="147"/>
      <c r="BD57" s="147"/>
      <c r="BE57" s="147"/>
      <c r="BF57" s="147"/>
      <c r="BG57" s="147"/>
      <c r="BH57" s="147"/>
    </row>
    <row r="58" spans="1:60" outlineLevel="1" x14ac:dyDescent="0.25">
      <c r="A58" s="154"/>
      <c r="B58" s="155"/>
      <c r="C58" s="192" t="s">
        <v>1083</v>
      </c>
      <c r="D58" s="186"/>
      <c r="E58" s="187">
        <v>1050.5999999999999</v>
      </c>
      <c r="F58" s="156"/>
      <c r="G58" s="156"/>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233</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64">
        <v>14</v>
      </c>
      <c r="B59" s="165" t="s">
        <v>927</v>
      </c>
      <c r="C59" s="181" t="s">
        <v>1084</v>
      </c>
      <c r="D59" s="166" t="s">
        <v>230</v>
      </c>
      <c r="E59" s="167">
        <v>108.73763</v>
      </c>
      <c r="F59" s="168"/>
      <c r="G59" s="169">
        <f>ROUND(E59*F59,2)</f>
        <v>0</v>
      </c>
      <c r="H59" s="168"/>
      <c r="I59" s="169">
        <f>ROUND(E59*H59,2)</f>
        <v>0</v>
      </c>
      <c r="J59" s="168"/>
      <c r="K59" s="169">
        <f>ROUND(E59*J59,2)</f>
        <v>0</v>
      </c>
      <c r="L59" s="169">
        <v>21</v>
      </c>
      <c r="M59" s="169">
        <f>G59*(1+L59/100)</f>
        <v>0</v>
      </c>
      <c r="N59" s="169">
        <v>1.7</v>
      </c>
      <c r="O59" s="169">
        <f>ROUND(E59*N59,2)</f>
        <v>184.85</v>
      </c>
      <c r="P59" s="169">
        <v>0</v>
      </c>
      <c r="Q59" s="169">
        <f>ROUND(E59*P59,2)</f>
        <v>0</v>
      </c>
      <c r="R59" s="169"/>
      <c r="S59" s="169" t="s">
        <v>175</v>
      </c>
      <c r="T59" s="170" t="s">
        <v>1082</v>
      </c>
      <c r="U59" s="156">
        <v>1.59</v>
      </c>
      <c r="V59" s="156">
        <f>ROUND(E59*U59,2)</f>
        <v>172.89</v>
      </c>
      <c r="W59" s="156"/>
      <c r="X59" s="156" t="s">
        <v>220</v>
      </c>
      <c r="Y59" s="147"/>
      <c r="Z59" s="147"/>
      <c r="AA59" s="147"/>
      <c r="AB59" s="147"/>
      <c r="AC59" s="147"/>
      <c r="AD59" s="147"/>
      <c r="AE59" s="147"/>
      <c r="AF59" s="147"/>
      <c r="AG59" s="147" t="s">
        <v>221</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192" t="s">
        <v>1085</v>
      </c>
      <c r="D60" s="186"/>
      <c r="E60" s="187">
        <v>112.06399999999999</v>
      </c>
      <c r="F60" s="156"/>
      <c r="G60" s="156"/>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233</v>
      </c>
      <c r="AH60" s="147">
        <v>0</v>
      </c>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192" t="s">
        <v>1086</v>
      </c>
      <c r="D61" s="186"/>
      <c r="E61" s="187">
        <v>-3.3263699999999998</v>
      </c>
      <c r="F61" s="156"/>
      <c r="G61" s="15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233</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0" outlineLevel="1" x14ac:dyDescent="0.25">
      <c r="A62" s="164">
        <v>15</v>
      </c>
      <c r="B62" s="165" t="s">
        <v>271</v>
      </c>
      <c r="C62" s="181" t="s">
        <v>272</v>
      </c>
      <c r="D62" s="166" t="s">
        <v>230</v>
      </c>
      <c r="E62" s="167">
        <v>140.08000000000001</v>
      </c>
      <c r="F62" s="168"/>
      <c r="G62" s="169">
        <f>ROUND(E62*F62,2)</f>
        <v>0</v>
      </c>
      <c r="H62" s="168"/>
      <c r="I62" s="169">
        <f>ROUND(E62*H62,2)</f>
        <v>0</v>
      </c>
      <c r="J62" s="168"/>
      <c r="K62" s="169">
        <f>ROUND(E62*J62,2)</f>
        <v>0</v>
      </c>
      <c r="L62" s="169">
        <v>21</v>
      </c>
      <c r="M62" s="169">
        <f>G62*(1+L62/100)</f>
        <v>0</v>
      </c>
      <c r="N62" s="169">
        <v>0</v>
      </c>
      <c r="O62" s="169">
        <f>ROUND(E62*N62,2)</f>
        <v>0</v>
      </c>
      <c r="P62" s="169">
        <v>0</v>
      </c>
      <c r="Q62" s="169">
        <f>ROUND(E62*P62,2)</f>
        <v>0</v>
      </c>
      <c r="R62" s="169"/>
      <c r="S62" s="169" t="s">
        <v>175</v>
      </c>
      <c r="T62" s="170" t="s">
        <v>1087</v>
      </c>
      <c r="U62" s="156">
        <v>0</v>
      </c>
      <c r="V62" s="156">
        <f>ROUND(E62*U62,2)</f>
        <v>0</v>
      </c>
      <c r="W62" s="156"/>
      <c r="X62" s="156" t="s">
        <v>220</v>
      </c>
      <c r="Y62" s="147"/>
      <c r="Z62" s="147"/>
      <c r="AA62" s="147"/>
      <c r="AB62" s="147"/>
      <c r="AC62" s="147"/>
      <c r="AD62" s="147"/>
      <c r="AE62" s="147"/>
      <c r="AF62" s="147"/>
      <c r="AG62" s="147" t="s">
        <v>221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192" t="s">
        <v>1080</v>
      </c>
      <c r="D63" s="186"/>
      <c r="E63" s="187">
        <v>140.08000000000001</v>
      </c>
      <c r="F63" s="156"/>
      <c r="G63" s="156"/>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233</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13" x14ac:dyDescent="0.25">
      <c r="A64" s="158" t="s">
        <v>162</v>
      </c>
      <c r="B64" s="159" t="s">
        <v>83</v>
      </c>
      <c r="C64" s="180" t="s">
        <v>84</v>
      </c>
      <c r="D64" s="160"/>
      <c r="E64" s="161"/>
      <c r="F64" s="162"/>
      <c r="G64" s="162">
        <f>SUMIF(AG65:AG67,"&lt;&gt;NOR",G65:G67)</f>
        <v>0</v>
      </c>
      <c r="H64" s="162"/>
      <c r="I64" s="162">
        <f>SUM(I65:I67)</f>
        <v>0</v>
      </c>
      <c r="J64" s="162"/>
      <c r="K64" s="162">
        <f>SUM(K65:K67)</f>
        <v>0</v>
      </c>
      <c r="L64" s="162"/>
      <c r="M64" s="162">
        <f>SUM(M65:M67)</f>
        <v>0</v>
      </c>
      <c r="N64" s="162"/>
      <c r="O64" s="162">
        <f>SUM(O65:O67)</f>
        <v>52.97</v>
      </c>
      <c r="P64" s="162"/>
      <c r="Q64" s="162">
        <f>SUM(Q65:Q67)</f>
        <v>0</v>
      </c>
      <c r="R64" s="162"/>
      <c r="S64" s="162"/>
      <c r="T64" s="163"/>
      <c r="U64" s="157"/>
      <c r="V64" s="157">
        <f>SUM(V65:V67)</f>
        <v>47.63</v>
      </c>
      <c r="W64" s="157"/>
      <c r="X64" s="157"/>
      <c r="AG64" t="s">
        <v>163</v>
      </c>
    </row>
    <row r="65" spans="1:60" outlineLevel="1" x14ac:dyDescent="0.25">
      <c r="A65" s="164">
        <v>16</v>
      </c>
      <c r="B65" s="165" t="s">
        <v>932</v>
      </c>
      <c r="C65" s="181" t="s">
        <v>933</v>
      </c>
      <c r="D65" s="166" t="s">
        <v>230</v>
      </c>
      <c r="E65" s="167">
        <v>28.015999999999998</v>
      </c>
      <c r="F65" s="168"/>
      <c r="G65" s="169">
        <f>ROUND(E65*F65,2)</f>
        <v>0</v>
      </c>
      <c r="H65" s="168"/>
      <c r="I65" s="169">
        <f>ROUND(E65*H65,2)</f>
        <v>0</v>
      </c>
      <c r="J65" s="168"/>
      <c r="K65" s="169">
        <f>ROUND(E65*J65,2)</f>
        <v>0</v>
      </c>
      <c r="L65" s="169">
        <v>21</v>
      </c>
      <c r="M65" s="169">
        <f>G65*(1+L65/100)</f>
        <v>0</v>
      </c>
      <c r="N65" s="169">
        <v>1.8907700000000001</v>
      </c>
      <c r="O65" s="169">
        <f>ROUND(E65*N65,2)</f>
        <v>52.97</v>
      </c>
      <c r="P65" s="169">
        <v>0</v>
      </c>
      <c r="Q65" s="169">
        <f>ROUND(E65*P65,2)</f>
        <v>0</v>
      </c>
      <c r="R65" s="169" t="s">
        <v>934</v>
      </c>
      <c r="S65" s="169" t="s">
        <v>167</v>
      </c>
      <c r="T65" s="170" t="s">
        <v>167</v>
      </c>
      <c r="U65" s="156">
        <v>1.7</v>
      </c>
      <c r="V65" s="156">
        <f>ROUND(E65*U65,2)</f>
        <v>47.63</v>
      </c>
      <c r="W65" s="156"/>
      <c r="X65" s="156" t="s">
        <v>220</v>
      </c>
      <c r="Y65" s="147"/>
      <c r="Z65" s="147"/>
      <c r="AA65" s="147"/>
      <c r="AB65" s="147"/>
      <c r="AC65" s="147"/>
      <c r="AD65" s="147"/>
      <c r="AE65" s="147"/>
      <c r="AF65" s="147"/>
      <c r="AG65" s="147" t="s">
        <v>221</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265" t="s">
        <v>935</v>
      </c>
      <c r="D66" s="266"/>
      <c r="E66" s="266"/>
      <c r="F66" s="266"/>
      <c r="G66" s="266"/>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223</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192" t="s">
        <v>1088</v>
      </c>
      <c r="D67" s="186"/>
      <c r="E67" s="187">
        <v>28.015999999999998</v>
      </c>
      <c r="F67" s="156"/>
      <c r="G67" s="156"/>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233</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ht="13" x14ac:dyDescent="0.25">
      <c r="A68" s="158" t="s">
        <v>162</v>
      </c>
      <c r="B68" s="159" t="s">
        <v>90</v>
      </c>
      <c r="C68" s="180" t="s">
        <v>91</v>
      </c>
      <c r="D68" s="160"/>
      <c r="E68" s="161"/>
      <c r="F68" s="162"/>
      <c r="G68" s="162">
        <f>SUMIF(AG69:AG98,"&lt;&gt;NOR",G69:G98)</f>
        <v>0</v>
      </c>
      <c r="H68" s="162"/>
      <c r="I68" s="162">
        <f>SUM(I69:I98)</f>
        <v>0</v>
      </c>
      <c r="J68" s="162"/>
      <c r="K68" s="162">
        <f>SUM(K69:K98)</f>
        <v>0</v>
      </c>
      <c r="L68" s="162"/>
      <c r="M68" s="162">
        <f>SUM(M69:M98)</f>
        <v>0</v>
      </c>
      <c r="N68" s="162"/>
      <c r="O68" s="162">
        <f>SUM(O69:O98)</f>
        <v>1.46</v>
      </c>
      <c r="P68" s="162"/>
      <c r="Q68" s="162">
        <f>SUM(Q69:Q98)</f>
        <v>0</v>
      </c>
      <c r="R68" s="162"/>
      <c r="S68" s="162"/>
      <c r="T68" s="163"/>
      <c r="U68" s="157"/>
      <c r="V68" s="157">
        <f>SUM(V69:V98)</f>
        <v>183.03</v>
      </c>
      <c r="W68" s="157"/>
      <c r="X68" s="157"/>
      <c r="AG68" t="s">
        <v>163</v>
      </c>
    </row>
    <row r="69" spans="1:60" ht="20" outlineLevel="1" x14ac:dyDescent="0.25">
      <c r="A69" s="172">
        <v>17</v>
      </c>
      <c r="B69" s="173" t="s">
        <v>1006</v>
      </c>
      <c r="C69" s="182" t="s">
        <v>1007</v>
      </c>
      <c r="D69" s="174" t="s">
        <v>295</v>
      </c>
      <c r="E69" s="175">
        <v>1</v>
      </c>
      <c r="F69" s="176"/>
      <c r="G69" s="177">
        <f>ROUND(E69*F69,2)</f>
        <v>0</v>
      </c>
      <c r="H69" s="176"/>
      <c r="I69" s="177">
        <f>ROUND(E69*H69,2)</f>
        <v>0</v>
      </c>
      <c r="J69" s="176"/>
      <c r="K69" s="177">
        <f>ROUND(E69*J69,2)</f>
        <v>0</v>
      </c>
      <c r="L69" s="177">
        <v>21</v>
      </c>
      <c r="M69" s="177">
        <f>G69*(1+L69/100)</f>
        <v>0</v>
      </c>
      <c r="N69" s="177">
        <v>2.2000000000000001E-4</v>
      </c>
      <c r="O69" s="177">
        <f>ROUND(E69*N69,2)</f>
        <v>0</v>
      </c>
      <c r="P69" s="177">
        <v>0</v>
      </c>
      <c r="Q69" s="177">
        <f>ROUND(E69*P69,2)</f>
        <v>0</v>
      </c>
      <c r="R69" s="177" t="s">
        <v>934</v>
      </c>
      <c r="S69" s="177" t="s">
        <v>167</v>
      </c>
      <c r="T69" s="178" t="s">
        <v>167</v>
      </c>
      <c r="U69" s="156">
        <v>0.75900000000000001</v>
      </c>
      <c r="V69" s="156">
        <f>ROUND(E69*U69,2)</f>
        <v>0.76</v>
      </c>
      <c r="W69" s="156"/>
      <c r="X69" s="156" t="s">
        <v>220</v>
      </c>
      <c r="Y69" s="147"/>
      <c r="Z69" s="147"/>
      <c r="AA69" s="147"/>
      <c r="AB69" s="147"/>
      <c r="AC69" s="147"/>
      <c r="AD69" s="147"/>
      <c r="AE69" s="147"/>
      <c r="AF69" s="147"/>
      <c r="AG69" s="147" t="s">
        <v>221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ht="20" outlineLevel="1" x14ac:dyDescent="0.25">
      <c r="A70" s="172">
        <v>18</v>
      </c>
      <c r="B70" s="173" t="s">
        <v>1008</v>
      </c>
      <c r="C70" s="182" t="s">
        <v>1009</v>
      </c>
      <c r="D70" s="174" t="s">
        <v>295</v>
      </c>
      <c r="E70" s="175">
        <v>1</v>
      </c>
      <c r="F70" s="176"/>
      <c r="G70" s="177">
        <f>ROUND(E70*F70,2)</f>
        <v>0</v>
      </c>
      <c r="H70" s="176"/>
      <c r="I70" s="177">
        <f>ROUND(E70*H70,2)</f>
        <v>0</v>
      </c>
      <c r="J70" s="176"/>
      <c r="K70" s="177">
        <f>ROUND(E70*J70,2)</f>
        <v>0</v>
      </c>
      <c r="L70" s="177">
        <v>21</v>
      </c>
      <c r="M70" s="177">
        <f>G70*(1+L70/100)</f>
        <v>0</v>
      </c>
      <c r="N70" s="177">
        <v>4.0999999999999999E-4</v>
      </c>
      <c r="O70" s="177">
        <f>ROUND(E70*N70,2)</f>
        <v>0</v>
      </c>
      <c r="P70" s="177">
        <v>0</v>
      </c>
      <c r="Q70" s="177">
        <f>ROUND(E70*P70,2)</f>
        <v>0</v>
      </c>
      <c r="R70" s="177" t="s">
        <v>934</v>
      </c>
      <c r="S70" s="177" t="s">
        <v>167</v>
      </c>
      <c r="T70" s="178" t="s">
        <v>167</v>
      </c>
      <c r="U70" s="156">
        <v>0.85599999999999998</v>
      </c>
      <c r="V70" s="156">
        <f>ROUND(E70*U70,2)</f>
        <v>0.86</v>
      </c>
      <c r="W70" s="156"/>
      <c r="X70" s="156" t="s">
        <v>220</v>
      </c>
      <c r="Y70" s="147"/>
      <c r="Z70" s="147"/>
      <c r="AA70" s="147"/>
      <c r="AB70" s="147"/>
      <c r="AC70" s="147"/>
      <c r="AD70" s="147"/>
      <c r="AE70" s="147"/>
      <c r="AF70" s="147"/>
      <c r="AG70" s="147" t="s">
        <v>221</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64">
        <v>19</v>
      </c>
      <c r="B71" s="165" t="s">
        <v>1012</v>
      </c>
      <c r="C71" s="181" t="s">
        <v>1013</v>
      </c>
      <c r="D71" s="166" t="s">
        <v>330</v>
      </c>
      <c r="E71" s="167">
        <v>350.2</v>
      </c>
      <c r="F71" s="168"/>
      <c r="G71" s="169">
        <f>ROUND(E71*F71,2)</f>
        <v>0</v>
      </c>
      <c r="H71" s="168"/>
      <c r="I71" s="169">
        <f>ROUND(E71*H71,2)</f>
        <v>0</v>
      </c>
      <c r="J71" s="168"/>
      <c r="K71" s="169">
        <f>ROUND(E71*J71,2)</f>
        <v>0</v>
      </c>
      <c r="L71" s="169">
        <v>21</v>
      </c>
      <c r="M71" s="169">
        <f>G71*(1+L71/100)</f>
        <v>0</v>
      </c>
      <c r="N71" s="169">
        <v>0</v>
      </c>
      <c r="O71" s="169">
        <f>ROUND(E71*N71,2)</f>
        <v>0</v>
      </c>
      <c r="P71" s="169">
        <v>0</v>
      </c>
      <c r="Q71" s="169">
        <f>ROUND(E71*P71,2)</f>
        <v>0</v>
      </c>
      <c r="R71" s="169" t="s">
        <v>934</v>
      </c>
      <c r="S71" s="169" t="s">
        <v>167</v>
      </c>
      <c r="T71" s="170" t="s">
        <v>167</v>
      </c>
      <c r="U71" s="156">
        <v>0.17199999999999999</v>
      </c>
      <c r="V71" s="156">
        <f>ROUND(E71*U71,2)</f>
        <v>60.23</v>
      </c>
      <c r="W71" s="156"/>
      <c r="X71" s="156" t="s">
        <v>220</v>
      </c>
      <c r="Y71" s="147"/>
      <c r="Z71" s="147"/>
      <c r="AA71" s="147"/>
      <c r="AB71" s="147"/>
      <c r="AC71" s="147"/>
      <c r="AD71" s="147"/>
      <c r="AE71" s="147"/>
      <c r="AF71" s="147"/>
      <c r="AG71" s="147" t="s">
        <v>221</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54"/>
      <c r="B72" s="155"/>
      <c r="C72" s="265" t="s">
        <v>935</v>
      </c>
      <c r="D72" s="266"/>
      <c r="E72" s="266"/>
      <c r="F72" s="266"/>
      <c r="G72" s="266"/>
      <c r="H72" s="156"/>
      <c r="I72" s="156"/>
      <c r="J72" s="156"/>
      <c r="K72" s="156"/>
      <c r="L72" s="156"/>
      <c r="M72" s="156"/>
      <c r="N72" s="156"/>
      <c r="O72" s="156"/>
      <c r="P72" s="156"/>
      <c r="Q72" s="156"/>
      <c r="R72" s="156"/>
      <c r="S72" s="156"/>
      <c r="T72" s="156"/>
      <c r="U72" s="156"/>
      <c r="V72" s="156"/>
      <c r="W72" s="156"/>
      <c r="X72" s="156"/>
      <c r="Y72" s="147"/>
      <c r="Z72" s="147"/>
      <c r="AA72" s="147"/>
      <c r="AB72" s="147"/>
      <c r="AC72" s="147"/>
      <c r="AD72" s="147"/>
      <c r="AE72" s="147"/>
      <c r="AF72" s="147"/>
      <c r="AG72" s="147" t="s">
        <v>223</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0" outlineLevel="1" x14ac:dyDescent="0.25">
      <c r="A73" s="172">
        <v>20</v>
      </c>
      <c r="B73" s="173" t="s">
        <v>1014</v>
      </c>
      <c r="C73" s="182" t="s">
        <v>1015</v>
      </c>
      <c r="D73" s="174" t="s">
        <v>295</v>
      </c>
      <c r="E73" s="175">
        <v>1</v>
      </c>
      <c r="F73" s="176"/>
      <c r="G73" s="177">
        <f>ROUND(E73*F73,2)</f>
        <v>0</v>
      </c>
      <c r="H73" s="176"/>
      <c r="I73" s="177">
        <f>ROUND(E73*H73,2)</f>
        <v>0</v>
      </c>
      <c r="J73" s="176"/>
      <c r="K73" s="177">
        <f>ROUND(E73*J73,2)</f>
        <v>0</v>
      </c>
      <c r="L73" s="177">
        <v>21</v>
      </c>
      <c r="M73" s="177">
        <f>G73*(1+L73/100)</f>
        <v>0</v>
      </c>
      <c r="N73" s="177">
        <v>2.2000000000000001E-4</v>
      </c>
      <c r="O73" s="177">
        <f>ROUND(E73*N73,2)</f>
        <v>0</v>
      </c>
      <c r="P73" s="177">
        <v>0</v>
      </c>
      <c r="Q73" s="177">
        <f>ROUND(E73*P73,2)</f>
        <v>0</v>
      </c>
      <c r="R73" s="177" t="s">
        <v>934</v>
      </c>
      <c r="S73" s="177" t="s">
        <v>167</v>
      </c>
      <c r="T73" s="178" t="s">
        <v>167</v>
      </c>
      <c r="U73" s="156">
        <v>1.554</v>
      </c>
      <c r="V73" s="156">
        <f>ROUND(E73*U73,2)</f>
        <v>1.55</v>
      </c>
      <c r="W73" s="156"/>
      <c r="X73" s="156" t="s">
        <v>220</v>
      </c>
      <c r="Y73" s="147"/>
      <c r="Z73" s="147"/>
      <c r="AA73" s="147"/>
      <c r="AB73" s="147"/>
      <c r="AC73" s="147"/>
      <c r="AD73" s="147"/>
      <c r="AE73" s="147"/>
      <c r="AF73" s="147"/>
      <c r="AG73" s="147" t="s">
        <v>221</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5">
      <c r="A74" s="172">
        <v>21</v>
      </c>
      <c r="B74" s="173" t="s">
        <v>1016</v>
      </c>
      <c r="C74" s="182" t="s">
        <v>1017</v>
      </c>
      <c r="D74" s="174" t="s">
        <v>295</v>
      </c>
      <c r="E74" s="175">
        <v>1</v>
      </c>
      <c r="F74" s="176"/>
      <c r="G74" s="177">
        <f>ROUND(E74*F74,2)</f>
        <v>0</v>
      </c>
      <c r="H74" s="176"/>
      <c r="I74" s="177">
        <f>ROUND(E74*H74,2)</f>
        <v>0</v>
      </c>
      <c r="J74" s="176"/>
      <c r="K74" s="177">
        <f>ROUND(E74*J74,2)</f>
        <v>0</v>
      </c>
      <c r="L74" s="177">
        <v>21</v>
      </c>
      <c r="M74" s="177">
        <f>G74*(1+L74/100)</f>
        <v>0</v>
      </c>
      <c r="N74" s="177">
        <v>2.7699999999999999E-3</v>
      </c>
      <c r="O74" s="177">
        <f>ROUND(E74*N74,2)</f>
        <v>0</v>
      </c>
      <c r="P74" s="177">
        <v>0</v>
      </c>
      <c r="Q74" s="177">
        <f>ROUND(E74*P74,2)</f>
        <v>0</v>
      </c>
      <c r="R74" s="177" t="s">
        <v>934</v>
      </c>
      <c r="S74" s="177" t="s">
        <v>167</v>
      </c>
      <c r="T74" s="178" t="s">
        <v>167</v>
      </c>
      <c r="U74" s="156">
        <v>1.663</v>
      </c>
      <c r="V74" s="156">
        <f>ROUND(E74*U74,2)</f>
        <v>1.66</v>
      </c>
      <c r="W74" s="156"/>
      <c r="X74" s="156" t="s">
        <v>220</v>
      </c>
      <c r="Y74" s="147"/>
      <c r="Z74" s="147"/>
      <c r="AA74" s="147"/>
      <c r="AB74" s="147"/>
      <c r="AC74" s="147"/>
      <c r="AD74" s="147"/>
      <c r="AE74" s="147"/>
      <c r="AF74" s="147"/>
      <c r="AG74" s="147" t="s">
        <v>221</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5">
      <c r="A75" s="164">
        <v>22</v>
      </c>
      <c r="B75" s="165" t="s">
        <v>1020</v>
      </c>
      <c r="C75" s="181" t="s">
        <v>1021</v>
      </c>
      <c r="D75" s="166" t="s">
        <v>330</v>
      </c>
      <c r="E75" s="167">
        <v>350.2</v>
      </c>
      <c r="F75" s="168"/>
      <c r="G75" s="169">
        <f>ROUND(E75*F75,2)</f>
        <v>0</v>
      </c>
      <c r="H75" s="168"/>
      <c r="I75" s="169">
        <f>ROUND(E75*H75,2)</f>
        <v>0</v>
      </c>
      <c r="J75" s="168"/>
      <c r="K75" s="169">
        <f>ROUND(E75*J75,2)</f>
        <v>0</v>
      </c>
      <c r="L75" s="169">
        <v>21</v>
      </c>
      <c r="M75" s="169">
        <f>G75*(1+L75/100)</f>
        <v>0</v>
      </c>
      <c r="N75" s="169">
        <v>0</v>
      </c>
      <c r="O75" s="169">
        <f>ROUND(E75*N75,2)</f>
        <v>0</v>
      </c>
      <c r="P75" s="169">
        <v>0</v>
      </c>
      <c r="Q75" s="169">
        <f>ROUND(E75*P75,2)</f>
        <v>0</v>
      </c>
      <c r="R75" s="169" t="s">
        <v>934</v>
      </c>
      <c r="S75" s="169" t="s">
        <v>167</v>
      </c>
      <c r="T75" s="170" t="s">
        <v>167</v>
      </c>
      <c r="U75" s="156">
        <v>4.3999999999999997E-2</v>
      </c>
      <c r="V75" s="156">
        <f>ROUND(E75*U75,2)</f>
        <v>15.41</v>
      </c>
      <c r="W75" s="156"/>
      <c r="X75" s="156" t="s">
        <v>220</v>
      </c>
      <c r="Y75" s="147"/>
      <c r="Z75" s="147"/>
      <c r="AA75" s="147"/>
      <c r="AB75" s="147"/>
      <c r="AC75" s="147"/>
      <c r="AD75" s="147"/>
      <c r="AE75" s="147"/>
      <c r="AF75" s="147"/>
      <c r="AG75" s="147" t="s">
        <v>221</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54"/>
      <c r="B76" s="155"/>
      <c r="C76" s="265" t="s">
        <v>971</v>
      </c>
      <c r="D76" s="266"/>
      <c r="E76" s="266"/>
      <c r="F76" s="266"/>
      <c r="G76" s="266"/>
      <c r="H76" s="156"/>
      <c r="I76" s="156"/>
      <c r="J76" s="156"/>
      <c r="K76" s="156"/>
      <c r="L76" s="156"/>
      <c r="M76" s="156"/>
      <c r="N76" s="156"/>
      <c r="O76" s="156"/>
      <c r="P76" s="156"/>
      <c r="Q76" s="156"/>
      <c r="R76" s="156"/>
      <c r="S76" s="156"/>
      <c r="T76" s="156"/>
      <c r="U76" s="156"/>
      <c r="V76" s="156"/>
      <c r="W76" s="156"/>
      <c r="X76" s="156"/>
      <c r="Y76" s="147"/>
      <c r="Z76" s="147"/>
      <c r="AA76" s="147"/>
      <c r="AB76" s="147"/>
      <c r="AC76" s="147"/>
      <c r="AD76" s="147"/>
      <c r="AE76" s="147"/>
      <c r="AF76" s="147"/>
      <c r="AG76" s="147" t="s">
        <v>223</v>
      </c>
      <c r="AH76" s="147"/>
      <c r="AI76" s="147"/>
      <c r="AJ76" s="147"/>
      <c r="AK76" s="147"/>
      <c r="AL76" s="147"/>
      <c r="AM76" s="147"/>
      <c r="AN76" s="147"/>
      <c r="AO76" s="147"/>
      <c r="AP76" s="147"/>
      <c r="AQ76" s="147"/>
      <c r="AR76" s="147"/>
      <c r="AS76" s="147"/>
      <c r="AT76" s="147"/>
      <c r="AU76" s="147"/>
      <c r="AV76" s="147"/>
      <c r="AW76" s="147"/>
      <c r="AX76" s="147"/>
      <c r="AY76" s="147"/>
      <c r="AZ76" s="147"/>
      <c r="BA76" s="171" t="str">
        <f>C76</f>
        <v>přísun, montáže, demontáže a odsunu zkoušecího čerpadla, napuštění tlakovou vodou a dodání vody pro tlakovou zkoušku,</v>
      </c>
      <c r="BB76" s="147"/>
      <c r="BC76" s="147"/>
      <c r="BD76" s="147"/>
      <c r="BE76" s="147"/>
      <c r="BF76" s="147"/>
      <c r="BG76" s="147"/>
      <c r="BH76" s="147"/>
    </row>
    <row r="77" spans="1:60" outlineLevel="1" x14ac:dyDescent="0.25">
      <c r="A77" s="164">
        <v>23</v>
      </c>
      <c r="B77" s="165" t="s">
        <v>972</v>
      </c>
      <c r="C77" s="181" t="s">
        <v>973</v>
      </c>
      <c r="D77" s="166" t="s">
        <v>974</v>
      </c>
      <c r="E77" s="167">
        <v>1</v>
      </c>
      <c r="F77" s="168"/>
      <c r="G77" s="169">
        <f>ROUND(E77*F77,2)</f>
        <v>0</v>
      </c>
      <c r="H77" s="168"/>
      <c r="I77" s="169">
        <f>ROUND(E77*H77,2)</f>
        <v>0</v>
      </c>
      <c r="J77" s="168"/>
      <c r="K77" s="169">
        <f>ROUND(E77*J77,2)</f>
        <v>0</v>
      </c>
      <c r="L77" s="169">
        <v>21</v>
      </c>
      <c r="M77" s="169">
        <f>G77*(1+L77/100)</f>
        <v>0</v>
      </c>
      <c r="N77" s="169">
        <v>3.5029999999999999E-2</v>
      </c>
      <c r="O77" s="169">
        <f>ROUND(E77*N77,2)</f>
        <v>0.04</v>
      </c>
      <c r="P77" s="169">
        <v>0</v>
      </c>
      <c r="Q77" s="169">
        <f>ROUND(E77*P77,2)</f>
        <v>0</v>
      </c>
      <c r="R77" s="169" t="s">
        <v>934</v>
      </c>
      <c r="S77" s="169" t="s">
        <v>167</v>
      </c>
      <c r="T77" s="170" t="s">
        <v>167</v>
      </c>
      <c r="U77" s="156">
        <v>10.130000000000001</v>
      </c>
      <c r="V77" s="156">
        <f>ROUND(E77*U77,2)</f>
        <v>10.130000000000001</v>
      </c>
      <c r="W77" s="156"/>
      <c r="X77" s="156" t="s">
        <v>220</v>
      </c>
      <c r="Y77" s="147"/>
      <c r="Z77" s="147"/>
      <c r="AA77" s="147"/>
      <c r="AB77" s="147"/>
      <c r="AC77" s="147"/>
      <c r="AD77" s="147"/>
      <c r="AE77" s="147"/>
      <c r="AF77" s="147"/>
      <c r="AG77" s="147" t="s">
        <v>221</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0.5" outlineLevel="1" x14ac:dyDescent="0.25">
      <c r="A78" s="154"/>
      <c r="B78" s="155"/>
      <c r="C78" s="265" t="s">
        <v>975</v>
      </c>
      <c r="D78" s="266"/>
      <c r="E78" s="266"/>
      <c r="F78" s="266"/>
      <c r="G78" s="266"/>
      <c r="H78" s="156"/>
      <c r="I78" s="156"/>
      <c r="J78" s="156"/>
      <c r="K78" s="156"/>
      <c r="L78" s="156"/>
      <c r="M78" s="156"/>
      <c r="N78" s="156"/>
      <c r="O78" s="156"/>
      <c r="P78" s="156"/>
      <c r="Q78" s="156"/>
      <c r="R78" s="156"/>
      <c r="S78" s="156"/>
      <c r="T78" s="156"/>
      <c r="U78" s="156"/>
      <c r="V78" s="156"/>
      <c r="W78" s="156"/>
      <c r="X78" s="156"/>
      <c r="Y78" s="147"/>
      <c r="Z78" s="147"/>
      <c r="AA78" s="147"/>
      <c r="AB78" s="147"/>
      <c r="AC78" s="147"/>
      <c r="AD78" s="147"/>
      <c r="AE78" s="147"/>
      <c r="AF78" s="147"/>
      <c r="AG78" s="147" t="s">
        <v>223</v>
      </c>
      <c r="AH78" s="147"/>
      <c r="AI78" s="147"/>
      <c r="AJ78" s="147"/>
      <c r="AK78" s="147"/>
      <c r="AL78" s="147"/>
      <c r="AM78" s="147"/>
      <c r="AN78" s="147"/>
      <c r="AO78" s="147"/>
      <c r="AP78" s="147"/>
      <c r="AQ78" s="147"/>
      <c r="AR78" s="147"/>
      <c r="AS78" s="147"/>
      <c r="AT78" s="147"/>
      <c r="AU78" s="147"/>
      <c r="AV78" s="147"/>
      <c r="AW78" s="147"/>
      <c r="AX78" s="147"/>
      <c r="AY78" s="147"/>
      <c r="AZ78" s="147"/>
      <c r="BA78" s="171" t="str">
        <f>C78</f>
        <v>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v>
      </c>
      <c r="BB78" s="147"/>
      <c r="BC78" s="147"/>
      <c r="BD78" s="147"/>
      <c r="BE78" s="147"/>
      <c r="BF78" s="147"/>
      <c r="BG78" s="147"/>
      <c r="BH78" s="147"/>
    </row>
    <row r="79" spans="1:60" outlineLevel="1" x14ac:dyDescent="0.25">
      <c r="A79" s="164">
        <v>24</v>
      </c>
      <c r="B79" s="165" t="s">
        <v>1022</v>
      </c>
      <c r="C79" s="181" t="s">
        <v>1023</v>
      </c>
      <c r="D79" s="166" t="s">
        <v>330</v>
      </c>
      <c r="E79" s="167">
        <v>350.2</v>
      </c>
      <c r="F79" s="168"/>
      <c r="G79" s="169">
        <f>ROUND(E79*F79,2)</f>
        <v>0</v>
      </c>
      <c r="H79" s="168"/>
      <c r="I79" s="169">
        <f>ROUND(E79*H79,2)</f>
        <v>0</v>
      </c>
      <c r="J79" s="168"/>
      <c r="K79" s="169">
        <f>ROUND(E79*J79,2)</f>
        <v>0</v>
      </c>
      <c r="L79" s="169">
        <v>21</v>
      </c>
      <c r="M79" s="169">
        <f>G79*(1+L79/100)</f>
        <v>0</v>
      </c>
      <c r="N79" s="169">
        <v>0</v>
      </c>
      <c r="O79" s="169">
        <f>ROUND(E79*N79,2)</f>
        <v>0</v>
      </c>
      <c r="P79" s="169">
        <v>0</v>
      </c>
      <c r="Q79" s="169">
        <f>ROUND(E79*P79,2)</f>
        <v>0</v>
      </c>
      <c r="R79" s="169" t="s">
        <v>934</v>
      </c>
      <c r="S79" s="169" t="s">
        <v>167</v>
      </c>
      <c r="T79" s="170" t="s">
        <v>167</v>
      </c>
      <c r="U79" s="156">
        <v>0.21</v>
      </c>
      <c r="V79" s="156">
        <f>ROUND(E79*U79,2)</f>
        <v>73.540000000000006</v>
      </c>
      <c r="W79" s="156"/>
      <c r="X79" s="156" t="s">
        <v>220</v>
      </c>
      <c r="Y79" s="147"/>
      <c r="Z79" s="147"/>
      <c r="AA79" s="147"/>
      <c r="AB79" s="147"/>
      <c r="AC79" s="147"/>
      <c r="AD79" s="147"/>
      <c r="AE79" s="147"/>
      <c r="AF79" s="147"/>
      <c r="AG79" s="147" t="s">
        <v>221</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5">
      <c r="A80" s="154"/>
      <c r="B80" s="155"/>
      <c r="C80" s="265" t="s">
        <v>978</v>
      </c>
      <c r="D80" s="266"/>
      <c r="E80" s="266"/>
      <c r="F80" s="266"/>
      <c r="G80" s="266"/>
      <c r="H80" s="156"/>
      <c r="I80" s="156"/>
      <c r="J80" s="156"/>
      <c r="K80" s="156"/>
      <c r="L80" s="156"/>
      <c r="M80" s="156"/>
      <c r="N80" s="156"/>
      <c r="O80" s="156"/>
      <c r="P80" s="156"/>
      <c r="Q80" s="156"/>
      <c r="R80" s="156"/>
      <c r="S80" s="156"/>
      <c r="T80" s="156"/>
      <c r="U80" s="156"/>
      <c r="V80" s="156"/>
      <c r="W80" s="156"/>
      <c r="X80" s="156"/>
      <c r="Y80" s="147"/>
      <c r="Z80" s="147"/>
      <c r="AA80" s="147"/>
      <c r="AB80" s="147"/>
      <c r="AC80" s="147"/>
      <c r="AD80" s="147"/>
      <c r="AE80" s="147"/>
      <c r="AF80" s="147"/>
      <c r="AG80" s="147" t="s">
        <v>223</v>
      </c>
      <c r="AH80" s="147"/>
      <c r="AI80" s="147"/>
      <c r="AJ80" s="147"/>
      <c r="AK80" s="147"/>
      <c r="AL80" s="147"/>
      <c r="AM80" s="147"/>
      <c r="AN80" s="147"/>
      <c r="AO80" s="147"/>
      <c r="AP80" s="147"/>
      <c r="AQ80" s="147"/>
      <c r="AR80" s="147"/>
      <c r="AS80" s="147"/>
      <c r="AT80" s="147"/>
      <c r="AU80" s="147"/>
      <c r="AV80" s="147"/>
      <c r="AW80" s="147"/>
      <c r="AX80" s="147"/>
      <c r="AY80" s="147"/>
      <c r="AZ80" s="147"/>
      <c r="BA80" s="171" t="str">
        <f>C80</f>
        <v>napuštění a vypuštění vody, dodání vody a desinfekčního prostředku, náklady na bakteriologický rozbor vody,</v>
      </c>
      <c r="BB80" s="147"/>
      <c r="BC80" s="147"/>
      <c r="BD80" s="147"/>
      <c r="BE80" s="147"/>
      <c r="BF80" s="147"/>
      <c r="BG80" s="147"/>
      <c r="BH80" s="147"/>
    </row>
    <row r="81" spans="1:60" outlineLevel="1" x14ac:dyDescent="0.25">
      <c r="A81" s="164">
        <v>25</v>
      </c>
      <c r="B81" s="165" t="s">
        <v>1024</v>
      </c>
      <c r="C81" s="181" t="s">
        <v>1025</v>
      </c>
      <c r="D81" s="166" t="s">
        <v>295</v>
      </c>
      <c r="E81" s="167">
        <v>1</v>
      </c>
      <c r="F81" s="168"/>
      <c r="G81" s="169">
        <f>ROUND(E81*F81,2)</f>
        <v>0</v>
      </c>
      <c r="H81" s="168"/>
      <c r="I81" s="169">
        <f>ROUND(E81*H81,2)</f>
        <v>0</v>
      </c>
      <c r="J81" s="168"/>
      <c r="K81" s="169">
        <f>ROUND(E81*J81,2)</f>
        <v>0</v>
      </c>
      <c r="L81" s="169">
        <v>21</v>
      </c>
      <c r="M81" s="169">
        <f>G81*(1+L81/100)</f>
        <v>0</v>
      </c>
      <c r="N81" s="169">
        <v>0.12303</v>
      </c>
      <c r="O81" s="169">
        <f>ROUND(E81*N81,2)</f>
        <v>0.12</v>
      </c>
      <c r="P81" s="169">
        <v>0</v>
      </c>
      <c r="Q81" s="169">
        <f>ROUND(E81*P81,2)</f>
        <v>0</v>
      </c>
      <c r="R81" s="169" t="s">
        <v>934</v>
      </c>
      <c r="S81" s="169" t="s">
        <v>167</v>
      </c>
      <c r="T81" s="170" t="s">
        <v>167</v>
      </c>
      <c r="U81" s="156">
        <v>0.86299999999999999</v>
      </c>
      <c r="V81" s="156">
        <f>ROUND(E81*U81,2)</f>
        <v>0.86</v>
      </c>
      <c r="W81" s="156"/>
      <c r="X81" s="156" t="s">
        <v>220</v>
      </c>
      <c r="Y81" s="147"/>
      <c r="Z81" s="147"/>
      <c r="AA81" s="147"/>
      <c r="AB81" s="147"/>
      <c r="AC81" s="147"/>
      <c r="AD81" s="147"/>
      <c r="AE81" s="147"/>
      <c r="AF81" s="147"/>
      <c r="AG81" s="147" t="s">
        <v>221</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5">
      <c r="A82" s="154"/>
      <c r="B82" s="155"/>
      <c r="C82" s="265" t="s">
        <v>1026</v>
      </c>
      <c r="D82" s="266"/>
      <c r="E82" s="266"/>
      <c r="F82" s="266"/>
      <c r="G82" s="266"/>
      <c r="H82" s="156"/>
      <c r="I82" s="156"/>
      <c r="J82" s="156"/>
      <c r="K82" s="156"/>
      <c r="L82" s="156"/>
      <c r="M82" s="156"/>
      <c r="N82" s="156"/>
      <c r="O82" s="156"/>
      <c r="P82" s="156"/>
      <c r="Q82" s="156"/>
      <c r="R82" s="156"/>
      <c r="S82" s="156"/>
      <c r="T82" s="156"/>
      <c r="U82" s="156"/>
      <c r="V82" s="156"/>
      <c r="W82" s="156"/>
      <c r="X82" s="156"/>
      <c r="Y82" s="147"/>
      <c r="Z82" s="147"/>
      <c r="AA82" s="147"/>
      <c r="AB82" s="147"/>
      <c r="AC82" s="147"/>
      <c r="AD82" s="147"/>
      <c r="AE82" s="147"/>
      <c r="AF82" s="147"/>
      <c r="AG82" s="147" t="s">
        <v>223</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72">
        <v>26</v>
      </c>
      <c r="B83" s="173" t="s">
        <v>979</v>
      </c>
      <c r="C83" s="182" t="s">
        <v>980</v>
      </c>
      <c r="D83" s="174" t="s">
        <v>330</v>
      </c>
      <c r="E83" s="175">
        <v>350.2</v>
      </c>
      <c r="F83" s="176"/>
      <c r="G83" s="177">
        <f>ROUND(E83*F83,2)</f>
        <v>0</v>
      </c>
      <c r="H83" s="176"/>
      <c r="I83" s="177">
        <f>ROUND(E83*H83,2)</f>
        <v>0</v>
      </c>
      <c r="J83" s="176"/>
      <c r="K83" s="177">
        <f>ROUND(E83*J83,2)</f>
        <v>0</v>
      </c>
      <c r="L83" s="177">
        <v>21</v>
      </c>
      <c r="M83" s="177">
        <f>G83*(1+L83/100)</f>
        <v>0</v>
      </c>
      <c r="N83" s="177">
        <v>0</v>
      </c>
      <c r="O83" s="177">
        <f>ROUND(E83*N83,2)</f>
        <v>0</v>
      </c>
      <c r="P83" s="177">
        <v>0</v>
      </c>
      <c r="Q83" s="177">
        <f>ROUND(E83*P83,2)</f>
        <v>0</v>
      </c>
      <c r="R83" s="177" t="s">
        <v>934</v>
      </c>
      <c r="S83" s="177" t="s">
        <v>167</v>
      </c>
      <c r="T83" s="178" t="s">
        <v>167</v>
      </c>
      <c r="U83" s="156">
        <v>2.5999999999999999E-2</v>
      </c>
      <c r="V83" s="156">
        <f>ROUND(E83*U83,2)</f>
        <v>9.11</v>
      </c>
      <c r="W83" s="156"/>
      <c r="X83" s="156" t="s">
        <v>220</v>
      </c>
      <c r="Y83" s="147"/>
      <c r="Z83" s="147"/>
      <c r="AA83" s="147"/>
      <c r="AB83" s="147"/>
      <c r="AC83" s="147"/>
      <c r="AD83" s="147"/>
      <c r="AE83" s="147"/>
      <c r="AF83" s="147"/>
      <c r="AG83" s="147" t="s">
        <v>221</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72">
        <v>27</v>
      </c>
      <c r="B84" s="173" t="s">
        <v>1027</v>
      </c>
      <c r="C84" s="182" t="s">
        <v>1028</v>
      </c>
      <c r="D84" s="174" t="s">
        <v>295</v>
      </c>
      <c r="E84" s="175">
        <v>7</v>
      </c>
      <c r="F84" s="176"/>
      <c r="G84" s="177">
        <f>ROUND(E84*F84,2)</f>
        <v>0</v>
      </c>
      <c r="H84" s="176"/>
      <c r="I84" s="177">
        <f>ROUND(E84*H84,2)</f>
        <v>0</v>
      </c>
      <c r="J84" s="176"/>
      <c r="K84" s="177">
        <f>ROUND(E84*J84,2)</f>
        <v>0</v>
      </c>
      <c r="L84" s="177">
        <v>21</v>
      </c>
      <c r="M84" s="177">
        <f>G84*(1+L84/100)</f>
        <v>0</v>
      </c>
      <c r="N84" s="177">
        <v>0</v>
      </c>
      <c r="O84" s="177">
        <f>ROUND(E84*N84,2)</f>
        <v>0</v>
      </c>
      <c r="P84" s="177">
        <v>0</v>
      </c>
      <c r="Q84" s="177">
        <f>ROUND(E84*P84,2)</f>
        <v>0</v>
      </c>
      <c r="R84" s="177"/>
      <c r="S84" s="177" t="s">
        <v>175</v>
      </c>
      <c r="T84" s="178" t="s">
        <v>168</v>
      </c>
      <c r="U84" s="156">
        <v>1.2736000000000001</v>
      </c>
      <c r="V84" s="156">
        <f>ROUND(E84*U84,2)</f>
        <v>8.92</v>
      </c>
      <c r="W84" s="156"/>
      <c r="X84" s="156" t="s">
        <v>220</v>
      </c>
      <c r="Y84" s="147"/>
      <c r="Z84" s="147"/>
      <c r="AA84" s="147"/>
      <c r="AB84" s="147"/>
      <c r="AC84" s="147"/>
      <c r="AD84" s="147"/>
      <c r="AE84" s="147"/>
      <c r="AF84" s="147"/>
      <c r="AG84" s="147" t="s">
        <v>221</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ht="20" outlineLevel="1" x14ac:dyDescent="0.25">
      <c r="A85" s="164">
        <v>28</v>
      </c>
      <c r="B85" s="165" t="s">
        <v>1029</v>
      </c>
      <c r="C85" s="181" t="s">
        <v>1030</v>
      </c>
      <c r="D85" s="166" t="s">
        <v>330</v>
      </c>
      <c r="E85" s="167">
        <v>355.45299999999997</v>
      </c>
      <c r="F85" s="168"/>
      <c r="G85" s="169">
        <f>ROUND(E85*F85,2)</f>
        <v>0</v>
      </c>
      <c r="H85" s="168"/>
      <c r="I85" s="169">
        <f>ROUND(E85*H85,2)</f>
        <v>0</v>
      </c>
      <c r="J85" s="168"/>
      <c r="K85" s="169">
        <f>ROUND(E85*J85,2)</f>
        <v>0</v>
      </c>
      <c r="L85" s="169">
        <v>21</v>
      </c>
      <c r="M85" s="169">
        <f>G85*(1+L85/100)</f>
        <v>0</v>
      </c>
      <c r="N85" s="169">
        <v>3.1800000000000001E-3</v>
      </c>
      <c r="O85" s="169">
        <f>ROUND(E85*N85,2)</f>
        <v>1.1299999999999999</v>
      </c>
      <c r="P85" s="169">
        <v>0</v>
      </c>
      <c r="Q85" s="169">
        <f>ROUND(E85*P85,2)</f>
        <v>0</v>
      </c>
      <c r="R85" s="169" t="s">
        <v>357</v>
      </c>
      <c r="S85" s="169" t="s">
        <v>167</v>
      </c>
      <c r="T85" s="170" t="s">
        <v>167</v>
      </c>
      <c r="U85" s="156">
        <v>0</v>
      </c>
      <c r="V85" s="156">
        <f>ROUND(E85*U85,2)</f>
        <v>0</v>
      </c>
      <c r="W85" s="156"/>
      <c r="X85" s="156" t="s">
        <v>298</v>
      </c>
      <c r="Y85" s="14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54"/>
      <c r="B86" s="155"/>
      <c r="C86" s="192" t="s">
        <v>1089</v>
      </c>
      <c r="D86" s="186"/>
      <c r="E86" s="187">
        <v>355.45299999999997</v>
      </c>
      <c r="F86" s="156"/>
      <c r="G86" s="156"/>
      <c r="H86" s="156"/>
      <c r="I86" s="156"/>
      <c r="J86" s="156"/>
      <c r="K86" s="156"/>
      <c r="L86" s="156"/>
      <c r="M86" s="156"/>
      <c r="N86" s="156"/>
      <c r="O86" s="156"/>
      <c r="P86" s="156"/>
      <c r="Q86" s="156"/>
      <c r="R86" s="156"/>
      <c r="S86" s="156"/>
      <c r="T86" s="156"/>
      <c r="U86" s="156"/>
      <c r="V86" s="156"/>
      <c r="W86" s="156"/>
      <c r="X86" s="156"/>
      <c r="Y86" s="147"/>
      <c r="Z86" s="147"/>
      <c r="AA86" s="147"/>
      <c r="AB86" s="147"/>
      <c r="AC86" s="147"/>
      <c r="AD86" s="147"/>
      <c r="AE86" s="147"/>
      <c r="AF86" s="147"/>
      <c r="AG86" s="147" t="s">
        <v>233</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0" outlineLevel="1" x14ac:dyDescent="0.25">
      <c r="A87" s="172">
        <v>29</v>
      </c>
      <c r="B87" s="173" t="s">
        <v>1032</v>
      </c>
      <c r="C87" s="182" t="s">
        <v>1033</v>
      </c>
      <c r="D87" s="174" t="s">
        <v>295</v>
      </c>
      <c r="E87" s="175">
        <v>1</v>
      </c>
      <c r="F87" s="176"/>
      <c r="G87" s="177">
        <f t="shared" ref="G87:G98" si="0">ROUND(E87*F87,2)</f>
        <v>0</v>
      </c>
      <c r="H87" s="176"/>
      <c r="I87" s="177">
        <f t="shared" ref="I87:I98" si="1">ROUND(E87*H87,2)</f>
        <v>0</v>
      </c>
      <c r="J87" s="176"/>
      <c r="K87" s="177">
        <f t="shared" ref="K87:K98" si="2">ROUND(E87*J87,2)</f>
        <v>0</v>
      </c>
      <c r="L87" s="177">
        <v>21</v>
      </c>
      <c r="M87" s="177">
        <f t="shared" ref="M87:M98" si="3">G87*(1+L87/100)</f>
        <v>0</v>
      </c>
      <c r="N87" s="177">
        <v>1.1299999999999999E-2</v>
      </c>
      <c r="O87" s="177">
        <f t="shared" ref="O87:O98" si="4">ROUND(E87*N87,2)</f>
        <v>0.01</v>
      </c>
      <c r="P87" s="177">
        <v>0</v>
      </c>
      <c r="Q87" s="177">
        <f t="shared" ref="Q87:Q98" si="5">ROUND(E87*P87,2)</f>
        <v>0</v>
      </c>
      <c r="R87" s="177" t="s">
        <v>357</v>
      </c>
      <c r="S87" s="177" t="s">
        <v>167</v>
      </c>
      <c r="T87" s="178" t="s">
        <v>167</v>
      </c>
      <c r="U87" s="156">
        <v>0</v>
      </c>
      <c r="V87" s="156">
        <f t="shared" ref="V87:V98" si="6">ROUND(E87*U87,2)</f>
        <v>0</v>
      </c>
      <c r="W87" s="156"/>
      <c r="X87" s="156" t="s">
        <v>298</v>
      </c>
      <c r="Y87" s="147"/>
      <c r="Z87" s="147"/>
      <c r="AA87" s="147"/>
      <c r="AB87" s="147"/>
      <c r="AC87" s="147"/>
      <c r="AD87" s="147"/>
      <c r="AE87" s="147"/>
      <c r="AF87" s="147"/>
      <c r="AG87" s="147" t="s">
        <v>299</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40" outlineLevel="1" x14ac:dyDescent="0.25">
      <c r="A88" s="172">
        <v>30</v>
      </c>
      <c r="B88" s="173" t="s">
        <v>1034</v>
      </c>
      <c r="C88" s="182" t="s">
        <v>1183</v>
      </c>
      <c r="D88" s="174" t="s">
        <v>295</v>
      </c>
      <c r="E88" s="175">
        <v>1</v>
      </c>
      <c r="F88" s="176"/>
      <c r="G88" s="177">
        <f t="shared" si="0"/>
        <v>0</v>
      </c>
      <c r="H88" s="176"/>
      <c r="I88" s="177">
        <f t="shared" si="1"/>
        <v>0</v>
      </c>
      <c r="J88" s="176"/>
      <c r="K88" s="177">
        <f t="shared" si="2"/>
        <v>0</v>
      </c>
      <c r="L88" s="177">
        <v>21</v>
      </c>
      <c r="M88" s="177">
        <f t="shared" si="3"/>
        <v>0</v>
      </c>
      <c r="N88" s="177">
        <v>1.8499999999999999E-2</v>
      </c>
      <c r="O88" s="177">
        <f t="shared" si="4"/>
        <v>0.02</v>
      </c>
      <c r="P88" s="177">
        <v>0</v>
      </c>
      <c r="Q88" s="177">
        <f t="shared" si="5"/>
        <v>0</v>
      </c>
      <c r="R88" s="177"/>
      <c r="S88" s="177" t="s">
        <v>175</v>
      </c>
      <c r="T88" s="178" t="s">
        <v>268</v>
      </c>
      <c r="U88" s="156">
        <v>0</v>
      </c>
      <c r="V88" s="156">
        <f t="shared" si="6"/>
        <v>0</v>
      </c>
      <c r="W88" s="156"/>
      <c r="X88" s="156" t="s">
        <v>298</v>
      </c>
      <c r="Y88" s="147"/>
      <c r="Z88" s="147"/>
      <c r="AA88" s="147"/>
      <c r="AB88" s="147"/>
      <c r="AC88" s="147"/>
      <c r="AD88" s="147"/>
      <c r="AE88" s="147"/>
      <c r="AF88" s="147"/>
      <c r="AG88" s="147" t="s">
        <v>299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0" outlineLevel="1" x14ac:dyDescent="0.25">
      <c r="A89" s="172">
        <v>31</v>
      </c>
      <c r="B89" s="173" t="s">
        <v>1036</v>
      </c>
      <c r="C89" s="182" t="s">
        <v>1184</v>
      </c>
      <c r="D89" s="174" t="s">
        <v>295</v>
      </c>
      <c r="E89" s="175">
        <v>1</v>
      </c>
      <c r="F89" s="176"/>
      <c r="G89" s="177">
        <f t="shared" si="0"/>
        <v>0</v>
      </c>
      <c r="H89" s="176"/>
      <c r="I89" s="177">
        <f t="shared" si="1"/>
        <v>0</v>
      </c>
      <c r="J89" s="176"/>
      <c r="K89" s="177">
        <f t="shared" si="2"/>
        <v>0</v>
      </c>
      <c r="L89" s="177">
        <v>21</v>
      </c>
      <c r="M89" s="177">
        <f t="shared" si="3"/>
        <v>0</v>
      </c>
      <c r="N89" s="177">
        <v>0.05</v>
      </c>
      <c r="O89" s="177">
        <f t="shared" si="4"/>
        <v>0.05</v>
      </c>
      <c r="P89" s="177">
        <v>0</v>
      </c>
      <c r="Q89" s="177">
        <f t="shared" si="5"/>
        <v>0</v>
      </c>
      <c r="R89" s="177" t="s">
        <v>357</v>
      </c>
      <c r="S89" s="177" t="s">
        <v>167</v>
      </c>
      <c r="T89" s="178" t="s">
        <v>167</v>
      </c>
      <c r="U89" s="156">
        <v>0</v>
      </c>
      <c r="V89" s="156">
        <f t="shared" si="6"/>
        <v>0</v>
      </c>
      <c r="W89" s="156"/>
      <c r="X89" s="156" t="s">
        <v>298</v>
      </c>
      <c r="Y89" s="147"/>
      <c r="Z89" s="147"/>
      <c r="AA89" s="147"/>
      <c r="AB89" s="147"/>
      <c r="AC89" s="147"/>
      <c r="AD89" s="147"/>
      <c r="AE89" s="147"/>
      <c r="AF89" s="147"/>
      <c r="AG89" s="147" t="s">
        <v>299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5">
      <c r="A90" s="172">
        <v>32</v>
      </c>
      <c r="B90" s="173" t="s">
        <v>1037</v>
      </c>
      <c r="C90" s="182" t="s">
        <v>1038</v>
      </c>
      <c r="D90" s="174" t="s">
        <v>295</v>
      </c>
      <c r="E90" s="175">
        <v>1</v>
      </c>
      <c r="F90" s="176"/>
      <c r="G90" s="177">
        <f t="shared" si="0"/>
        <v>0</v>
      </c>
      <c r="H90" s="176"/>
      <c r="I90" s="177">
        <f t="shared" si="1"/>
        <v>0</v>
      </c>
      <c r="J90" s="176"/>
      <c r="K90" s="177">
        <f t="shared" si="2"/>
        <v>0</v>
      </c>
      <c r="L90" s="177">
        <v>21</v>
      </c>
      <c r="M90" s="177">
        <f t="shared" si="3"/>
        <v>0</v>
      </c>
      <c r="N90" s="177">
        <v>0</v>
      </c>
      <c r="O90" s="177">
        <f t="shared" si="4"/>
        <v>0</v>
      </c>
      <c r="P90" s="177">
        <v>0</v>
      </c>
      <c r="Q90" s="177">
        <f t="shared" si="5"/>
        <v>0</v>
      </c>
      <c r="R90" s="177" t="s">
        <v>357</v>
      </c>
      <c r="S90" s="177" t="s">
        <v>167</v>
      </c>
      <c r="T90" s="178" t="s">
        <v>167</v>
      </c>
      <c r="U90" s="156">
        <v>0</v>
      </c>
      <c r="V90" s="156">
        <f t="shared" si="6"/>
        <v>0</v>
      </c>
      <c r="W90" s="156"/>
      <c r="X90" s="156" t="s">
        <v>298</v>
      </c>
      <c r="Y90" s="147"/>
      <c r="Z90" s="147"/>
      <c r="AA90" s="147"/>
      <c r="AB90" s="147"/>
      <c r="AC90" s="147"/>
      <c r="AD90" s="147"/>
      <c r="AE90" s="147"/>
      <c r="AF90" s="147"/>
      <c r="AG90" s="147" t="s">
        <v>299</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ht="20" outlineLevel="1" x14ac:dyDescent="0.25">
      <c r="A91" s="172">
        <v>33</v>
      </c>
      <c r="B91" s="173" t="s">
        <v>1039</v>
      </c>
      <c r="C91" s="182" t="s">
        <v>1040</v>
      </c>
      <c r="D91" s="174" t="s">
        <v>295</v>
      </c>
      <c r="E91" s="175">
        <v>1</v>
      </c>
      <c r="F91" s="176"/>
      <c r="G91" s="177">
        <f t="shared" si="0"/>
        <v>0</v>
      </c>
      <c r="H91" s="176"/>
      <c r="I91" s="177">
        <f t="shared" si="1"/>
        <v>0</v>
      </c>
      <c r="J91" s="176"/>
      <c r="K91" s="177">
        <f t="shared" si="2"/>
        <v>0</v>
      </c>
      <c r="L91" s="177">
        <v>21</v>
      </c>
      <c r="M91" s="177">
        <f t="shared" si="3"/>
        <v>0</v>
      </c>
      <c r="N91" s="177">
        <v>7.3000000000000001E-3</v>
      </c>
      <c r="O91" s="177">
        <f t="shared" si="4"/>
        <v>0.01</v>
      </c>
      <c r="P91" s="177">
        <v>0</v>
      </c>
      <c r="Q91" s="177">
        <f t="shared" si="5"/>
        <v>0</v>
      </c>
      <c r="R91" s="177" t="s">
        <v>357</v>
      </c>
      <c r="S91" s="177" t="s">
        <v>167</v>
      </c>
      <c r="T91" s="178" t="s">
        <v>167</v>
      </c>
      <c r="U91" s="156">
        <v>0</v>
      </c>
      <c r="V91" s="156">
        <f t="shared" si="6"/>
        <v>0</v>
      </c>
      <c r="W91" s="156"/>
      <c r="X91" s="156" t="s">
        <v>298</v>
      </c>
      <c r="Y91" s="14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5">
      <c r="A92" s="172">
        <v>34</v>
      </c>
      <c r="B92" s="173" t="s">
        <v>986</v>
      </c>
      <c r="C92" s="182" t="s">
        <v>1090</v>
      </c>
      <c r="D92" s="174" t="s">
        <v>295</v>
      </c>
      <c r="E92" s="175">
        <v>1</v>
      </c>
      <c r="F92" s="176"/>
      <c r="G92" s="177">
        <f t="shared" si="0"/>
        <v>0</v>
      </c>
      <c r="H92" s="176"/>
      <c r="I92" s="177">
        <f t="shared" si="1"/>
        <v>0</v>
      </c>
      <c r="J92" s="176"/>
      <c r="K92" s="177">
        <f t="shared" si="2"/>
        <v>0</v>
      </c>
      <c r="L92" s="177">
        <v>21</v>
      </c>
      <c r="M92" s="177">
        <f t="shared" si="3"/>
        <v>0</v>
      </c>
      <c r="N92" s="177">
        <v>1.2500000000000001E-2</v>
      </c>
      <c r="O92" s="177">
        <f t="shared" si="4"/>
        <v>0.01</v>
      </c>
      <c r="P92" s="177">
        <v>0</v>
      </c>
      <c r="Q92" s="177">
        <f t="shared" si="5"/>
        <v>0</v>
      </c>
      <c r="R92" s="177"/>
      <c r="S92" s="177" t="s">
        <v>175</v>
      </c>
      <c r="T92" s="178" t="s">
        <v>168</v>
      </c>
      <c r="U92" s="156">
        <v>0</v>
      </c>
      <c r="V92" s="156">
        <f t="shared" si="6"/>
        <v>0</v>
      </c>
      <c r="W92" s="156"/>
      <c r="X92" s="156" t="s">
        <v>298</v>
      </c>
      <c r="Y92" s="147"/>
      <c r="Z92" s="147"/>
      <c r="AA92" s="147"/>
      <c r="AB92" s="147"/>
      <c r="AC92" s="147"/>
      <c r="AD92" s="147"/>
      <c r="AE92" s="147"/>
      <c r="AF92" s="147"/>
      <c r="AG92" s="147" t="s">
        <v>299</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5">
      <c r="A93" s="172">
        <v>35</v>
      </c>
      <c r="B93" s="173" t="s">
        <v>1042</v>
      </c>
      <c r="C93" s="182" t="s">
        <v>1091</v>
      </c>
      <c r="D93" s="174" t="s">
        <v>295</v>
      </c>
      <c r="E93" s="175">
        <v>2</v>
      </c>
      <c r="F93" s="176"/>
      <c r="G93" s="177">
        <f t="shared" si="0"/>
        <v>0</v>
      </c>
      <c r="H93" s="176"/>
      <c r="I93" s="177">
        <f t="shared" si="1"/>
        <v>0</v>
      </c>
      <c r="J93" s="176"/>
      <c r="K93" s="177">
        <f t="shared" si="2"/>
        <v>0</v>
      </c>
      <c r="L93" s="177">
        <v>21</v>
      </c>
      <c r="M93" s="177">
        <f t="shared" si="3"/>
        <v>0</v>
      </c>
      <c r="N93" s="177">
        <v>1.0800000000000001E-2</v>
      </c>
      <c r="O93" s="177">
        <f t="shared" si="4"/>
        <v>0.02</v>
      </c>
      <c r="P93" s="177">
        <v>0</v>
      </c>
      <c r="Q93" s="177">
        <f t="shared" si="5"/>
        <v>0</v>
      </c>
      <c r="R93" s="177"/>
      <c r="S93" s="177" t="s">
        <v>175</v>
      </c>
      <c r="T93" s="178" t="s">
        <v>168</v>
      </c>
      <c r="U93" s="156">
        <v>0</v>
      </c>
      <c r="V93" s="156">
        <f t="shared" si="6"/>
        <v>0</v>
      </c>
      <c r="W93" s="156"/>
      <c r="X93" s="156" t="s">
        <v>298</v>
      </c>
      <c r="Y93" s="14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72">
        <v>36</v>
      </c>
      <c r="B94" s="173" t="s">
        <v>1044</v>
      </c>
      <c r="C94" s="182" t="s">
        <v>1092</v>
      </c>
      <c r="D94" s="174" t="s">
        <v>166</v>
      </c>
      <c r="E94" s="175">
        <v>2</v>
      </c>
      <c r="F94" s="176"/>
      <c r="G94" s="177">
        <f t="shared" si="0"/>
        <v>0</v>
      </c>
      <c r="H94" s="176"/>
      <c r="I94" s="177">
        <f t="shared" si="1"/>
        <v>0</v>
      </c>
      <c r="J94" s="176"/>
      <c r="K94" s="177">
        <f t="shared" si="2"/>
        <v>0</v>
      </c>
      <c r="L94" s="177">
        <v>21</v>
      </c>
      <c r="M94" s="177">
        <f t="shared" si="3"/>
        <v>0</v>
      </c>
      <c r="N94" s="177">
        <v>5.0000000000000001E-3</v>
      </c>
      <c r="O94" s="177">
        <f t="shared" si="4"/>
        <v>0.01</v>
      </c>
      <c r="P94" s="177">
        <v>0</v>
      </c>
      <c r="Q94" s="177">
        <f t="shared" si="5"/>
        <v>0</v>
      </c>
      <c r="R94" s="177"/>
      <c r="S94" s="177" t="s">
        <v>175</v>
      </c>
      <c r="T94" s="178" t="s">
        <v>168</v>
      </c>
      <c r="U94" s="156">
        <v>0</v>
      </c>
      <c r="V94" s="156">
        <f t="shared" si="6"/>
        <v>0</v>
      </c>
      <c r="W94" s="156"/>
      <c r="X94" s="156" t="s">
        <v>298</v>
      </c>
      <c r="Y94" s="147"/>
      <c r="Z94" s="147"/>
      <c r="AA94" s="147"/>
      <c r="AB94" s="147"/>
      <c r="AC94" s="147"/>
      <c r="AD94" s="147"/>
      <c r="AE94" s="147"/>
      <c r="AF94" s="147"/>
      <c r="AG94" s="147" t="s">
        <v>299</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5">
      <c r="A95" s="172">
        <v>37</v>
      </c>
      <c r="B95" s="173" t="s">
        <v>1046</v>
      </c>
      <c r="C95" s="182" t="s">
        <v>1093</v>
      </c>
      <c r="D95" s="174" t="s">
        <v>166</v>
      </c>
      <c r="E95" s="175">
        <v>1</v>
      </c>
      <c r="F95" s="176"/>
      <c r="G95" s="177">
        <f t="shared" si="0"/>
        <v>0</v>
      </c>
      <c r="H95" s="176"/>
      <c r="I95" s="177">
        <f t="shared" si="1"/>
        <v>0</v>
      </c>
      <c r="J95" s="176"/>
      <c r="K95" s="177">
        <f t="shared" si="2"/>
        <v>0</v>
      </c>
      <c r="L95" s="177">
        <v>21</v>
      </c>
      <c r="M95" s="177">
        <f t="shared" si="3"/>
        <v>0</v>
      </c>
      <c r="N95" s="177">
        <v>5.0000000000000001E-3</v>
      </c>
      <c r="O95" s="177">
        <f t="shared" si="4"/>
        <v>0.01</v>
      </c>
      <c r="P95" s="177">
        <v>0</v>
      </c>
      <c r="Q95" s="177">
        <f t="shared" si="5"/>
        <v>0</v>
      </c>
      <c r="R95" s="177"/>
      <c r="S95" s="177" t="s">
        <v>175</v>
      </c>
      <c r="T95" s="178" t="s">
        <v>168</v>
      </c>
      <c r="U95" s="156">
        <v>0</v>
      </c>
      <c r="V95" s="156">
        <f t="shared" si="6"/>
        <v>0</v>
      </c>
      <c r="W95" s="156"/>
      <c r="X95" s="156" t="s">
        <v>298</v>
      </c>
      <c r="Y95" s="147"/>
      <c r="Z95" s="147"/>
      <c r="AA95" s="147"/>
      <c r="AB95" s="147"/>
      <c r="AC95" s="147"/>
      <c r="AD95" s="147"/>
      <c r="AE95" s="147"/>
      <c r="AF95" s="147"/>
      <c r="AG95" s="147" t="s">
        <v>299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5">
      <c r="A96" s="172">
        <v>38</v>
      </c>
      <c r="B96" s="173" t="s">
        <v>1049</v>
      </c>
      <c r="C96" s="182" t="s">
        <v>1094</v>
      </c>
      <c r="D96" s="174" t="s">
        <v>166</v>
      </c>
      <c r="E96" s="175">
        <v>1</v>
      </c>
      <c r="F96" s="176"/>
      <c r="G96" s="177">
        <f t="shared" si="0"/>
        <v>0</v>
      </c>
      <c r="H96" s="176"/>
      <c r="I96" s="177">
        <f t="shared" si="1"/>
        <v>0</v>
      </c>
      <c r="J96" s="176"/>
      <c r="K96" s="177">
        <f t="shared" si="2"/>
        <v>0</v>
      </c>
      <c r="L96" s="177">
        <v>21</v>
      </c>
      <c r="M96" s="177">
        <f t="shared" si="3"/>
        <v>0</v>
      </c>
      <c r="N96" s="177">
        <v>5.0000000000000001E-3</v>
      </c>
      <c r="O96" s="177">
        <f t="shared" si="4"/>
        <v>0.01</v>
      </c>
      <c r="P96" s="177">
        <v>0</v>
      </c>
      <c r="Q96" s="177">
        <f t="shared" si="5"/>
        <v>0</v>
      </c>
      <c r="R96" s="177"/>
      <c r="S96" s="177" t="s">
        <v>175</v>
      </c>
      <c r="T96" s="178" t="s">
        <v>168</v>
      </c>
      <c r="U96" s="156">
        <v>0</v>
      </c>
      <c r="V96" s="156">
        <f t="shared" si="6"/>
        <v>0</v>
      </c>
      <c r="W96" s="156"/>
      <c r="X96" s="156" t="s">
        <v>298</v>
      </c>
      <c r="Y96" s="147"/>
      <c r="Z96" s="147"/>
      <c r="AA96" s="147"/>
      <c r="AB96" s="147"/>
      <c r="AC96" s="147"/>
      <c r="AD96" s="147"/>
      <c r="AE96" s="147"/>
      <c r="AF96" s="147"/>
      <c r="AG96" s="147" t="s">
        <v>299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20" outlineLevel="1" x14ac:dyDescent="0.25">
      <c r="A97" s="172">
        <v>39</v>
      </c>
      <c r="B97" s="173" t="s">
        <v>1051</v>
      </c>
      <c r="C97" s="182" t="s">
        <v>1052</v>
      </c>
      <c r="D97" s="174" t="s">
        <v>295</v>
      </c>
      <c r="E97" s="175">
        <v>1</v>
      </c>
      <c r="F97" s="176"/>
      <c r="G97" s="177">
        <f t="shared" si="0"/>
        <v>0</v>
      </c>
      <c r="H97" s="176"/>
      <c r="I97" s="177">
        <f t="shared" si="1"/>
        <v>0</v>
      </c>
      <c r="J97" s="176"/>
      <c r="K97" s="177">
        <f t="shared" si="2"/>
        <v>0</v>
      </c>
      <c r="L97" s="177">
        <v>21</v>
      </c>
      <c r="M97" s="177">
        <f t="shared" si="3"/>
        <v>0</v>
      </c>
      <c r="N97" s="177">
        <v>9.7999999999999997E-3</v>
      </c>
      <c r="O97" s="177">
        <f t="shared" si="4"/>
        <v>0.01</v>
      </c>
      <c r="P97" s="177">
        <v>0</v>
      </c>
      <c r="Q97" s="177">
        <f t="shared" si="5"/>
        <v>0</v>
      </c>
      <c r="R97" s="177" t="s">
        <v>357</v>
      </c>
      <c r="S97" s="177" t="s">
        <v>167</v>
      </c>
      <c r="T97" s="178" t="s">
        <v>167</v>
      </c>
      <c r="U97" s="156">
        <v>0</v>
      </c>
      <c r="V97" s="156">
        <f t="shared" si="6"/>
        <v>0</v>
      </c>
      <c r="W97" s="156"/>
      <c r="X97" s="156" t="s">
        <v>298</v>
      </c>
      <c r="Y97" s="147"/>
      <c r="Z97" s="147"/>
      <c r="AA97" s="147"/>
      <c r="AB97" s="147"/>
      <c r="AC97" s="147"/>
      <c r="AD97" s="147"/>
      <c r="AE97" s="147"/>
      <c r="AF97" s="147"/>
      <c r="AG97" s="147" t="s">
        <v>299</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5">
      <c r="A98" s="172">
        <v>40</v>
      </c>
      <c r="B98" s="173" t="s">
        <v>1055</v>
      </c>
      <c r="C98" s="182" t="s">
        <v>1056</v>
      </c>
      <c r="D98" s="174" t="s">
        <v>295</v>
      </c>
      <c r="E98" s="175">
        <v>1</v>
      </c>
      <c r="F98" s="176"/>
      <c r="G98" s="177">
        <f t="shared" si="0"/>
        <v>0</v>
      </c>
      <c r="H98" s="176"/>
      <c r="I98" s="177">
        <f t="shared" si="1"/>
        <v>0</v>
      </c>
      <c r="J98" s="176"/>
      <c r="K98" s="177">
        <f t="shared" si="2"/>
        <v>0</v>
      </c>
      <c r="L98" s="177">
        <v>21</v>
      </c>
      <c r="M98" s="177">
        <f t="shared" si="3"/>
        <v>0</v>
      </c>
      <c r="N98" s="177">
        <v>1.2699999999999999E-2</v>
      </c>
      <c r="O98" s="177">
        <f t="shared" si="4"/>
        <v>0.01</v>
      </c>
      <c r="P98" s="177">
        <v>0</v>
      </c>
      <c r="Q98" s="177">
        <f t="shared" si="5"/>
        <v>0</v>
      </c>
      <c r="R98" s="177"/>
      <c r="S98" s="177" t="s">
        <v>175</v>
      </c>
      <c r="T98" s="178" t="s">
        <v>168</v>
      </c>
      <c r="U98" s="156">
        <v>0</v>
      </c>
      <c r="V98" s="156">
        <f t="shared" si="6"/>
        <v>0</v>
      </c>
      <c r="W98" s="156"/>
      <c r="X98" s="156" t="s">
        <v>298</v>
      </c>
      <c r="Y98" s="147"/>
      <c r="Z98" s="147"/>
      <c r="AA98" s="147"/>
      <c r="AB98" s="147"/>
      <c r="AC98" s="147"/>
      <c r="AD98" s="147"/>
      <c r="AE98" s="147"/>
      <c r="AF98" s="147"/>
      <c r="AG98" s="147" t="s">
        <v>299</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13" x14ac:dyDescent="0.25">
      <c r="A99" s="158" t="s">
        <v>162</v>
      </c>
      <c r="B99" s="159" t="s">
        <v>94</v>
      </c>
      <c r="C99" s="180" t="s">
        <v>95</v>
      </c>
      <c r="D99" s="160"/>
      <c r="E99" s="161"/>
      <c r="F99" s="162"/>
      <c r="G99" s="162">
        <f>SUMIF(AG100:AG104,"&lt;&gt;NOR",G100:G104)</f>
        <v>0</v>
      </c>
      <c r="H99" s="162"/>
      <c r="I99" s="162">
        <f>SUM(I100:I104)</f>
        <v>0</v>
      </c>
      <c r="J99" s="162"/>
      <c r="K99" s="162">
        <f>SUM(K100:K104)</f>
        <v>0</v>
      </c>
      <c r="L99" s="162"/>
      <c r="M99" s="162">
        <f>SUM(M100:M104)</f>
        <v>0</v>
      </c>
      <c r="N99" s="162"/>
      <c r="O99" s="162">
        <f>SUM(O100:O104)</f>
        <v>0</v>
      </c>
      <c r="P99" s="162"/>
      <c r="Q99" s="162">
        <f>SUM(Q100:Q104)</f>
        <v>0</v>
      </c>
      <c r="R99" s="162"/>
      <c r="S99" s="162"/>
      <c r="T99" s="163"/>
      <c r="U99" s="157"/>
      <c r="V99" s="157">
        <f>SUM(V100:V104)</f>
        <v>51.01</v>
      </c>
      <c r="W99" s="157"/>
      <c r="X99" s="157"/>
      <c r="AG99" t="s">
        <v>163</v>
      </c>
    </row>
    <row r="100" spans="1:60" outlineLevel="1" x14ac:dyDescent="0.25">
      <c r="A100" s="164">
        <v>41</v>
      </c>
      <c r="B100" s="165" t="s">
        <v>947</v>
      </c>
      <c r="C100" s="181" t="s">
        <v>948</v>
      </c>
      <c r="D100" s="166" t="s">
        <v>284</v>
      </c>
      <c r="E100" s="167">
        <v>241.16082</v>
      </c>
      <c r="F100" s="168"/>
      <c r="G100" s="169">
        <f>ROUND(E100*F100,2)</f>
        <v>0</v>
      </c>
      <c r="H100" s="168"/>
      <c r="I100" s="169">
        <f>ROUND(E100*H100,2)</f>
        <v>0</v>
      </c>
      <c r="J100" s="168"/>
      <c r="K100" s="169">
        <f>ROUND(E100*J100,2)</f>
        <v>0</v>
      </c>
      <c r="L100" s="169">
        <v>21</v>
      </c>
      <c r="M100" s="169">
        <f>G100*(1+L100/100)</f>
        <v>0</v>
      </c>
      <c r="N100" s="169">
        <v>0</v>
      </c>
      <c r="O100" s="169">
        <f>ROUND(E100*N100,2)</f>
        <v>0</v>
      </c>
      <c r="P100" s="169">
        <v>0</v>
      </c>
      <c r="Q100" s="169">
        <f>ROUND(E100*P100,2)</f>
        <v>0</v>
      </c>
      <c r="R100" s="169" t="s">
        <v>934</v>
      </c>
      <c r="S100" s="169" t="s">
        <v>167</v>
      </c>
      <c r="T100" s="170" t="s">
        <v>167</v>
      </c>
      <c r="U100" s="156">
        <v>0.21149999999999999</v>
      </c>
      <c r="V100" s="156">
        <f>ROUND(E100*U100,2)</f>
        <v>51.01</v>
      </c>
      <c r="W100" s="156"/>
      <c r="X100" s="156" t="s">
        <v>362</v>
      </c>
      <c r="Y100" s="147"/>
      <c r="Z100" s="147"/>
      <c r="AA100" s="147"/>
      <c r="AB100" s="147"/>
      <c r="AC100" s="147"/>
      <c r="AD100" s="147"/>
      <c r="AE100" s="147"/>
      <c r="AF100" s="147"/>
      <c r="AG100" s="147" t="s">
        <v>363</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5">
      <c r="A101" s="154"/>
      <c r="B101" s="155"/>
      <c r="C101" s="265" t="s">
        <v>949</v>
      </c>
      <c r="D101" s="266"/>
      <c r="E101" s="266"/>
      <c r="F101" s="266"/>
      <c r="G101" s="266"/>
      <c r="H101" s="156"/>
      <c r="I101" s="156"/>
      <c r="J101" s="156"/>
      <c r="K101" s="156"/>
      <c r="L101" s="156"/>
      <c r="M101" s="156"/>
      <c r="N101" s="156"/>
      <c r="O101" s="156"/>
      <c r="P101" s="156"/>
      <c r="Q101" s="156"/>
      <c r="R101" s="156"/>
      <c r="S101" s="156"/>
      <c r="T101" s="156"/>
      <c r="U101" s="156"/>
      <c r="V101" s="156"/>
      <c r="W101" s="156"/>
      <c r="X101" s="156"/>
      <c r="Y101" s="147"/>
      <c r="Z101" s="147"/>
      <c r="AA101" s="147"/>
      <c r="AB101" s="147"/>
      <c r="AC101" s="147"/>
      <c r="AD101" s="147"/>
      <c r="AE101" s="147"/>
      <c r="AF101" s="147"/>
      <c r="AG101" s="147" t="s">
        <v>223</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5">
      <c r="A102" s="154"/>
      <c r="B102" s="155"/>
      <c r="C102" s="192" t="s">
        <v>364</v>
      </c>
      <c r="D102" s="186"/>
      <c r="E102" s="187"/>
      <c r="F102" s="156"/>
      <c r="G102" s="156"/>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233</v>
      </c>
      <c r="AH102" s="147">
        <v>0</v>
      </c>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5">
      <c r="A103" s="154"/>
      <c r="B103" s="155"/>
      <c r="C103" s="192" t="s">
        <v>1095</v>
      </c>
      <c r="D103" s="186"/>
      <c r="E103" s="187"/>
      <c r="F103" s="156"/>
      <c r="G103" s="156"/>
      <c r="H103" s="156"/>
      <c r="I103" s="156"/>
      <c r="J103" s="156"/>
      <c r="K103" s="156"/>
      <c r="L103" s="156"/>
      <c r="M103" s="156"/>
      <c r="N103" s="156"/>
      <c r="O103" s="156"/>
      <c r="P103" s="156"/>
      <c r="Q103" s="156"/>
      <c r="R103" s="156"/>
      <c r="S103" s="156"/>
      <c r="T103" s="156"/>
      <c r="U103" s="156"/>
      <c r="V103" s="156"/>
      <c r="W103" s="156"/>
      <c r="X103" s="156"/>
      <c r="Y103" s="147"/>
      <c r="Z103" s="147"/>
      <c r="AA103" s="147"/>
      <c r="AB103" s="147"/>
      <c r="AC103" s="147"/>
      <c r="AD103" s="147"/>
      <c r="AE103" s="147"/>
      <c r="AF103" s="147"/>
      <c r="AG103" s="147" t="s">
        <v>233</v>
      </c>
      <c r="AH103" s="147">
        <v>0</v>
      </c>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5">
      <c r="A104" s="154"/>
      <c r="B104" s="155"/>
      <c r="C104" s="192" t="s">
        <v>1096</v>
      </c>
      <c r="D104" s="186"/>
      <c r="E104" s="187">
        <v>241.16082</v>
      </c>
      <c r="F104" s="156"/>
      <c r="G104" s="156"/>
      <c r="H104" s="156"/>
      <c r="I104" s="156"/>
      <c r="J104" s="156"/>
      <c r="K104" s="156"/>
      <c r="L104" s="156"/>
      <c r="M104" s="156"/>
      <c r="N104" s="156"/>
      <c r="O104" s="156"/>
      <c r="P104" s="156"/>
      <c r="Q104" s="156"/>
      <c r="R104" s="156"/>
      <c r="S104" s="156"/>
      <c r="T104" s="156"/>
      <c r="U104" s="156"/>
      <c r="V104" s="156"/>
      <c r="W104" s="156"/>
      <c r="X104" s="156"/>
      <c r="Y104" s="147"/>
      <c r="Z104" s="147"/>
      <c r="AA104" s="147"/>
      <c r="AB104" s="147"/>
      <c r="AC104" s="147"/>
      <c r="AD104" s="147"/>
      <c r="AE104" s="147"/>
      <c r="AF104" s="147"/>
      <c r="AG104" s="147" t="s">
        <v>233</v>
      </c>
      <c r="AH104" s="147">
        <v>0</v>
      </c>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ht="13" x14ac:dyDescent="0.25">
      <c r="A105" s="158" t="s">
        <v>162</v>
      </c>
      <c r="B105" s="159" t="s">
        <v>106</v>
      </c>
      <c r="C105" s="180" t="s">
        <v>107</v>
      </c>
      <c r="D105" s="160"/>
      <c r="E105" s="161"/>
      <c r="F105" s="162"/>
      <c r="G105" s="162">
        <f>SUMIF(AG106:AG106,"&lt;&gt;NOR",G106:G106)</f>
        <v>0</v>
      </c>
      <c r="H105" s="162"/>
      <c r="I105" s="162">
        <f>SUM(I106:I106)</f>
        <v>0</v>
      </c>
      <c r="J105" s="162"/>
      <c r="K105" s="162">
        <f>SUM(K106:K106)</f>
        <v>0</v>
      </c>
      <c r="L105" s="162"/>
      <c r="M105" s="162">
        <f>SUM(M106:M106)</f>
        <v>0</v>
      </c>
      <c r="N105" s="162"/>
      <c r="O105" s="162">
        <f>SUM(O106:O106)</f>
        <v>0.01</v>
      </c>
      <c r="P105" s="162"/>
      <c r="Q105" s="162">
        <f>SUM(Q106:Q106)</f>
        <v>0</v>
      </c>
      <c r="R105" s="162"/>
      <c r="S105" s="162"/>
      <c r="T105" s="163"/>
      <c r="U105" s="157"/>
      <c r="V105" s="157">
        <f>SUM(V106:V106)</f>
        <v>31.69</v>
      </c>
      <c r="W105" s="157"/>
      <c r="X105" s="157"/>
      <c r="AG105" t="s">
        <v>163</v>
      </c>
    </row>
    <row r="106" spans="1:60" ht="20" outlineLevel="1" x14ac:dyDescent="0.25">
      <c r="A106" s="164">
        <v>42</v>
      </c>
      <c r="B106" s="165" t="s">
        <v>990</v>
      </c>
      <c r="C106" s="181" t="s">
        <v>991</v>
      </c>
      <c r="D106" s="166" t="s">
        <v>330</v>
      </c>
      <c r="E106" s="167">
        <v>350.2</v>
      </c>
      <c r="F106" s="168"/>
      <c r="G106" s="169">
        <f>ROUND(E106*F106,2)</f>
        <v>0</v>
      </c>
      <c r="H106" s="168"/>
      <c r="I106" s="169">
        <f>ROUND(E106*H106,2)</f>
        <v>0</v>
      </c>
      <c r="J106" s="168"/>
      <c r="K106" s="169">
        <f>ROUND(E106*J106,2)</f>
        <v>0</v>
      </c>
      <c r="L106" s="169">
        <v>21</v>
      </c>
      <c r="M106" s="169">
        <f>G106*(1+L106/100)</f>
        <v>0</v>
      </c>
      <c r="N106" s="169">
        <v>4.0000000000000003E-5</v>
      </c>
      <c r="O106" s="169">
        <f>ROUND(E106*N106,2)</f>
        <v>0.01</v>
      </c>
      <c r="P106" s="169">
        <v>0</v>
      </c>
      <c r="Q106" s="169">
        <f>ROUND(E106*P106,2)</f>
        <v>0</v>
      </c>
      <c r="R106" s="169"/>
      <c r="S106" s="169" t="s">
        <v>175</v>
      </c>
      <c r="T106" s="170" t="s">
        <v>168</v>
      </c>
      <c r="U106" s="156">
        <v>9.0499999999999997E-2</v>
      </c>
      <c r="V106" s="156">
        <f>ROUND(E106*U106,2)</f>
        <v>31.69</v>
      </c>
      <c r="W106" s="156"/>
      <c r="X106" s="156" t="s">
        <v>220</v>
      </c>
      <c r="Y106" s="147"/>
      <c r="Z106" s="147"/>
      <c r="AA106" s="147"/>
      <c r="AB106" s="147"/>
      <c r="AC106" s="147"/>
      <c r="AD106" s="147"/>
      <c r="AE106" s="147"/>
      <c r="AF106" s="147"/>
      <c r="AG106" s="147" t="s">
        <v>221</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x14ac:dyDescent="0.25">
      <c r="A107" s="3"/>
      <c r="B107" s="4"/>
      <c r="C107" s="183"/>
      <c r="D107" s="6"/>
      <c r="E107" s="3"/>
      <c r="F107" s="3"/>
      <c r="G107" s="3"/>
      <c r="H107" s="3"/>
      <c r="I107" s="3"/>
      <c r="J107" s="3"/>
      <c r="K107" s="3"/>
      <c r="L107" s="3"/>
      <c r="M107" s="3"/>
      <c r="N107" s="3"/>
      <c r="O107" s="3"/>
      <c r="P107" s="3"/>
      <c r="Q107" s="3"/>
      <c r="R107" s="3"/>
      <c r="S107" s="3"/>
      <c r="T107" s="3"/>
      <c r="U107" s="3"/>
      <c r="V107" s="3"/>
      <c r="W107" s="3"/>
      <c r="X107" s="3"/>
      <c r="AE107">
        <v>15</v>
      </c>
      <c r="AF107">
        <v>21</v>
      </c>
      <c r="AG107" t="s">
        <v>149</v>
      </c>
    </row>
    <row r="108" spans="1:60" ht="13" x14ac:dyDescent="0.25">
      <c r="A108" s="150"/>
      <c r="B108" s="151" t="s">
        <v>29</v>
      </c>
      <c r="C108" s="184"/>
      <c r="D108" s="152"/>
      <c r="E108" s="153"/>
      <c r="F108" s="153"/>
      <c r="G108" s="179">
        <f>G8+G64+G68+G99+G105</f>
        <v>0</v>
      </c>
      <c r="H108" s="3"/>
      <c r="I108" s="3"/>
      <c r="J108" s="3"/>
      <c r="K108" s="3"/>
      <c r="L108" s="3"/>
      <c r="M108" s="3"/>
      <c r="N108" s="3"/>
      <c r="O108" s="3"/>
      <c r="P108" s="3"/>
      <c r="Q108" s="3"/>
      <c r="R108" s="3"/>
      <c r="S108" s="3"/>
      <c r="T108" s="3"/>
      <c r="U108" s="3"/>
      <c r="V108" s="3"/>
      <c r="W108" s="3"/>
      <c r="X108" s="3"/>
      <c r="AE108">
        <f>SUMIF(L7:L106,AE107,G7:G106)</f>
        <v>0</v>
      </c>
      <c r="AF108">
        <f>SUMIF(L7:L106,AF107,G7:G106)</f>
        <v>0</v>
      </c>
      <c r="AG108" t="s">
        <v>212</v>
      </c>
    </row>
    <row r="109" spans="1:60" x14ac:dyDescent="0.25">
      <c r="C109" s="185"/>
      <c r="D109" s="10"/>
      <c r="AG109" t="s">
        <v>213</v>
      </c>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5w1fRLL93zYDpyB1++wEVXLtdcCXjX3QuXKD86t85Zd8+Eewf8ria2hrNL6aLQWnazIvBfFSWT31DUfeA3q2UA==" saltValue="n31nHnu3TUFKOoJehePUUA==" spinCount="100000" sheet="1" objects="1" scenarios="1"/>
  <mergeCells count="23">
    <mergeCell ref="C76:G76"/>
    <mergeCell ref="C78:G78"/>
    <mergeCell ref="C80:G80"/>
    <mergeCell ref="C82:G82"/>
    <mergeCell ref="C101:G101"/>
    <mergeCell ref="C72:G72"/>
    <mergeCell ref="C14:G14"/>
    <mergeCell ref="C17:G17"/>
    <mergeCell ref="C24:G24"/>
    <mergeCell ref="C26:G26"/>
    <mergeCell ref="C33:G33"/>
    <mergeCell ref="C40:G40"/>
    <mergeCell ref="C47:G47"/>
    <mergeCell ref="C50:G50"/>
    <mergeCell ref="C54:G54"/>
    <mergeCell ref="C57:G57"/>
    <mergeCell ref="C66:G66"/>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00"/>
  <sheetViews>
    <sheetView workbookViewId="0">
      <pane ySplit="7" topLeftCell="A77" activePane="bottomLeft" state="frozen"/>
      <selection pane="bottomLeft" activeCell="AB84" sqref="AB84"/>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74</v>
      </c>
      <c r="C3" s="257" t="s">
        <v>75</v>
      </c>
      <c r="D3" s="258"/>
      <c r="E3" s="258"/>
      <c r="F3" s="258"/>
      <c r="G3" s="259"/>
      <c r="AC3" s="121" t="s">
        <v>215</v>
      </c>
      <c r="AG3" t="s">
        <v>139</v>
      </c>
    </row>
    <row r="4" spans="1:60" ht="24.9" customHeight="1" x14ac:dyDescent="0.25">
      <c r="A4" s="140" t="s">
        <v>9</v>
      </c>
      <c r="B4" s="141" t="s">
        <v>57</v>
      </c>
      <c r="C4" s="260" t="s">
        <v>75</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SUMIF(AG9:AG57,"&lt;&gt;NOR",G9:G57)</f>
        <v>0</v>
      </c>
      <c r="H8" s="162"/>
      <c r="I8" s="162">
        <f>SUM(I9:I57)</f>
        <v>0</v>
      </c>
      <c r="J8" s="162"/>
      <c r="K8" s="162">
        <f>SUM(K9:K57)</f>
        <v>0</v>
      </c>
      <c r="L8" s="162"/>
      <c r="M8" s="162">
        <f>SUM(M9:M57)</f>
        <v>0</v>
      </c>
      <c r="N8" s="162"/>
      <c r="O8" s="162">
        <f>SUM(O9:O57)</f>
        <v>32.69</v>
      </c>
      <c r="P8" s="162"/>
      <c r="Q8" s="162">
        <f>SUM(Q9:Q57)</f>
        <v>49.28</v>
      </c>
      <c r="R8" s="162"/>
      <c r="S8" s="162"/>
      <c r="T8" s="163"/>
      <c r="U8" s="157"/>
      <c r="V8" s="157">
        <f>SUM(V9:V57)</f>
        <v>100.54999999999998</v>
      </c>
      <c r="W8" s="157"/>
      <c r="X8" s="157"/>
      <c r="AG8" t="s">
        <v>163</v>
      </c>
    </row>
    <row r="9" spans="1:60" ht="20" outlineLevel="1" x14ac:dyDescent="0.25">
      <c r="A9" s="164">
        <v>1</v>
      </c>
      <c r="B9" s="165" t="s">
        <v>1097</v>
      </c>
      <c r="C9" s="181" t="s">
        <v>1098</v>
      </c>
      <c r="D9" s="166" t="s">
        <v>266</v>
      </c>
      <c r="E9" s="167">
        <v>112</v>
      </c>
      <c r="F9" s="168"/>
      <c r="G9" s="169">
        <f>ROUND(E9*F9,2)</f>
        <v>0</v>
      </c>
      <c r="H9" s="168"/>
      <c r="I9" s="169">
        <f>ROUND(E9*H9,2)</f>
        <v>0</v>
      </c>
      <c r="J9" s="168"/>
      <c r="K9" s="169">
        <f>ROUND(E9*J9,2)</f>
        <v>0</v>
      </c>
      <c r="L9" s="169">
        <v>21</v>
      </c>
      <c r="M9" s="169">
        <f>G9*(1+L9/100)</f>
        <v>0</v>
      </c>
      <c r="N9" s="169">
        <v>0</v>
      </c>
      <c r="O9" s="169">
        <f>ROUND(E9*N9,2)</f>
        <v>0</v>
      </c>
      <c r="P9" s="169">
        <v>0.44</v>
      </c>
      <c r="Q9" s="169">
        <f>ROUND(E9*P9,2)</f>
        <v>49.28</v>
      </c>
      <c r="R9" s="169" t="s">
        <v>1099</v>
      </c>
      <c r="S9" s="169" t="s">
        <v>167</v>
      </c>
      <c r="T9" s="170" t="s">
        <v>167</v>
      </c>
      <c r="U9" s="156">
        <v>7.0000000000000007E-2</v>
      </c>
      <c r="V9" s="156">
        <f>ROUND(E9*U9,2)</f>
        <v>7.84</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192" t="s">
        <v>1100</v>
      </c>
      <c r="D10" s="186"/>
      <c r="E10" s="187">
        <v>112</v>
      </c>
      <c r="F10" s="156"/>
      <c r="G10" s="15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233</v>
      </c>
      <c r="AH10" s="147">
        <v>0</v>
      </c>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ht="20" outlineLevel="1" x14ac:dyDescent="0.25">
      <c r="A11" s="164">
        <v>2</v>
      </c>
      <c r="B11" s="165" t="s">
        <v>216</v>
      </c>
      <c r="C11" s="181" t="s">
        <v>217</v>
      </c>
      <c r="D11" s="166" t="s">
        <v>218</v>
      </c>
      <c r="E11" s="167">
        <v>16</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0.20300000000000001</v>
      </c>
      <c r="V11" s="156">
        <f>ROUND(E11*U11,2)</f>
        <v>3.25</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5">
      <c r="A12" s="154"/>
      <c r="B12" s="155"/>
      <c r="C12" s="265" t="s">
        <v>222</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od hladiny vody v jímce po výšku roviny proložené osou nejvyššího bodu výtlačného potrubí. Včetně odpadní potrubí v délce do 20 m.</v>
      </c>
      <c r="BB12" s="147"/>
      <c r="BC12" s="147"/>
      <c r="BD12" s="147"/>
      <c r="BE12" s="147"/>
      <c r="BF12" s="147"/>
      <c r="BG12" s="147"/>
      <c r="BH12" s="147"/>
    </row>
    <row r="13" spans="1:60" ht="20" outlineLevel="1" x14ac:dyDescent="0.25">
      <c r="A13" s="164">
        <v>3</v>
      </c>
      <c r="B13" s="165" t="s">
        <v>224</v>
      </c>
      <c r="C13" s="181" t="s">
        <v>225</v>
      </c>
      <c r="D13" s="166" t="s">
        <v>226</v>
      </c>
      <c r="E13" s="167">
        <v>2</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v>
      </c>
      <c r="V13" s="156">
        <f>ROUND(E13*U13,2)</f>
        <v>0</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ht="20.5" outlineLevel="1" x14ac:dyDescent="0.25">
      <c r="A14" s="154"/>
      <c r="B14" s="155"/>
      <c r="C14" s="265" t="s">
        <v>227</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4" s="147"/>
      <c r="BC14" s="147"/>
      <c r="BD14" s="147"/>
      <c r="BE14" s="147"/>
      <c r="BF14" s="147"/>
      <c r="BG14" s="147"/>
      <c r="BH14" s="147"/>
    </row>
    <row r="15" spans="1:60" outlineLevel="1" x14ac:dyDescent="0.25">
      <c r="A15" s="164">
        <v>4</v>
      </c>
      <c r="B15" s="165" t="s">
        <v>1101</v>
      </c>
      <c r="C15" s="181" t="s">
        <v>1102</v>
      </c>
      <c r="D15" s="166" t="s">
        <v>230</v>
      </c>
      <c r="E15" s="167">
        <v>33.28</v>
      </c>
      <c r="F15" s="168"/>
      <c r="G15" s="169">
        <f>ROUND(E15*F15,2)</f>
        <v>0</v>
      </c>
      <c r="H15" s="168"/>
      <c r="I15" s="169">
        <f>ROUND(E15*H15,2)</f>
        <v>0</v>
      </c>
      <c r="J15" s="168"/>
      <c r="K15" s="169">
        <f>ROUND(E15*J15,2)</f>
        <v>0</v>
      </c>
      <c r="L15" s="169">
        <v>21</v>
      </c>
      <c r="M15" s="169">
        <f>G15*(1+L15/100)</f>
        <v>0</v>
      </c>
      <c r="N15" s="169">
        <v>0</v>
      </c>
      <c r="O15" s="169">
        <f>ROUND(E15*N15,2)</f>
        <v>0</v>
      </c>
      <c r="P15" s="169">
        <v>0</v>
      </c>
      <c r="Q15" s="169">
        <f>ROUND(E15*P15,2)</f>
        <v>0</v>
      </c>
      <c r="R15" s="169" t="s">
        <v>219</v>
      </c>
      <c r="S15" s="169" t="s">
        <v>167</v>
      </c>
      <c r="T15" s="170" t="s">
        <v>167</v>
      </c>
      <c r="U15" s="156">
        <v>0.25</v>
      </c>
      <c r="V15" s="156">
        <f>ROUND(E15*U15,2)</f>
        <v>8.32</v>
      </c>
      <c r="W15" s="156"/>
      <c r="X15" s="156" t="s">
        <v>220</v>
      </c>
      <c r="Y15" s="147"/>
      <c r="Z15" s="147"/>
      <c r="AA15" s="147"/>
      <c r="AB15" s="147"/>
      <c r="AC15" s="147"/>
      <c r="AD15" s="147"/>
      <c r="AE15" s="147"/>
      <c r="AF15" s="147"/>
      <c r="AG15" s="147" t="s">
        <v>221</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ht="20.5" outlineLevel="1" x14ac:dyDescent="0.25">
      <c r="A16" s="154"/>
      <c r="B16" s="155"/>
      <c r="C16" s="265" t="s">
        <v>899</v>
      </c>
      <c r="D16" s="266"/>
      <c r="E16" s="266"/>
      <c r="F16" s="266"/>
      <c r="G16" s="266"/>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223</v>
      </c>
      <c r="AH16" s="147"/>
      <c r="AI16" s="147"/>
      <c r="AJ16" s="147"/>
      <c r="AK16" s="147"/>
      <c r="AL16" s="147"/>
      <c r="AM16" s="147"/>
      <c r="AN16" s="147"/>
      <c r="AO16" s="147"/>
      <c r="AP16" s="147"/>
      <c r="AQ16" s="147"/>
      <c r="AR16" s="147"/>
      <c r="AS16" s="147"/>
      <c r="AT16" s="147"/>
      <c r="AU16" s="147"/>
      <c r="AV16" s="147"/>
      <c r="AW16" s="147"/>
      <c r="AX16" s="147"/>
      <c r="AY16" s="147"/>
      <c r="AZ16" s="147"/>
      <c r="BA16" s="171" t="str">
        <f>C16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6" s="147"/>
      <c r="BC16" s="147"/>
      <c r="BD16" s="147"/>
      <c r="BE16" s="147"/>
      <c r="BF16" s="147"/>
      <c r="BG16" s="147"/>
      <c r="BH16" s="147"/>
    </row>
    <row r="17" spans="1:60" outlineLevel="1" x14ac:dyDescent="0.25">
      <c r="A17" s="154"/>
      <c r="B17" s="155"/>
      <c r="C17" s="193" t="s">
        <v>237</v>
      </c>
      <c r="D17" s="188"/>
      <c r="E17" s="189"/>
      <c r="F17" s="156"/>
      <c r="G17" s="15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233</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5">
      <c r="A18" s="154"/>
      <c r="B18" s="155"/>
      <c r="C18" s="194" t="s">
        <v>1103</v>
      </c>
      <c r="D18" s="188"/>
      <c r="E18" s="189">
        <v>96</v>
      </c>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v>2</v>
      </c>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1104</v>
      </c>
      <c r="D19" s="188"/>
      <c r="E19" s="189">
        <v>-12.8</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5" t="s">
        <v>240</v>
      </c>
      <c r="D20" s="190"/>
      <c r="E20" s="191">
        <v>83.2</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3</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3" t="s">
        <v>241</v>
      </c>
      <c r="D21" s="188"/>
      <c r="E21" s="189"/>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2" t="s">
        <v>1105</v>
      </c>
      <c r="D22" s="186"/>
      <c r="E22" s="187">
        <v>33.28</v>
      </c>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64">
        <v>5</v>
      </c>
      <c r="B23" s="165" t="s">
        <v>902</v>
      </c>
      <c r="C23" s="181" t="s">
        <v>903</v>
      </c>
      <c r="D23" s="166" t="s">
        <v>230</v>
      </c>
      <c r="E23" s="167">
        <v>33.28</v>
      </c>
      <c r="F23" s="168"/>
      <c r="G23" s="169">
        <f>ROUND(E23*F23,2)</f>
        <v>0</v>
      </c>
      <c r="H23" s="168"/>
      <c r="I23" s="169">
        <f>ROUND(E23*H23,2)</f>
        <v>0</v>
      </c>
      <c r="J23" s="168"/>
      <c r="K23" s="169">
        <f>ROUND(E23*J23,2)</f>
        <v>0</v>
      </c>
      <c r="L23" s="169">
        <v>21</v>
      </c>
      <c r="M23" s="169">
        <f>G23*(1+L23/100)</f>
        <v>0</v>
      </c>
      <c r="N23" s="169">
        <v>0</v>
      </c>
      <c r="O23" s="169">
        <f>ROUND(E23*N23,2)</f>
        <v>0</v>
      </c>
      <c r="P23" s="169">
        <v>0</v>
      </c>
      <c r="Q23" s="169">
        <f>ROUND(E23*P23,2)</f>
        <v>0</v>
      </c>
      <c r="R23" s="169" t="s">
        <v>219</v>
      </c>
      <c r="S23" s="169" t="s">
        <v>167</v>
      </c>
      <c r="T23" s="170" t="s">
        <v>167</v>
      </c>
      <c r="U23" s="156">
        <v>0.15</v>
      </c>
      <c r="V23" s="156">
        <f>ROUND(E23*U23,2)</f>
        <v>4.99</v>
      </c>
      <c r="W23" s="156"/>
      <c r="X23" s="156" t="s">
        <v>220</v>
      </c>
      <c r="Y23" s="147"/>
      <c r="Z23" s="147"/>
      <c r="AA23" s="147"/>
      <c r="AB23" s="147"/>
      <c r="AC23" s="147"/>
      <c r="AD23" s="147"/>
      <c r="AE23" s="147"/>
      <c r="AF23" s="147"/>
      <c r="AG23" s="147" t="s">
        <v>221</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5" outlineLevel="1" x14ac:dyDescent="0.25">
      <c r="A24" s="154"/>
      <c r="B24" s="155"/>
      <c r="C24" s="265" t="s">
        <v>899</v>
      </c>
      <c r="D24" s="266"/>
      <c r="E24" s="266"/>
      <c r="F24" s="266"/>
      <c r="G24" s="266"/>
      <c r="H24" s="156"/>
      <c r="I24" s="156"/>
      <c r="J24" s="156"/>
      <c r="K24" s="156"/>
      <c r="L24" s="156"/>
      <c r="M24" s="156"/>
      <c r="N24" s="156"/>
      <c r="O24" s="156"/>
      <c r="P24" s="156"/>
      <c r="Q24" s="156"/>
      <c r="R24" s="156"/>
      <c r="S24" s="156"/>
      <c r="T24" s="156"/>
      <c r="U24" s="156"/>
      <c r="V24" s="156"/>
      <c r="W24" s="156"/>
      <c r="X24" s="156"/>
      <c r="Y24" s="147"/>
      <c r="Z24" s="147"/>
      <c r="AA24" s="147"/>
      <c r="AB24" s="147"/>
      <c r="AC24" s="147"/>
      <c r="AD24" s="147"/>
      <c r="AE24" s="147"/>
      <c r="AF24" s="147"/>
      <c r="AG24" s="147" t="s">
        <v>223</v>
      </c>
      <c r="AH24" s="147"/>
      <c r="AI24" s="147"/>
      <c r="AJ24" s="147"/>
      <c r="AK24" s="147"/>
      <c r="AL24" s="147"/>
      <c r="AM24" s="147"/>
      <c r="AN24" s="147"/>
      <c r="AO24" s="147"/>
      <c r="AP24" s="147"/>
      <c r="AQ24" s="147"/>
      <c r="AR24" s="147"/>
      <c r="AS24" s="147"/>
      <c r="AT24" s="147"/>
      <c r="AU24" s="147"/>
      <c r="AV24" s="147"/>
      <c r="AW24" s="147"/>
      <c r="AX24" s="147"/>
      <c r="AY24" s="147"/>
      <c r="AZ24" s="147"/>
      <c r="BA24" s="171"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47"/>
      <c r="BC24" s="147"/>
      <c r="BD24" s="147"/>
      <c r="BE24" s="147"/>
      <c r="BF24" s="147"/>
      <c r="BG24" s="147"/>
      <c r="BH24" s="147"/>
    </row>
    <row r="25" spans="1:60" outlineLevel="1" x14ac:dyDescent="0.25">
      <c r="A25" s="164">
        <v>6</v>
      </c>
      <c r="B25" s="165" t="s">
        <v>904</v>
      </c>
      <c r="C25" s="181" t="s">
        <v>905</v>
      </c>
      <c r="D25" s="166" t="s">
        <v>230</v>
      </c>
      <c r="E25" s="167">
        <v>33.28</v>
      </c>
      <c r="F25" s="168"/>
      <c r="G25" s="169">
        <f>ROUND(E25*F25,2)</f>
        <v>0</v>
      </c>
      <c r="H25" s="168"/>
      <c r="I25" s="169">
        <f>ROUND(E25*H25,2)</f>
        <v>0</v>
      </c>
      <c r="J25" s="168"/>
      <c r="K25" s="169">
        <f>ROUND(E25*J25,2)</f>
        <v>0</v>
      </c>
      <c r="L25" s="169">
        <v>21</v>
      </c>
      <c r="M25" s="169">
        <f>G25*(1+L25/100)</f>
        <v>0</v>
      </c>
      <c r="N25" s="169">
        <v>0</v>
      </c>
      <c r="O25" s="169">
        <f>ROUND(E25*N25,2)</f>
        <v>0</v>
      </c>
      <c r="P25" s="169">
        <v>0</v>
      </c>
      <c r="Q25" s="169">
        <f>ROUND(E25*P25,2)</f>
        <v>0</v>
      </c>
      <c r="R25" s="169" t="s">
        <v>219</v>
      </c>
      <c r="S25" s="169" t="s">
        <v>167</v>
      </c>
      <c r="T25" s="170" t="s">
        <v>167</v>
      </c>
      <c r="U25" s="156">
        <v>0.53</v>
      </c>
      <c r="V25" s="156">
        <f>ROUND(E25*U25,2)</f>
        <v>17.64</v>
      </c>
      <c r="W25" s="156"/>
      <c r="X25" s="156" t="s">
        <v>220</v>
      </c>
      <c r="Y25" s="147"/>
      <c r="Z25" s="147"/>
      <c r="AA25" s="147"/>
      <c r="AB25" s="147"/>
      <c r="AC25" s="147"/>
      <c r="AD25" s="147"/>
      <c r="AE25" s="147"/>
      <c r="AF25" s="147"/>
      <c r="AG25" s="147" t="s">
        <v>221</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5" outlineLevel="1" x14ac:dyDescent="0.25">
      <c r="A26" s="154"/>
      <c r="B26" s="155"/>
      <c r="C26" s="265" t="s">
        <v>899</v>
      </c>
      <c r="D26" s="266"/>
      <c r="E26" s="266"/>
      <c r="F26" s="266"/>
      <c r="G26" s="266"/>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223</v>
      </c>
      <c r="AH26" s="147"/>
      <c r="AI26" s="147"/>
      <c r="AJ26" s="147"/>
      <c r="AK26" s="147"/>
      <c r="AL26" s="147"/>
      <c r="AM26" s="147"/>
      <c r="AN26" s="147"/>
      <c r="AO26" s="147"/>
      <c r="AP26" s="147"/>
      <c r="AQ26" s="147"/>
      <c r="AR26" s="147"/>
      <c r="AS26" s="147"/>
      <c r="AT26" s="147"/>
      <c r="AU26" s="147"/>
      <c r="AV26" s="147"/>
      <c r="AW26" s="147"/>
      <c r="AX26" s="147"/>
      <c r="AY26" s="147"/>
      <c r="AZ26" s="147"/>
      <c r="BA26" s="171" t="str">
        <f>C26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6" s="147"/>
      <c r="BC26" s="147"/>
      <c r="BD26" s="147"/>
      <c r="BE26" s="147"/>
      <c r="BF26" s="147"/>
      <c r="BG26" s="147"/>
      <c r="BH26" s="147"/>
    </row>
    <row r="27" spans="1:60" outlineLevel="1" x14ac:dyDescent="0.25">
      <c r="A27" s="154"/>
      <c r="B27" s="155"/>
      <c r="C27" s="193" t="s">
        <v>237</v>
      </c>
      <c r="D27" s="188"/>
      <c r="E27" s="189"/>
      <c r="F27" s="156"/>
      <c r="G27" s="15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233</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194" t="s">
        <v>1103</v>
      </c>
      <c r="D28" s="188"/>
      <c r="E28" s="189">
        <v>96</v>
      </c>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v>2</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4" t="s">
        <v>1104</v>
      </c>
      <c r="D29" s="188"/>
      <c r="E29" s="189">
        <v>-12.8</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2</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5" t="s">
        <v>240</v>
      </c>
      <c r="D30" s="190"/>
      <c r="E30" s="191">
        <v>83.2</v>
      </c>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v>3</v>
      </c>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3" t="s">
        <v>241</v>
      </c>
      <c r="D31" s="188"/>
      <c r="E31" s="189"/>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54"/>
      <c r="B32" s="155"/>
      <c r="C32" s="192" t="s">
        <v>1105</v>
      </c>
      <c r="D32" s="186"/>
      <c r="E32" s="187">
        <v>33.28</v>
      </c>
      <c r="F32" s="156"/>
      <c r="G32" s="156"/>
      <c r="H32" s="156"/>
      <c r="I32" s="156"/>
      <c r="J32" s="156"/>
      <c r="K32" s="156"/>
      <c r="L32" s="156"/>
      <c r="M32" s="156"/>
      <c r="N32" s="156"/>
      <c r="O32" s="156"/>
      <c r="P32" s="156"/>
      <c r="Q32" s="156"/>
      <c r="R32" s="156"/>
      <c r="S32" s="156"/>
      <c r="T32" s="156"/>
      <c r="U32" s="156"/>
      <c r="V32" s="156"/>
      <c r="W32" s="156"/>
      <c r="X32" s="156"/>
      <c r="Y32" s="147"/>
      <c r="Z32" s="147"/>
      <c r="AA32" s="147"/>
      <c r="AB32" s="147"/>
      <c r="AC32" s="147"/>
      <c r="AD32" s="147"/>
      <c r="AE32" s="147"/>
      <c r="AF32" s="147"/>
      <c r="AG32" s="147" t="s">
        <v>233</v>
      </c>
      <c r="AH32" s="147">
        <v>0</v>
      </c>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5">
      <c r="A33" s="164">
        <v>7</v>
      </c>
      <c r="B33" s="165" t="s">
        <v>906</v>
      </c>
      <c r="C33" s="181" t="s">
        <v>907</v>
      </c>
      <c r="D33" s="166" t="s">
        <v>230</v>
      </c>
      <c r="E33" s="167">
        <v>8.32</v>
      </c>
      <c r="F33" s="168"/>
      <c r="G33" s="169">
        <f>ROUND(E33*F33,2)</f>
        <v>0</v>
      </c>
      <c r="H33" s="168"/>
      <c r="I33" s="169">
        <f>ROUND(E33*H33,2)</f>
        <v>0</v>
      </c>
      <c r="J33" s="168"/>
      <c r="K33" s="169">
        <f>ROUND(E33*J33,2)</f>
        <v>0</v>
      </c>
      <c r="L33" s="169">
        <v>21</v>
      </c>
      <c r="M33" s="169">
        <f>G33*(1+L33/100)</f>
        <v>0</v>
      </c>
      <c r="N33" s="169">
        <v>0</v>
      </c>
      <c r="O33" s="169">
        <f>ROUND(E33*N33,2)</f>
        <v>0</v>
      </c>
      <c r="P33" s="169">
        <v>0</v>
      </c>
      <c r="Q33" s="169">
        <f>ROUND(E33*P33,2)</f>
        <v>0</v>
      </c>
      <c r="R33" s="169" t="s">
        <v>219</v>
      </c>
      <c r="S33" s="169" t="s">
        <v>167</v>
      </c>
      <c r="T33" s="170" t="s">
        <v>167</v>
      </c>
      <c r="U33" s="156">
        <v>0.25</v>
      </c>
      <c r="V33" s="156">
        <f>ROUND(E33*U33,2)</f>
        <v>2.08</v>
      </c>
      <c r="W33" s="156"/>
      <c r="X33" s="156" t="s">
        <v>220</v>
      </c>
      <c r="Y33" s="147"/>
      <c r="Z33" s="147"/>
      <c r="AA33" s="147"/>
      <c r="AB33" s="147"/>
      <c r="AC33" s="147"/>
      <c r="AD33" s="147"/>
      <c r="AE33" s="147"/>
      <c r="AF33" s="147"/>
      <c r="AG33" s="147" t="s">
        <v>221</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0.5" outlineLevel="1" x14ac:dyDescent="0.25">
      <c r="A34" s="154"/>
      <c r="B34" s="155"/>
      <c r="C34" s="265" t="s">
        <v>899</v>
      </c>
      <c r="D34" s="266"/>
      <c r="E34" s="266"/>
      <c r="F34" s="266"/>
      <c r="G34" s="266"/>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223</v>
      </c>
      <c r="AH34" s="147"/>
      <c r="AI34" s="147"/>
      <c r="AJ34" s="147"/>
      <c r="AK34" s="147"/>
      <c r="AL34" s="147"/>
      <c r="AM34" s="147"/>
      <c r="AN34" s="147"/>
      <c r="AO34" s="147"/>
      <c r="AP34" s="147"/>
      <c r="AQ34" s="147"/>
      <c r="AR34" s="147"/>
      <c r="AS34" s="147"/>
      <c r="AT34" s="147"/>
      <c r="AU34" s="147"/>
      <c r="AV34" s="147"/>
      <c r="AW34" s="147"/>
      <c r="AX34" s="147"/>
      <c r="AY34" s="147"/>
      <c r="AZ34" s="147"/>
      <c r="BA34" s="171" t="str">
        <f>C34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4" s="147"/>
      <c r="BC34" s="147"/>
      <c r="BD34" s="147"/>
      <c r="BE34" s="147"/>
      <c r="BF34" s="147"/>
      <c r="BG34" s="147"/>
      <c r="BH34" s="147"/>
    </row>
    <row r="35" spans="1:60" outlineLevel="1" x14ac:dyDescent="0.25">
      <c r="A35" s="154"/>
      <c r="B35" s="155"/>
      <c r="C35" s="193" t="s">
        <v>237</v>
      </c>
      <c r="D35" s="188"/>
      <c r="E35" s="189"/>
      <c r="F35" s="156"/>
      <c r="G35" s="15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233</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194" t="s">
        <v>1103</v>
      </c>
      <c r="D36" s="188"/>
      <c r="E36" s="189">
        <v>96</v>
      </c>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v>2</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4" t="s">
        <v>1104</v>
      </c>
      <c r="D37" s="188"/>
      <c r="E37" s="189">
        <v>-12.8</v>
      </c>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v>2</v>
      </c>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5" t="s">
        <v>240</v>
      </c>
      <c r="D38" s="190"/>
      <c r="E38" s="191">
        <v>83.2</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3</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54"/>
      <c r="B39" s="155"/>
      <c r="C39" s="193" t="s">
        <v>241</v>
      </c>
      <c r="D39" s="188"/>
      <c r="E39" s="189"/>
      <c r="F39" s="156"/>
      <c r="G39" s="156"/>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233</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5">
      <c r="A40" s="154"/>
      <c r="B40" s="155"/>
      <c r="C40" s="192" t="s">
        <v>1106</v>
      </c>
      <c r="D40" s="186"/>
      <c r="E40" s="187">
        <v>8.32</v>
      </c>
      <c r="F40" s="156"/>
      <c r="G40" s="15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233</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5">
      <c r="A41" s="164">
        <v>8</v>
      </c>
      <c r="B41" s="165" t="s">
        <v>909</v>
      </c>
      <c r="C41" s="181" t="s">
        <v>910</v>
      </c>
      <c r="D41" s="166" t="s">
        <v>230</v>
      </c>
      <c r="E41" s="167">
        <v>8.32</v>
      </c>
      <c r="F41" s="168"/>
      <c r="G41" s="169">
        <f>ROUND(E41*F41,2)</f>
        <v>0</v>
      </c>
      <c r="H41" s="168"/>
      <c r="I41" s="169">
        <f>ROUND(E41*H41,2)</f>
        <v>0</v>
      </c>
      <c r="J41" s="168"/>
      <c r="K41" s="169">
        <f>ROUND(E41*J41,2)</f>
        <v>0</v>
      </c>
      <c r="L41" s="169">
        <v>21</v>
      </c>
      <c r="M41" s="169">
        <f>G41*(1+L41/100)</f>
        <v>0</v>
      </c>
      <c r="N41" s="169">
        <v>1.9220000000000001E-2</v>
      </c>
      <c r="O41" s="169">
        <f>ROUND(E41*N41,2)</f>
        <v>0.16</v>
      </c>
      <c r="P41" s="169">
        <v>0</v>
      </c>
      <c r="Q41" s="169">
        <f>ROUND(E41*P41,2)</f>
        <v>0</v>
      </c>
      <c r="R41" s="169" t="s">
        <v>219</v>
      </c>
      <c r="S41" s="169" t="s">
        <v>167</v>
      </c>
      <c r="T41" s="170" t="s">
        <v>167</v>
      </c>
      <c r="U41" s="156">
        <v>1.5863</v>
      </c>
      <c r="V41" s="156">
        <f>ROUND(E41*U41,2)</f>
        <v>13.2</v>
      </c>
      <c r="W41" s="156"/>
      <c r="X41" s="156" t="s">
        <v>220</v>
      </c>
      <c r="Y41" s="147"/>
      <c r="Z41" s="147"/>
      <c r="AA41" s="147"/>
      <c r="AB41" s="147"/>
      <c r="AC41" s="147"/>
      <c r="AD41" s="147"/>
      <c r="AE41" s="147"/>
      <c r="AF41" s="147"/>
      <c r="AG41" s="147" t="s">
        <v>221</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ht="20.5" outlineLevel="1" x14ac:dyDescent="0.25">
      <c r="A42" s="154"/>
      <c r="B42" s="155"/>
      <c r="C42" s="265" t="s">
        <v>899</v>
      </c>
      <c r="D42" s="266"/>
      <c r="E42" s="266"/>
      <c r="F42" s="266"/>
      <c r="G42" s="266"/>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223</v>
      </c>
      <c r="AH42" s="147"/>
      <c r="AI42" s="147"/>
      <c r="AJ42" s="147"/>
      <c r="AK42" s="147"/>
      <c r="AL42" s="147"/>
      <c r="AM42" s="147"/>
      <c r="AN42" s="147"/>
      <c r="AO42" s="147"/>
      <c r="AP42" s="147"/>
      <c r="AQ42" s="147"/>
      <c r="AR42" s="147"/>
      <c r="AS42" s="147"/>
      <c r="AT42" s="147"/>
      <c r="AU42" s="147"/>
      <c r="AV42" s="147"/>
      <c r="AW42" s="147"/>
      <c r="AX42" s="147"/>
      <c r="AY42" s="147"/>
      <c r="AZ42" s="147"/>
      <c r="BA42" s="171" t="str">
        <f>C42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2" s="147"/>
      <c r="BC42" s="147"/>
      <c r="BD42" s="147"/>
      <c r="BE42" s="147"/>
      <c r="BF42" s="147"/>
      <c r="BG42" s="147"/>
      <c r="BH42" s="147"/>
    </row>
    <row r="43" spans="1:60" outlineLevel="1" x14ac:dyDescent="0.25">
      <c r="A43" s="154"/>
      <c r="B43" s="155"/>
      <c r="C43" s="193" t="s">
        <v>237</v>
      </c>
      <c r="D43" s="188"/>
      <c r="E43" s="189"/>
      <c r="F43" s="156"/>
      <c r="G43" s="15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233</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94" t="s">
        <v>1103</v>
      </c>
      <c r="D44" s="188"/>
      <c r="E44" s="189">
        <v>96</v>
      </c>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v>2</v>
      </c>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4" t="s">
        <v>1104</v>
      </c>
      <c r="D45" s="188"/>
      <c r="E45" s="189">
        <v>-12.8</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2</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54"/>
      <c r="B46" s="155"/>
      <c r="C46" s="195" t="s">
        <v>240</v>
      </c>
      <c r="D46" s="190"/>
      <c r="E46" s="191">
        <v>83.2</v>
      </c>
      <c r="F46" s="156"/>
      <c r="G46" s="156"/>
      <c r="H46" s="156"/>
      <c r="I46" s="156"/>
      <c r="J46" s="156"/>
      <c r="K46" s="156"/>
      <c r="L46" s="156"/>
      <c r="M46" s="156"/>
      <c r="N46" s="156"/>
      <c r="O46" s="156"/>
      <c r="P46" s="156"/>
      <c r="Q46" s="156"/>
      <c r="R46" s="156"/>
      <c r="S46" s="156"/>
      <c r="T46" s="156"/>
      <c r="U46" s="156"/>
      <c r="V46" s="156"/>
      <c r="W46" s="156"/>
      <c r="X46" s="156"/>
      <c r="Y46" s="147"/>
      <c r="Z46" s="147"/>
      <c r="AA46" s="147"/>
      <c r="AB46" s="147"/>
      <c r="AC46" s="147"/>
      <c r="AD46" s="147"/>
      <c r="AE46" s="147"/>
      <c r="AF46" s="147"/>
      <c r="AG46" s="147" t="s">
        <v>233</v>
      </c>
      <c r="AH46" s="147">
        <v>3</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193" t="s">
        <v>241</v>
      </c>
      <c r="D47" s="188"/>
      <c r="E47" s="189"/>
      <c r="F47" s="156"/>
      <c r="G47" s="15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233</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2" t="s">
        <v>1106</v>
      </c>
      <c r="D48" s="186"/>
      <c r="E48" s="187">
        <v>8.32</v>
      </c>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v>0</v>
      </c>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ht="20" outlineLevel="1" x14ac:dyDescent="0.25">
      <c r="A49" s="164">
        <v>9</v>
      </c>
      <c r="B49" s="165" t="s">
        <v>1107</v>
      </c>
      <c r="C49" s="181" t="s">
        <v>1108</v>
      </c>
      <c r="D49" s="166" t="s">
        <v>230</v>
      </c>
      <c r="E49" s="167">
        <v>25.6</v>
      </c>
      <c r="F49" s="168"/>
      <c r="G49" s="169">
        <f>ROUND(E49*F49,2)</f>
        <v>0</v>
      </c>
      <c r="H49" s="168"/>
      <c r="I49" s="169">
        <f>ROUND(E49*H49,2)</f>
        <v>0</v>
      </c>
      <c r="J49" s="168"/>
      <c r="K49" s="169">
        <f>ROUND(E49*J49,2)</f>
        <v>0</v>
      </c>
      <c r="L49" s="169">
        <v>21</v>
      </c>
      <c r="M49" s="169">
        <f>G49*(1+L49/100)</f>
        <v>0</v>
      </c>
      <c r="N49" s="169">
        <v>0</v>
      </c>
      <c r="O49" s="169">
        <f>ROUND(E49*N49,2)</f>
        <v>0</v>
      </c>
      <c r="P49" s="169">
        <v>0</v>
      </c>
      <c r="Q49" s="169">
        <f>ROUND(E49*P49,2)</f>
        <v>0</v>
      </c>
      <c r="R49" s="169" t="s">
        <v>219</v>
      </c>
      <c r="S49" s="169" t="s">
        <v>167</v>
      </c>
      <c r="T49" s="170" t="s">
        <v>167</v>
      </c>
      <c r="U49" s="156">
        <v>0.05</v>
      </c>
      <c r="V49" s="156">
        <f>ROUND(E49*U49,2)</f>
        <v>1.28</v>
      </c>
      <c r="W49" s="156"/>
      <c r="X49" s="156" t="s">
        <v>220</v>
      </c>
      <c r="Y49" s="147"/>
      <c r="Z49" s="147"/>
      <c r="AA49" s="147"/>
      <c r="AB49" s="147"/>
      <c r="AC49" s="147"/>
      <c r="AD49" s="147"/>
      <c r="AE49" s="147"/>
      <c r="AF49" s="147"/>
      <c r="AG49" s="147" t="s">
        <v>221</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192" t="s">
        <v>1109</v>
      </c>
      <c r="D50" s="186"/>
      <c r="E50" s="187">
        <v>25.6</v>
      </c>
      <c r="F50" s="156"/>
      <c r="G50" s="156"/>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233</v>
      </c>
      <c r="AH50" s="147">
        <v>0</v>
      </c>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5">
      <c r="A51" s="164">
        <v>10</v>
      </c>
      <c r="B51" s="165" t="s">
        <v>919</v>
      </c>
      <c r="C51" s="181" t="s">
        <v>920</v>
      </c>
      <c r="D51" s="166" t="s">
        <v>230</v>
      </c>
      <c r="E51" s="167">
        <v>57.6</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t="s">
        <v>219</v>
      </c>
      <c r="S51" s="169" t="s">
        <v>167</v>
      </c>
      <c r="T51" s="170" t="s">
        <v>167</v>
      </c>
      <c r="U51" s="156">
        <v>0.2</v>
      </c>
      <c r="V51" s="156">
        <f>ROUND(E51*U51,2)</f>
        <v>11.52</v>
      </c>
      <c r="W51" s="156"/>
      <c r="X51" s="156" t="s">
        <v>220</v>
      </c>
      <c r="Y51" s="147"/>
      <c r="Z51" s="147"/>
      <c r="AA51" s="147"/>
      <c r="AB51" s="147"/>
      <c r="AC51" s="147"/>
      <c r="AD51" s="147"/>
      <c r="AE51" s="147"/>
      <c r="AF51" s="147"/>
      <c r="AG51" s="147" t="s">
        <v>221</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265" t="s">
        <v>921</v>
      </c>
      <c r="D52" s="266"/>
      <c r="E52" s="266"/>
      <c r="F52" s="266"/>
      <c r="G52" s="26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223</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54"/>
      <c r="B53" s="155"/>
      <c r="C53" s="192" t="s">
        <v>1110</v>
      </c>
      <c r="D53" s="186"/>
      <c r="E53" s="187">
        <v>57.6</v>
      </c>
      <c r="F53" s="156"/>
      <c r="G53" s="156"/>
      <c r="H53" s="156"/>
      <c r="I53" s="156"/>
      <c r="J53" s="156"/>
      <c r="K53" s="156"/>
      <c r="L53" s="156"/>
      <c r="M53" s="156"/>
      <c r="N53" s="156"/>
      <c r="O53" s="156"/>
      <c r="P53" s="156"/>
      <c r="Q53" s="156"/>
      <c r="R53" s="156"/>
      <c r="S53" s="156"/>
      <c r="T53" s="156"/>
      <c r="U53" s="156"/>
      <c r="V53" s="156"/>
      <c r="W53" s="156"/>
      <c r="X53" s="156"/>
      <c r="Y53" s="147"/>
      <c r="Z53" s="147"/>
      <c r="AA53" s="147"/>
      <c r="AB53" s="147"/>
      <c r="AC53" s="147"/>
      <c r="AD53" s="147"/>
      <c r="AE53" s="147"/>
      <c r="AF53" s="147"/>
      <c r="AG53" s="147" t="s">
        <v>233</v>
      </c>
      <c r="AH53" s="147">
        <v>0</v>
      </c>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64">
        <v>11</v>
      </c>
      <c r="B54" s="165" t="s">
        <v>927</v>
      </c>
      <c r="C54" s="181" t="s">
        <v>1084</v>
      </c>
      <c r="D54" s="166" t="s">
        <v>230</v>
      </c>
      <c r="E54" s="167">
        <v>19.13569</v>
      </c>
      <c r="F54" s="168"/>
      <c r="G54" s="169">
        <f>ROUND(E54*F54,2)</f>
        <v>0</v>
      </c>
      <c r="H54" s="168"/>
      <c r="I54" s="169">
        <f>ROUND(E54*H54,2)</f>
        <v>0</v>
      </c>
      <c r="J54" s="168"/>
      <c r="K54" s="169">
        <f>ROUND(E54*J54,2)</f>
        <v>0</v>
      </c>
      <c r="L54" s="169">
        <v>21</v>
      </c>
      <c r="M54" s="169">
        <f>G54*(1+L54/100)</f>
        <v>0</v>
      </c>
      <c r="N54" s="169">
        <v>1.7</v>
      </c>
      <c r="O54" s="169">
        <f>ROUND(E54*N54,2)</f>
        <v>32.53</v>
      </c>
      <c r="P54" s="169">
        <v>0</v>
      </c>
      <c r="Q54" s="169">
        <f>ROUND(E54*P54,2)</f>
        <v>0</v>
      </c>
      <c r="R54" s="169"/>
      <c r="S54" s="169" t="s">
        <v>175</v>
      </c>
      <c r="T54" s="170" t="s">
        <v>1111</v>
      </c>
      <c r="U54" s="156">
        <v>1.59</v>
      </c>
      <c r="V54" s="156">
        <f>ROUND(E54*U54,2)</f>
        <v>30.43</v>
      </c>
      <c r="W54" s="156"/>
      <c r="X54" s="156" t="s">
        <v>220</v>
      </c>
      <c r="Y54" s="147"/>
      <c r="Z54" s="147"/>
      <c r="AA54" s="147"/>
      <c r="AB54" s="147"/>
      <c r="AC54" s="147"/>
      <c r="AD54" s="147"/>
      <c r="AE54" s="147"/>
      <c r="AF54" s="147"/>
      <c r="AG54" s="147" t="s">
        <v>221</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192" t="s">
        <v>1112</v>
      </c>
      <c r="D55" s="186"/>
      <c r="E55" s="187">
        <v>19.2</v>
      </c>
      <c r="F55" s="156"/>
      <c r="G55" s="15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233</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5">
      <c r="A56" s="154"/>
      <c r="B56" s="155"/>
      <c r="C56" s="192" t="s">
        <v>1113</v>
      </c>
      <c r="D56" s="186"/>
      <c r="E56" s="187">
        <v>-6.4310000000000006E-2</v>
      </c>
      <c r="F56" s="156"/>
      <c r="G56" s="156"/>
      <c r="H56" s="156"/>
      <c r="I56" s="156"/>
      <c r="J56" s="156"/>
      <c r="K56" s="156"/>
      <c r="L56" s="156"/>
      <c r="M56" s="156"/>
      <c r="N56" s="156"/>
      <c r="O56" s="156"/>
      <c r="P56" s="156"/>
      <c r="Q56" s="156"/>
      <c r="R56" s="156"/>
      <c r="S56" s="156"/>
      <c r="T56" s="156"/>
      <c r="U56" s="156"/>
      <c r="V56" s="156"/>
      <c r="W56" s="156"/>
      <c r="X56" s="156"/>
      <c r="Y56" s="147"/>
      <c r="Z56" s="147"/>
      <c r="AA56" s="147"/>
      <c r="AB56" s="147"/>
      <c r="AC56" s="147"/>
      <c r="AD56" s="147"/>
      <c r="AE56" s="147"/>
      <c r="AF56" s="147"/>
      <c r="AG56" s="147" t="s">
        <v>233</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0" outlineLevel="1" x14ac:dyDescent="0.25">
      <c r="A57" s="172">
        <v>12</v>
      </c>
      <c r="B57" s="173" t="s">
        <v>1114</v>
      </c>
      <c r="C57" s="182" t="s">
        <v>1115</v>
      </c>
      <c r="D57" s="174" t="s">
        <v>230</v>
      </c>
      <c r="E57" s="175">
        <v>25.6</v>
      </c>
      <c r="F57" s="176"/>
      <c r="G57" s="177">
        <f>ROUND(E57*F57,2)</f>
        <v>0</v>
      </c>
      <c r="H57" s="176"/>
      <c r="I57" s="177">
        <f>ROUND(E57*H57,2)</f>
        <v>0</v>
      </c>
      <c r="J57" s="176"/>
      <c r="K57" s="177">
        <f>ROUND(E57*J57,2)</f>
        <v>0</v>
      </c>
      <c r="L57" s="177">
        <v>21</v>
      </c>
      <c r="M57" s="177">
        <f>G57*(1+L57/100)</f>
        <v>0</v>
      </c>
      <c r="N57" s="177">
        <v>0</v>
      </c>
      <c r="O57" s="177">
        <f>ROUND(E57*N57,2)</f>
        <v>0</v>
      </c>
      <c r="P57" s="177">
        <v>0</v>
      </c>
      <c r="Q57" s="177">
        <f>ROUND(E57*P57,2)</f>
        <v>0</v>
      </c>
      <c r="R57" s="177"/>
      <c r="S57" s="177" t="s">
        <v>175</v>
      </c>
      <c r="T57" s="178" t="s">
        <v>168</v>
      </c>
      <c r="U57" s="156">
        <v>0</v>
      </c>
      <c r="V57" s="156">
        <f>ROUND(E57*U57,2)</f>
        <v>0</v>
      </c>
      <c r="W57" s="156"/>
      <c r="X57" s="156" t="s">
        <v>945</v>
      </c>
      <c r="Y57" s="147"/>
      <c r="Z57" s="147"/>
      <c r="AA57" s="147"/>
      <c r="AB57" s="147"/>
      <c r="AC57" s="147"/>
      <c r="AD57" s="147"/>
      <c r="AE57" s="147"/>
      <c r="AF57" s="147"/>
      <c r="AG57" s="147" t="s">
        <v>946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ht="13" x14ac:dyDescent="0.25">
      <c r="A58" s="158" t="s">
        <v>162</v>
      </c>
      <c r="B58" s="159" t="s">
        <v>83</v>
      </c>
      <c r="C58" s="180" t="s">
        <v>84</v>
      </c>
      <c r="D58" s="160"/>
      <c r="E58" s="161"/>
      <c r="F58" s="162"/>
      <c r="G58" s="162">
        <f>SUMIF(AG59:AG63,"&lt;&gt;NOR",G59:G63)</f>
        <v>0</v>
      </c>
      <c r="H58" s="162"/>
      <c r="I58" s="162">
        <f>SUM(I59:I63)</f>
        <v>0</v>
      </c>
      <c r="J58" s="162"/>
      <c r="K58" s="162">
        <f>SUM(K59:K63)</f>
        <v>0</v>
      </c>
      <c r="L58" s="162"/>
      <c r="M58" s="162">
        <f>SUM(M59:M63)</f>
        <v>0</v>
      </c>
      <c r="N58" s="162"/>
      <c r="O58" s="162">
        <f>SUM(O59:O63)</f>
        <v>13.379999999999999</v>
      </c>
      <c r="P58" s="162"/>
      <c r="Q58" s="162">
        <f>SUM(Q59:Q63)</f>
        <v>0</v>
      </c>
      <c r="R58" s="162"/>
      <c r="S58" s="162"/>
      <c r="T58" s="163"/>
      <c r="U58" s="157"/>
      <c r="V58" s="157">
        <f>SUM(V59:V63)</f>
        <v>9.19</v>
      </c>
      <c r="W58" s="157"/>
      <c r="X58" s="157"/>
      <c r="AG58" t="s">
        <v>163</v>
      </c>
    </row>
    <row r="59" spans="1:60" ht="20" outlineLevel="1" x14ac:dyDescent="0.25">
      <c r="A59" s="164">
        <v>13</v>
      </c>
      <c r="B59" s="165" t="s">
        <v>1116</v>
      </c>
      <c r="C59" s="181" t="s">
        <v>1117</v>
      </c>
      <c r="D59" s="166" t="s">
        <v>230</v>
      </c>
      <c r="E59" s="167">
        <v>0.51200000000000001</v>
      </c>
      <c r="F59" s="168"/>
      <c r="G59" s="169">
        <f>ROUND(E59*F59,2)</f>
        <v>0</v>
      </c>
      <c r="H59" s="168"/>
      <c r="I59" s="169">
        <f>ROUND(E59*H59,2)</f>
        <v>0</v>
      </c>
      <c r="J59" s="168"/>
      <c r="K59" s="169">
        <f>ROUND(E59*J59,2)</f>
        <v>0</v>
      </c>
      <c r="L59" s="169">
        <v>21</v>
      </c>
      <c r="M59" s="169">
        <f>G59*(1+L59/100)</f>
        <v>0</v>
      </c>
      <c r="N59" s="169">
        <v>2.5</v>
      </c>
      <c r="O59" s="169">
        <f>ROUND(E59*N59,2)</f>
        <v>1.28</v>
      </c>
      <c r="P59" s="169">
        <v>0</v>
      </c>
      <c r="Q59" s="169">
        <f>ROUND(E59*P59,2)</f>
        <v>0</v>
      </c>
      <c r="R59" s="169" t="s">
        <v>934</v>
      </c>
      <c r="S59" s="169" t="s">
        <v>167</v>
      </c>
      <c r="T59" s="170" t="s">
        <v>167</v>
      </c>
      <c r="U59" s="156">
        <v>1.45</v>
      </c>
      <c r="V59" s="156">
        <f>ROUND(E59*U59,2)</f>
        <v>0.74</v>
      </c>
      <c r="W59" s="156"/>
      <c r="X59" s="156" t="s">
        <v>220</v>
      </c>
      <c r="Y59" s="147"/>
      <c r="Z59" s="147"/>
      <c r="AA59" s="147"/>
      <c r="AB59" s="147"/>
      <c r="AC59" s="147"/>
      <c r="AD59" s="147"/>
      <c r="AE59" s="147"/>
      <c r="AF59" s="147"/>
      <c r="AG59" s="147" t="s">
        <v>221</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265" t="s">
        <v>1118</v>
      </c>
      <c r="D60" s="266"/>
      <c r="E60" s="266"/>
      <c r="F60" s="266"/>
      <c r="G60" s="266"/>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223</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192" t="s">
        <v>1119</v>
      </c>
      <c r="D61" s="186"/>
      <c r="E61" s="187">
        <v>0.51200000000000001</v>
      </c>
      <c r="F61" s="156"/>
      <c r="G61" s="15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233</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5">
      <c r="A62" s="164">
        <v>14</v>
      </c>
      <c r="B62" s="165" t="s">
        <v>1120</v>
      </c>
      <c r="C62" s="181" t="s">
        <v>1121</v>
      </c>
      <c r="D62" s="166" t="s">
        <v>230</v>
      </c>
      <c r="E62" s="167">
        <v>6.4</v>
      </c>
      <c r="F62" s="168"/>
      <c r="G62" s="169">
        <f>ROUND(E62*F62,2)</f>
        <v>0</v>
      </c>
      <c r="H62" s="168"/>
      <c r="I62" s="169">
        <f>ROUND(E62*H62,2)</f>
        <v>0</v>
      </c>
      <c r="J62" s="168"/>
      <c r="K62" s="169">
        <f>ROUND(E62*J62,2)</f>
        <v>0</v>
      </c>
      <c r="L62" s="169">
        <v>21</v>
      </c>
      <c r="M62" s="169">
        <f>G62*(1+L62/100)</f>
        <v>0</v>
      </c>
      <c r="N62" s="169">
        <v>1.8907700000000001</v>
      </c>
      <c r="O62" s="169">
        <f>ROUND(E62*N62,2)</f>
        <v>12.1</v>
      </c>
      <c r="P62" s="169">
        <v>0</v>
      </c>
      <c r="Q62" s="169">
        <f>ROUND(E62*P62,2)</f>
        <v>0</v>
      </c>
      <c r="R62" s="169"/>
      <c r="S62" s="169" t="s">
        <v>175</v>
      </c>
      <c r="T62" s="170" t="s">
        <v>1111</v>
      </c>
      <c r="U62" s="156">
        <v>1.32</v>
      </c>
      <c r="V62" s="156">
        <f>ROUND(E62*U62,2)</f>
        <v>8.4499999999999993</v>
      </c>
      <c r="W62" s="156"/>
      <c r="X62" s="156" t="s">
        <v>220</v>
      </c>
      <c r="Y62" s="147"/>
      <c r="Z62" s="147"/>
      <c r="AA62" s="147"/>
      <c r="AB62" s="147"/>
      <c r="AC62" s="147"/>
      <c r="AD62" s="147"/>
      <c r="AE62" s="147"/>
      <c r="AF62" s="147"/>
      <c r="AG62" s="147" t="s">
        <v>221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192" t="s">
        <v>1122</v>
      </c>
      <c r="D63" s="186"/>
      <c r="E63" s="187">
        <v>6.4</v>
      </c>
      <c r="F63" s="156"/>
      <c r="G63" s="156"/>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233</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13" x14ac:dyDescent="0.25">
      <c r="A64" s="158" t="s">
        <v>162</v>
      </c>
      <c r="B64" s="159" t="s">
        <v>85</v>
      </c>
      <c r="C64" s="180" t="s">
        <v>86</v>
      </c>
      <c r="D64" s="160"/>
      <c r="E64" s="161"/>
      <c r="F64" s="162"/>
      <c r="G64" s="162">
        <f>SUMIF(AG65:AG67,"&lt;&gt;NOR",G65:G67)</f>
        <v>0</v>
      </c>
      <c r="H64" s="162"/>
      <c r="I64" s="162">
        <f>SUM(I65:I67)</f>
        <v>0</v>
      </c>
      <c r="J64" s="162"/>
      <c r="K64" s="162">
        <f>SUM(K65:K67)</f>
        <v>0</v>
      </c>
      <c r="L64" s="162"/>
      <c r="M64" s="162">
        <f>SUM(M65:M67)</f>
        <v>0</v>
      </c>
      <c r="N64" s="162"/>
      <c r="O64" s="162">
        <f>SUM(O65:O67)</f>
        <v>54.4</v>
      </c>
      <c r="P64" s="162"/>
      <c r="Q64" s="162">
        <f>SUM(Q65:Q67)</f>
        <v>0</v>
      </c>
      <c r="R64" s="162"/>
      <c r="S64" s="162"/>
      <c r="T64" s="163"/>
      <c r="U64" s="157"/>
      <c r="V64" s="157">
        <f>SUM(V65:V67)</f>
        <v>4.7</v>
      </c>
      <c r="W64" s="157"/>
      <c r="X64" s="157"/>
      <c r="AG64" t="s">
        <v>163</v>
      </c>
    </row>
    <row r="65" spans="1:60" outlineLevel="1" x14ac:dyDescent="0.25">
      <c r="A65" s="164">
        <v>15</v>
      </c>
      <c r="B65" s="165" t="s">
        <v>1123</v>
      </c>
      <c r="C65" s="181" t="s">
        <v>1124</v>
      </c>
      <c r="D65" s="166" t="s">
        <v>266</v>
      </c>
      <c r="E65" s="167">
        <v>112</v>
      </c>
      <c r="F65" s="168"/>
      <c r="G65" s="169">
        <f>ROUND(E65*F65,2)</f>
        <v>0</v>
      </c>
      <c r="H65" s="168"/>
      <c r="I65" s="169">
        <f>ROUND(E65*H65,2)</f>
        <v>0</v>
      </c>
      <c r="J65" s="168"/>
      <c r="K65" s="169">
        <f>ROUND(E65*J65,2)</f>
        <v>0</v>
      </c>
      <c r="L65" s="169">
        <v>21</v>
      </c>
      <c r="M65" s="169">
        <f>G65*(1+L65/100)</f>
        <v>0</v>
      </c>
      <c r="N65" s="169">
        <v>0.48574000000000001</v>
      </c>
      <c r="O65" s="169">
        <f>ROUND(E65*N65,2)</f>
        <v>54.4</v>
      </c>
      <c r="P65" s="169">
        <v>0</v>
      </c>
      <c r="Q65" s="169">
        <f>ROUND(E65*P65,2)</f>
        <v>0</v>
      </c>
      <c r="R65" s="169" t="s">
        <v>1099</v>
      </c>
      <c r="S65" s="169" t="s">
        <v>167</v>
      </c>
      <c r="T65" s="170" t="s">
        <v>167</v>
      </c>
      <c r="U65" s="156">
        <v>4.2000000000000003E-2</v>
      </c>
      <c r="V65" s="156">
        <f>ROUND(E65*U65,2)</f>
        <v>4.7</v>
      </c>
      <c r="W65" s="156"/>
      <c r="X65" s="156" t="s">
        <v>220</v>
      </c>
      <c r="Y65" s="147"/>
      <c r="Z65" s="147"/>
      <c r="AA65" s="147"/>
      <c r="AB65" s="147"/>
      <c r="AC65" s="147"/>
      <c r="AD65" s="147"/>
      <c r="AE65" s="147"/>
      <c r="AF65" s="147"/>
      <c r="AG65" s="147" t="s">
        <v>221</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265" t="s">
        <v>1125</v>
      </c>
      <c r="D66" s="266"/>
      <c r="E66" s="266"/>
      <c r="F66" s="266"/>
      <c r="G66" s="266"/>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223</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192" t="s">
        <v>1100</v>
      </c>
      <c r="D67" s="186"/>
      <c r="E67" s="187">
        <v>112</v>
      </c>
      <c r="F67" s="156"/>
      <c r="G67" s="156"/>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233</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ht="13" x14ac:dyDescent="0.25">
      <c r="A68" s="158" t="s">
        <v>162</v>
      </c>
      <c r="B68" s="159" t="s">
        <v>90</v>
      </c>
      <c r="C68" s="180" t="s">
        <v>91</v>
      </c>
      <c r="D68" s="160"/>
      <c r="E68" s="161"/>
      <c r="F68" s="162"/>
      <c r="G68" s="162">
        <f>SUMIF(AG69:AG86,"&lt;&gt;NOR",G69:G86)</f>
        <v>0</v>
      </c>
      <c r="H68" s="162"/>
      <c r="I68" s="162">
        <f>SUM(I69:I86)</f>
        <v>0</v>
      </c>
      <c r="J68" s="162"/>
      <c r="K68" s="162">
        <f>SUM(K69:K86)</f>
        <v>0</v>
      </c>
      <c r="L68" s="162"/>
      <c r="M68" s="162">
        <f>SUM(M69:M86)</f>
        <v>0</v>
      </c>
      <c r="N68" s="162"/>
      <c r="O68" s="162">
        <f>SUM(O69:O86)</f>
        <v>1.1700000000000002</v>
      </c>
      <c r="P68" s="162"/>
      <c r="Q68" s="162">
        <f>SUM(Q69:Q86)</f>
        <v>0</v>
      </c>
      <c r="R68" s="162"/>
      <c r="S68" s="162"/>
      <c r="T68" s="163"/>
      <c r="U68" s="157"/>
      <c r="V68" s="157">
        <f>SUM(V69:V86)</f>
        <v>67.69</v>
      </c>
      <c r="W68" s="157"/>
      <c r="X68" s="157"/>
      <c r="AG68" t="s">
        <v>163</v>
      </c>
    </row>
    <row r="69" spans="1:60" outlineLevel="1" x14ac:dyDescent="0.25">
      <c r="A69" s="164">
        <v>16</v>
      </c>
      <c r="B69" s="165" t="s">
        <v>1126</v>
      </c>
      <c r="C69" s="181" t="s">
        <v>1127</v>
      </c>
      <c r="D69" s="166" t="s">
        <v>330</v>
      </c>
      <c r="E69" s="167">
        <v>80</v>
      </c>
      <c r="F69" s="168"/>
      <c r="G69" s="169">
        <f>ROUND(E69*F69,2)</f>
        <v>0</v>
      </c>
      <c r="H69" s="168"/>
      <c r="I69" s="169">
        <f>ROUND(E69*H69,2)</f>
        <v>0</v>
      </c>
      <c r="J69" s="168"/>
      <c r="K69" s="169">
        <f>ROUND(E69*J69,2)</f>
        <v>0</v>
      </c>
      <c r="L69" s="169">
        <v>21</v>
      </c>
      <c r="M69" s="169">
        <f>G69*(1+L69/100)</f>
        <v>0</v>
      </c>
      <c r="N69" s="169">
        <v>0</v>
      </c>
      <c r="O69" s="169">
        <f>ROUND(E69*N69,2)</f>
        <v>0</v>
      </c>
      <c r="P69" s="169">
        <v>0</v>
      </c>
      <c r="Q69" s="169">
        <f>ROUND(E69*P69,2)</f>
        <v>0</v>
      </c>
      <c r="R69" s="169" t="s">
        <v>934</v>
      </c>
      <c r="S69" s="169" t="s">
        <v>167</v>
      </c>
      <c r="T69" s="170" t="s">
        <v>167</v>
      </c>
      <c r="U69" s="156">
        <v>3.4000000000000002E-2</v>
      </c>
      <c r="V69" s="156">
        <f>ROUND(E69*U69,2)</f>
        <v>2.72</v>
      </c>
      <c r="W69" s="156"/>
      <c r="X69" s="156" t="s">
        <v>220</v>
      </c>
      <c r="Y69" s="147"/>
      <c r="Z69" s="147"/>
      <c r="AA69" s="147"/>
      <c r="AB69" s="147"/>
      <c r="AC69" s="147"/>
      <c r="AD69" s="147"/>
      <c r="AE69" s="147"/>
      <c r="AF69" s="147"/>
      <c r="AG69" s="147" t="s">
        <v>221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54"/>
      <c r="B70" s="155"/>
      <c r="C70" s="265" t="s">
        <v>935</v>
      </c>
      <c r="D70" s="266"/>
      <c r="E70" s="266"/>
      <c r="F70" s="266"/>
      <c r="G70" s="266"/>
      <c r="H70" s="156"/>
      <c r="I70" s="156"/>
      <c r="J70" s="156"/>
      <c r="K70" s="156"/>
      <c r="L70" s="156"/>
      <c r="M70" s="156"/>
      <c r="N70" s="156"/>
      <c r="O70" s="156"/>
      <c r="P70" s="156"/>
      <c r="Q70" s="156"/>
      <c r="R70" s="156"/>
      <c r="S70" s="156"/>
      <c r="T70" s="156"/>
      <c r="U70" s="156"/>
      <c r="V70" s="156"/>
      <c r="W70" s="156"/>
      <c r="X70" s="156"/>
      <c r="Y70" s="147"/>
      <c r="Z70" s="147"/>
      <c r="AA70" s="147"/>
      <c r="AB70" s="147"/>
      <c r="AC70" s="147"/>
      <c r="AD70" s="147"/>
      <c r="AE70" s="147"/>
      <c r="AF70" s="147"/>
      <c r="AG70" s="147" t="s">
        <v>223</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0" outlineLevel="1" x14ac:dyDescent="0.25">
      <c r="A71" s="172">
        <v>17</v>
      </c>
      <c r="B71" s="173" t="s">
        <v>1128</v>
      </c>
      <c r="C71" s="182" t="s">
        <v>1129</v>
      </c>
      <c r="D71" s="174" t="s">
        <v>295</v>
      </c>
      <c r="E71" s="175">
        <v>8</v>
      </c>
      <c r="F71" s="176"/>
      <c r="G71" s="177">
        <f>ROUND(E71*F71,2)</f>
        <v>0</v>
      </c>
      <c r="H71" s="176"/>
      <c r="I71" s="177">
        <f>ROUND(E71*H71,2)</f>
        <v>0</v>
      </c>
      <c r="J71" s="176"/>
      <c r="K71" s="177">
        <f>ROUND(E71*J71,2)</f>
        <v>0</v>
      </c>
      <c r="L71" s="177">
        <v>21</v>
      </c>
      <c r="M71" s="177">
        <f>G71*(1+L71/100)</f>
        <v>0</v>
      </c>
      <c r="N71" s="177">
        <v>0</v>
      </c>
      <c r="O71" s="177">
        <f>ROUND(E71*N71,2)</f>
        <v>0</v>
      </c>
      <c r="P71" s="177">
        <v>0</v>
      </c>
      <c r="Q71" s="177">
        <f>ROUND(E71*P71,2)</f>
        <v>0</v>
      </c>
      <c r="R71" s="177" t="s">
        <v>934</v>
      </c>
      <c r="S71" s="177" t="s">
        <v>167</v>
      </c>
      <c r="T71" s="178" t="s">
        <v>167</v>
      </c>
      <c r="U71" s="156">
        <v>3.4740000000000002</v>
      </c>
      <c r="V71" s="156">
        <f>ROUND(E71*U71,2)</f>
        <v>27.79</v>
      </c>
      <c r="W71" s="156"/>
      <c r="X71" s="156" t="s">
        <v>220</v>
      </c>
      <c r="Y71" s="147"/>
      <c r="Z71" s="147"/>
      <c r="AA71" s="147"/>
      <c r="AB71" s="147"/>
      <c r="AC71" s="147"/>
      <c r="AD71" s="147"/>
      <c r="AE71" s="147"/>
      <c r="AF71" s="147"/>
      <c r="AG71" s="147" t="s">
        <v>221</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64">
        <v>18</v>
      </c>
      <c r="B72" s="165" t="s">
        <v>969</v>
      </c>
      <c r="C72" s="181" t="s">
        <v>970</v>
      </c>
      <c r="D72" s="166" t="s">
        <v>330</v>
      </c>
      <c r="E72" s="167">
        <v>80</v>
      </c>
      <c r="F72" s="168"/>
      <c r="G72" s="169">
        <f>ROUND(E72*F72,2)</f>
        <v>0</v>
      </c>
      <c r="H72" s="168"/>
      <c r="I72" s="169">
        <f>ROUND(E72*H72,2)</f>
        <v>0</v>
      </c>
      <c r="J72" s="168"/>
      <c r="K72" s="169">
        <f>ROUND(E72*J72,2)</f>
        <v>0</v>
      </c>
      <c r="L72" s="169">
        <v>21</v>
      </c>
      <c r="M72" s="169">
        <f>G72*(1+L72/100)</f>
        <v>0</v>
      </c>
      <c r="N72" s="169">
        <v>0</v>
      </c>
      <c r="O72" s="169">
        <f>ROUND(E72*N72,2)</f>
        <v>0</v>
      </c>
      <c r="P72" s="169">
        <v>0</v>
      </c>
      <c r="Q72" s="169">
        <f>ROUND(E72*P72,2)</f>
        <v>0</v>
      </c>
      <c r="R72" s="169" t="s">
        <v>934</v>
      </c>
      <c r="S72" s="169" t="s">
        <v>167</v>
      </c>
      <c r="T72" s="170" t="s">
        <v>167</v>
      </c>
      <c r="U72" s="156">
        <v>4.3999999999999997E-2</v>
      </c>
      <c r="V72" s="156">
        <f>ROUND(E72*U72,2)</f>
        <v>3.52</v>
      </c>
      <c r="W72" s="156"/>
      <c r="X72" s="156" t="s">
        <v>220</v>
      </c>
      <c r="Y72" s="147"/>
      <c r="Z72" s="147"/>
      <c r="AA72" s="147"/>
      <c r="AB72" s="147"/>
      <c r="AC72" s="147"/>
      <c r="AD72" s="147"/>
      <c r="AE72" s="147"/>
      <c r="AF72" s="147"/>
      <c r="AG72" s="147" t="s">
        <v>221</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5">
      <c r="A73" s="154"/>
      <c r="B73" s="155"/>
      <c r="C73" s="265" t="s">
        <v>971</v>
      </c>
      <c r="D73" s="266"/>
      <c r="E73" s="266"/>
      <c r="F73" s="266"/>
      <c r="G73" s="266"/>
      <c r="H73" s="156"/>
      <c r="I73" s="156"/>
      <c r="J73" s="156"/>
      <c r="K73" s="156"/>
      <c r="L73" s="156"/>
      <c r="M73" s="156"/>
      <c r="N73" s="156"/>
      <c r="O73" s="156"/>
      <c r="P73" s="156"/>
      <c r="Q73" s="156"/>
      <c r="R73" s="156"/>
      <c r="S73" s="156"/>
      <c r="T73" s="156"/>
      <c r="U73" s="156"/>
      <c r="V73" s="156"/>
      <c r="W73" s="156"/>
      <c r="X73" s="156"/>
      <c r="Y73" s="147"/>
      <c r="Z73" s="147"/>
      <c r="AA73" s="147"/>
      <c r="AB73" s="147"/>
      <c r="AC73" s="147"/>
      <c r="AD73" s="147"/>
      <c r="AE73" s="147"/>
      <c r="AF73" s="147"/>
      <c r="AG73" s="147" t="s">
        <v>223</v>
      </c>
      <c r="AH73" s="147"/>
      <c r="AI73" s="147"/>
      <c r="AJ73" s="147"/>
      <c r="AK73" s="147"/>
      <c r="AL73" s="147"/>
      <c r="AM73" s="147"/>
      <c r="AN73" s="147"/>
      <c r="AO73" s="147"/>
      <c r="AP73" s="147"/>
      <c r="AQ73" s="147"/>
      <c r="AR73" s="147"/>
      <c r="AS73" s="147"/>
      <c r="AT73" s="147"/>
      <c r="AU73" s="147"/>
      <c r="AV73" s="147"/>
      <c r="AW73" s="147"/>
      <c r="AX73" s="147"/>
      <c r="AY73" s="147"/>
      <c r="AZ73" s="147"/>
      <c r="BA73" s="171" t="str">
        <f>C73</f>
        <v>přísun, montáže, demontáže a odsunu zkoušecího čerpadla, napuštění tlakovou vodou a dodání vody pro tlakovou zkoušku,</v>
      </c>
      <c r="BB73" s="147"/>
      <c r="BC73" s="147"/>
      <c r="BD73" s="147"/>
      <c r="BE73" s="147"/>
      <c r="BF73" s="147"/>
      <c r="BG73" s="147"/>
      <c r="BH73" s="147"/>
    </row>
    <row r="74" spans="1:60" outlineLevel="1" x14ac:dyDescent="0.25">
      <c r="A74" s="164">
        <v>19</v>
      </c>
      <c r="B74" s="165" t="s">
        <v>976</v>
      </c>
      <c r="C74" s="181" t="s">
        <v>977</v>
      </c>
      <c r="D74" s="166" t="s">
        <v>330</v>
      </c>
      <c r="E74" s="167">
        <v>80</v>
      </c>
      <c r="F74" s="168"/>
      <c r="G74" s="169">
        <f>ROUND(E74*F74,2)</f>
        <v>0</v>
      </c>
      <c r="H74" s="168"/>
      <c r="I74" s="169">
        <f>ROUND(E74*H74,2)</f>
        <v>0</v>
      </c>
      <c r="J74" s="168"/>
      <c r="K74" s="169">
        <f>ROUND(E74*J74,2)</f>
        <v>0</v>
      </c>
      <c r="L74" s="169">
        <v>21</v>
      </c>
      <c r="M74" s="169">
        <f>G74*(1+L74/100)</f>
        <v>0</v>
      </c>
      <c r="N74" s="169">
        <v>0</v>
      </c>
      <c r="O74" s="169">
        <f>ROUND(E74*N74,2)</f>
        <v>0</v>
      </c>
      <c r="P74" s="169">
        <v>0</v>
      </c>
      <c r="Q74" s="169">
        <f>ROUND(E74*P74,2)</f>
        <v>0</v>
      </c>
      <c r="R74" s="169" t="s">
        <v>934</v>
      </c>
      <c r="S74" s="169" t="s">
        <v>167</v>
      </c>
      <c r="T74" s="170" t="s">
        <v>167</v>
      </c>
      <c r="U74" s="156">
        <v>0.15</v>
      </c>
      <c r="V74" s="156">
        <f>ROUND(E74*U74,2)</f>
        <v>12</v>
      </c>
      <c r="W74" s="156"/>
      <c r="X74" s="156" t="s">
        <v>220</v>
      </c>
      <c r="Y74" s="147"/>
      <c r="Z74" s="147"/>
      <c r="AA74" s="147"/>
      <c r="AB74" s="147"/>
      <c r="AC74" s="147"/>
      <c r="AD74" s="147"/>
      <c r="AE74" s="147"/>
      <c r="AF74" s="147"/>
      <c r="AG74" s="147" t="s">
        <v>221</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5">
      <c r="A75" s="154"/>
      <c r="B75" s="155"/>
      <c r="C75" s="265" t="s">
        <v>978</v>
      </c>
      <c r="D75" s="266"/>
      <c r="E75" s="266"/>
      <c r="F75" s="266"/>
      <c r="G75" s="266"/>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223</v>
      </c>
      <c r="AH75" s="147"/>
      <c r="AI75" s="147"/>
      <c r="AJ75" s="147"/>
      <c r="AK75" s="147"/>
      <c r="AL75" s="147"/>
      <c r="AM75" s="147"/>
      <c r="AN75" s="147"/>
      <c r="AO75" s="147"/>
      <c r="AP75" s="147"/>
      <c r="AQ75" s="147"/>
      <c r="AR75" s="147"/>
      <c r="AS75" s="147"/>
      <c r="AT75" s="147"/>
      <c r="AU75" s="147"/>
      <c r="AV75" s="147"/>
      <c r="AW75" s="147"/>
      <c r="AX75" s="147"/>
      <c r="AY75" s="147"/>
      <c r="AZ75" s="147"/>
      <c r="BA75" s="171" t="str">
        <f>C75</f>
        <v>napuštění a vypuštění vody, dodání vody a desinfekčního prostředku, náklady na bakteriologický rozbor vody,</v>
      </c>
      <c r="BB75" s="147"/>
      <c r="BC75" s="147"/>
      <c r="BD75" s="147"/>
      <c r="BE75" s="147"/>
      <c r="BF75" s="147"/>
      <c r="BG75" s="147"/>
      <c r="BH75" s="147"/>
    </row>
    <row r="76" spans="1:60" outlineLevel="1" x14ac:dyDescent="0.25">
      <c r="A76" s="164">
        <v>20</v>
      </c>
      <c r="B76" s="165" t="s">
        <v>1024</v>
      </c>
      <c r="C76" s="181" t="s">
        <v>1025</v>
      </c>
      <c r="D76" s="166" t="s">
        <v>295</v>
      </c>
      <c r="E76" s="167">
        <v>8</v>
      </c>
      <c r="F76" s="168"/>
      <c r="G76" s="169">
        <f>ROUND(E76*F76,2)</f>
        <v>0</v>
      </c>
      <c r="H76" s="168"/>
      <c r="I76" s="169">
        <f>ROUND(E76*H76,2)</f>
        <v>0</v>
      </c>
      <c r="J76" s="168"/>
      <c r="K76" s="169">
        <f>ROUND(E76*J76,2)</f>
        <v>0</v>
      </c>
      <c r="L76" s="169">
        <v>21</v>
      </c>
      <c r="M76" s="169">
        <f>G76*(1+L76/100)</f>
        <v>0</v>
      </c>
      <c r="N76" s="169">
        <v>0.12303</v>
      </c>
      <c r="O76" s="169">
        <f>ROUND(E76*N76,2)</f>
        <v>0.98</v>
      </c>
      <c r="P76" s="169">
        <v>0</v>
      </c>
      <c r="Q76" s="169">
        <f>ROUND(E76*P76,2)</f>
        <v>0</v>
      </c>
      <c r="R76" s="169" t="s">
        <v>934</v>
      </c>
      <c r="S76" s="169" t="s">
        <v>167</v>
      </c>
      <c r="T76" s="170" t="s">
        <v>167</v>
      </c>
      <c r="U76" s="156">
        <v>0.86299999999999999</v>
      </c>
      <c r="V76" s="156">
        <f>ROUND(E76*U76,2)</f>
        <v>6.9</v>
      </c>
      <c r="W76" s="156"/>
      <c r="X76" s="156" t="s">
        <v>220</v>
      </c>
      <c r="Y76" s="147"/>
      <c r="Z76" s="147"/>
      <c r="AA76" s="147"/>
      <c r="AB76" s="147"/>
      <c r="AC76" s="147"/>
      <c r="AD76" s="147"/>
      <c r="AE76" s="147"/>
      <c r="AF76" s="147"/>
      <c r="AG76" s="147" t="s">
        <v>221</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5">
      <c r="A77" s="154"/>
      <c r="B77" s="155"/>
      <c r="C77" s="265" t="s">
        <v>1026</v>
      </c>
      <c r="D77" s="266"/>
      <c r="E77" s="266"/>
      <c r="F77" s="266"/>
      <c r="G77" s="266"/>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223</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72">
        <v>21</v>
      </c>
      <c r="B78" s="173" t="s">
        <v>1130</v>
      </c>
      <c r="C78" s="182" t="s">
        <v>1131</v>
      </c>
      <c r="D78" s="174" t="s">
        <v>295</v>
      </c>
      <c r="E78" s="175">
        <v>8</v>
      </c>
      <c r="F78" s="176"/>
      <c r="G78" s="177">
        <f>ROUND(E78*F78,2)</f>
        <v>0</v>
      </c>
      <c r="H78" s="176"/>
      <c r="I78" s="177">
        <f>ROUND(E78*H78,2)</f>
        <v>0</v>
      </c>
      <c r="J78" s="176"/>
      <c r="K78" s="177">
        <f>ROUND(E78*J78,2)</f>
        <v>0</v>
      </c>
      <c r="L78" s="177">
        <v>21</v>
      </c>
      <c r="M78" s="177">
        <f>G78*(1+L78/100)</f>
        <v>0</v>
      </c>
      <c r="N78" s="177">
        <v>2.4000000000000001E-4</v>
      </c>
      <c r="O78" s="177">
        <f>ROUND(E78*N78,2)</f>
        <v>0</v>
      </c>
      <c r="P78" s="177">
        <v>0</v>
      </c>
      <c r="Q78" s="177">
        <f>ROUND(E78*P78,2)</f>
        <v>0</v>
      </c>
      <c r="R78" s="177" t="s">
        <v>934</v>
      </c>
      <c r="S78" s="177" t="s">
        <v>167</v>
      </c>
      <c r="T78" s="178" t="s">
        <v>167</v>
      </c>
      <c r="U78" s="156">
        <v>0.40300000000000002</v>
      </c>
      <c r="V78" s="156">
        <f>ROUND(E78*U78,2)</f>
        <v>3.22</v>
      </c>
      <c r="W78" s="156"/>
      <c r="X78" s="156" t="s">
        <v>220</v>
      </c>
      <c r="Y78" s="147"/>
      <c r="Z78" s="147"/>
      <c r="AA78" s="147"/>
      <c r="AB78" s="147"/>
      <c r="AC78" s="147"/>
      <c r="AD78" s="147"/>
      <c r="AE78" s="147"/>
      <c r="AF78" s="147"/>
      <c r="AG78" s="147" t="s">
        <v>221</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5">
      <c r="A79" s="172">
        <v>22</v>
      </c>
      <c r="B79" s="173" t="s">
        <v>979</v>
      </c>
      <c r="C79" s="182" t="s">
        <v>980</v>
      </c>
      <c r="D79" s="174" t="s">
        <v>330</v>
      </c>
      <c r="E79" s="175">
        <v>80</v>
      </c>
      <c r="F79" s="176"/>
      <c r="G79" s="177">
        <f>ROUND(E79*F79,2)</f>
        <v>0</v>
      </c>
      <c r="H79" s="176"/>
      <c r="I79" s="177">
        <f>ROUND(E79*H79,2)</f>
        <v>0</v>
      </c>
      <c r="J79" s="176"/>
      <c r="K79" s="177">
        <f>ROUND(E79*J79,2)</f>
        <v>0</v>
      </c>
      <c r="L79" s="177">
        <v>21</v>
      </c>
      <c r="M79" s="177">
        <f>G79*(1+L79/100)</f>
        <v>0</v>
      </c>
      <c r="N79" s="177">
        <v>0</v>
      </c>
      <c r="O79" s="177">
        <f>ROUND(E79*N79,2)</f>
        <v>0</v>
      </c>
      <c r="P79" s="177">
        <v>0</v>
      </c>
      <c r="Q79" s="177">
        <f>ROUND(E79*P79,2)</f>
        <v>0</v>
      </c>
      <c r="R79" s="177" t="s">
        <v>934</v>
      </c>
      <c r="S79" s="177" t="s">
        <v>167</v>
      </c>
      <c r="T79" s="178" t="s">
        <v>167</v>
      </c>
      <c r="U79" s="156">
        <v>2.5999999999999999E-2</v>
      </c>
      <c r="V79" s="156">
        <f>ROUND(E79*U79,2)</f>
        <v>2.08</v>
      </c>
      <c r="W79" s="156"/>
      <c r="X79" s="156" t="s">
        <v>220</v>
      </c>
      <c r="Y79" s="147"/>
      <c r="Z79" s="147"/>
      <c r="AA79" s="147"/>
      <c r="AB79" s="147"/>
      <c r="AC79" s="147"/>
      <c r="AD79" s="147"/>
      <c r="AE79" s="147"/>
      <c r="AF79" s="147"/>
      <c r="AG79" s="147" t="s">
        <v>221</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5">
      <c r="A80" s="172">
        <v>23</v>
      </c>
      <c r="B80" s="173" t="s">
        <v>1132</v>
      </c>
      <c r="C80" s="182" t="s">
        <v>1133</v>
      </c>
      <c r="D80" s="174" t="s">
        <v>295</v>
      </c>
      <c r="E80" s="175">
        <v>8</v>
      </c>
      <c r="F80" s="176"/>
      <c r="G80" s="177">
        <f>ROUND(E80*F80,2)</f>
        <v>0</v>
      </c>
      <c r="H80" s="176"/>
      <c r="I80" s="177">
        <f>ROUND(E80*H80,2)</f>
        <v>0</v>
      </c>
      <c r="J80" s="176"/>
      <c r="K80" s="177">
        <f>ROUND(E80*J80,2)</f>
        <v>0</v>
      </c>
      <c r="L80" s="177">
        <v>21</v>
      </c>
      <c r="M80" s="177">
        <f>G80*(1+L80/100)</f>
        <v>0</v>
      </c>
      <c r="N80" s="177">
        <v>2.3000000000000001E-4</v>
      </c>
      <c r="O80" s="177">
        <f>ROUND(E80*N80,2)</f>
        <v>0</v>
      </c>
      <c r="P80" s="177">
        <v>0</v>
      </c>
      <c r="Q80" s="177">
        <f>ROUND(E80*P80,2)</f>
        <v>0</v>
      </c>
      <c r="R80" s="177"/>
      <c r="S80" s="177" t="s">
        <v>175</v>
      </c>
      <c r="T80" s="178" t="s">
        <v>1111</v>
      </c>
      <c r="U80" s="156">
        <v>1.1819999999999999</v>
      </c>
      <c r="V80" s="156">
        <f>ROUND(E80*U80,2)</f>
        <v>9.4600000000000009</v>
      </c>
      <c r="W80" s="156"/>
      <c r="X80" s="156" t="s">
        <v>220</v>
      </c>
      <c r="Y80" s="147"/>
      <c r="Z80" s="147"/>
      <c r="AA80" s="147"/>
      <c r="AB80" s="147"/>
      <c r="AC80" s="147"/>
      <c r="AD80" s="147"/>
      <c r="AE80" s="147"/>
      <c r="AF80" s="147"/>
      <c r="AG80" s="147" t="s">
        <v>221</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ht="20" outlineLevel="1" x14ac:dyDescent="0.25">
      <c r="A81" s="164">
        <v>24</v>
      </c>
      <c r="B81" s="165" t="s">
        <v>1134</v>
      </c>
      <c r="C81" s="181" t="s">
        <v>1186</v>
      </c>
      <c r="D81" s="166" t="s">
        <v>330</v>
      </c>
      <c r="E81" s="167">
        <v>81.2</v>
      </c>
      <c r="F81" s="168"/>
      <c r="G81" s="169">
        <f>ROUND(E81*F81,2)</f>
        <v>0</v>
      </c>
      <c r="H81" s="168"/>
      <c r="I81" s="169">
        <f>ROUND(E81*H81,2)</f>
        <v>0</v>
      </c>
      <c r="J81" s="168"/>
      <c r="K81" s="169">
        <f>ROUND(E81*J81,2)</f>
        <v>0</v>
      </c>
      <c r="L81" s="169">
        <v>21</v>
      </c>
      <c r="M81" s="169">
        <f>G81*(1+L81/100)</f>
        <v>0</v>
      </c>
      <c r="N81" s="169">
        <v>2.7999999999999998E-4</v>
      </c>
      <c r="O81" s="169">
        <f>ROUND(E81*N81,2)</f>
        <v>0.02</v>
      </c>
      <c r="P81" s="169">
        <v>0</v>
      </c>
      <c r="Q81" s="169">
        <f>ROUND(E81*P81,2)</f>
        <v>0</v>
      </c>
      <c r="R81" s="169" t="s">
        <v>357</v>
      </c>
      <c r="S81" s="169" t="s">
        <v>1111</v>
      </c>
      <c r="T81" s="170" t="s">
        <v>1111</v>
      </c>
      <c r="U81" s="156">
        <v>0</v>
      </c>
      <c r="V81" s="156">
        <f>ROUND(E81*U81,2)</f>
        <v>0</v>
      </c>
      <c r="W81" s="156"/>
      <c r="X81" s="156" t="s">
        <v>298</v>
      </c>
      <c r="Y81" s="147"/>
      <c r="Z81" s="147"/>
      <c r="AA81" s="147"/>
      <c r="AB81" s="147"/>
      <c r="AC81" s="147"/>
      <c r="AD81" s="147"/>
      <c r="AE81" s="147"/>
      <c r="AF81" s="147"/>
      <c r="AG81" s="147" t="s">
        <v>299</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5">
      <c r="A82" s="154"/>
      <c r="B82" s="155"/>
      <c r="C82" s="192" t="s">
        <v>1135</v>
      </c>
      <c r="D82" s="186"/>
      <c r="E82" s="187">
        <v>81.2</v>
      </c>
      <c r="F82" s="156"/>
      <c r="G82" s="156"/>
      <c r="H82" s="156"/>
      <c r="I82" s="156"/>
      <c r="J82" s="156"/>
      <c r="K82" s="156"/>
      <c r="L82" s="156"/>
      <c r="M82" s="156"/>
      <c r="N82" s="156"/>
      <c r="O82" s="156"/>
      <c r="P82" s="156"/>
      <c r="Q82" s="156"/>
      <c r="R82" s="156"/>
      <c r="S82" s="156"/>
      <c r="T82" s="156"/>
      <c r="U82" s="156"/>
      <c r="V82" s="156"/>
      <c r="W82" s="156"/>
      <c r="X82" s="156"/>
      <c r="Y82" s="147"/>
      <c r="Z82" s="147"/>
      <c r="AA82" s="147"/>
      <c r="AB82" s="147"/>
      <c r="AC82" s="147"/>
      <c r="AD82" s="147"/>
      <c r="AE82" s="147"/>
      <c r="AF82" s="147"/>
      <c r="AG82" s="147" t="s">
        <v>233</v>
      </c>
      <c r="AH82" s="147">
        <v>0</v>
      </c>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72">
        <v>25</v>
      </c>
      <c r="B83" s="173" t="s">
        <v>1136</v>
      </c>
      <c r="C83" s="182" t="s">
        <v>1187</v>
      </c>
      <c r="D83" s="174" t="s">
        <v>295</v>
      </c>
      <c r="E83" s="175">
        <v>8</v>
      </c>
      <c r="F83" s="176"/>
      <c r="G83" s="177">
        <f>ROUND(E83*F83,2)</f>
        <v>0</v>
      </c>
      <c r="H83" s="176"/>
      <c r="I83" s="177">
        <f>ROUND(E83*H83,2)</f>
        <v>0</v>
      </c>
      <c r="J83" s="176"/>
      <c r="K83" s="177">
        <f>ROUND(E83*J83,2)</f>
        <v>0</v>
      </c>
      <c r="L83" s="177">
        <v>21</v>
      </c>
      <c r="M83" s="177">
        <f>G83*(1+L83/100)</f>
        <v>0</v>
      </c>
      <c r="N83" s="177">
        <v>2.5000000000000001E-3</v>
      </c>
      <c r="O83" s="177">
        <f>ROUND(E83*N83,2)</f>
        <v>0.02</v>
      </c>
      <c r="P83" s="177">
        <v>0</v>
      </c>
      <c r="Q83" s="177">
        <f>ROUND(E83*P83,2)</f>
        <v>0</v>
      </c>
      <c r="R83" s="177"/>
      <c r="S83" s="177" t="s">
        <v>175</v>
      </c>
      <c r="T83" s="178" t="s">
        <v>1111</v>
      </c>
      <c r="U83" s="156">
        <v>0</v>
      </c>
      <c r="V83" s="156">
        <f>ROUND(E83*U83,2)</f>
        <v>0</v>
      </c>
      <c r="W83" s="156"/>
      <c r="X83" s="156" t="s">
        <v>298</v>
      </c>
      <c r="Y83" s="147"/>
      <c r="Z83" s="147"/>
      <c r="AA83" s="147"/>
      <c r="AB83" s="147"/>
      <c r="AC83" s="147"/>
      <c r="AD83" s="147"/>
      <c r="AE83" s="147"/>
      <c r="AF83" s="147"/>
      <c r="AG83" s="147" t="s">
        <v>299</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72">
        <v>26</v>
      </c>
      <c r="B84" s="173" t="s">
        <v>1137</v>
      </c>
      <c r="C84" s="182" t="s">
        <v>1138</v>
      </c>
      <c r="D84" s="174" t="s">
        <v>295</v>
      </c>
      <c r="E84" s="175">
        <v>8</v>
      </c>
      <c r="F84" s="176"/>
      <c r="G84" s="177">
        <f>ROUND(E84*F84,2)</f>
        <v>0</v>
      </c>
      <c r="H84" s="176"/>
      <c r="I84" s="177">
        <f>ROUND(E84*H84,2)</f>
        <v>0</v>
      </c>
      <c r="J84" s="176"/>
      <c r="K84" s="177">
        <f>ROUND(E84*J84,2)</f>
        <v>0</v>
      </c>
      <c r="L84" s="177">
        <v>21</v>
      </c>
      <c r="M84" s="177">
        <f>G84*(1+L84/100)</f>
        <v>0</v>
      </c>
      <c r="N84" s="177">
        <v>2.5000000000000001E-3</v>
      </c>
      <c r="O84" s="177">
        <f>ROUND(E84*N84,2)</f>
        <v>0.02</v>
      </c>
      <c r="P84" s="177">
        <v>0</v>
      </c>
      <c r="Q84" s="177">
        <f>ROUND(E84*P84,2)</f>
        <v>0</v>
      </c>
      <c r="R84" s="177"/>
      <c r="S84" s="177" t="s">
        <v>175</v>
      </c>
      <c r="T84" s="178" t="s">
        <v>1111</v>
      </c>
      <c r="U84" s="156">
        <v>0</v>
      </c>
      <c r="V84" s="156">
        <f>ROUND(E84*U84,2)</f>
        <v>0</v>
      </c>
      <c r="W84" s="156"/>
      <c r="X84" s="156" t="s">
        <v>298</v>
      </c>
      <c r="Y84" s="147"/>
      <c r="Z84" s="147"/>
      <c r="AA84" s="147"/>
      <c r="AB84" s="147"/>
      <c r="AC84" s="147"/>
      <c r="AD84" s="147"/>
      <c r="AE84" s="147"/>
      <c r="AF84" s="147"/>
      <c r="AG84" s="147" t="s">
        <v>299</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5">
      <c r="A85" s="172">
        <v>27</v>
      </c>
      <c r="B85" s="173" t="s">
        <v>1139</v>
      </c>
      <c r="C85" s="182" t="s">
        <v>1140</v>
      </c>
      <c r="D85" s="174" t="s">
        <v>295</v>
      </c>
      <c r="E85" s="175">
        <v>8</v>
      </c>
      <c r="F85" s="176"/>
      <c r="G85" s="177">
        <f>ROUND(E85*F85,2)</f>
        <v>0</v>
      </c>
      <c r="H85" s="176"/>
      <c r="I85" s="177">
        <f>ROUND(E85*H85,2)</f>
        <v>0</v>
      </c>
      <c r="J85" s="176"/>
      <c r="K85" s="177">
        <f>ROUND(E85*J85,2)</f>
        <v>0</v>
      </c>
      <c r="L85" s="177">
        <v>21</v>
      </c>
      <c r="M85" s="177">
        <f>G85*(1+L85/100)</f>
        <v>0</v>
      </c>
      <c r="N85" s="177">
        <v>1.2E-2</v>
      </c>
      <c r="O85" s="177">
        <f>ROUND(E85*N85,2)</f>
        <v>0.1</v>
      </c>
      <c r="P85" s="177">
        <v>0</v>
      </c>
      <c r="Q85" s="177">
        <f>ROUND(E85*P85,2)</f>
        <v>0</v>
      </c>
      <c r="R85" s="177" t="s">
        <v>357</v>
      </c>
      <c r="S85" s="177" t="s">
        <v>167</v>
      </c>
      <c r="T85" s="178" t="s">
        <v>167</v>
      </c>
      <c r="U85" s="156">
        <v>0</v>
      </c>
      <c r="V85" s="156">
        <f>ROUND(E85*U85,2)</f>
        <v>0</v>
      </c>
      <c r="W85" s="156"/>
      <c r="X85" s="156" t="s">
        <v>298</v>
      </c>
      <c r="Y85" s="14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72">
        <v>28</v>
      </c>
      <c r="B86" s="173" t="s">
        <v>1141</v>
      </c>
      <c r="C86" s="182" t="s">
        <v>1142</v>
      </c>
      <c r="D86" s="174" t="s">
        <v>295</v>
      </c>
      <c r="E86" s="175">
        <v>8</v>
      </c>
      <c r="F86" s="176"/>
      <c r="G86" s="177">
        <f>ROUND(E86*F86,2)</f>
        <v>0</v>
      </c>
      <c r="H86" s="176"/>
      <c r="I86" s="177">
        <f>ROUND(E86*H86,2)</f>
        <v>0</v>
      </c>
      <c r="J86" s="176"/>
      <c r="K86" s="177">
        <f>ROUND(E86*J86,2)</f>
        <v>0</v>
      </c>
      <c r="L86" s="177">
        <v>21</v>
      </c>
      <c r="M86" s="177">
        <f>G86*(1+L86/100)</f>
        <v>0</v>
      </c>
      <c r="N86" s="177">
        <v>3.3E-3</v>
      </c>
      <c r="O86" s="177">
        <f>ROUND(E86*N86,2)</f>
        <v>0.03</v>
      </c>
      <c r="P86" s="177">
        <v>0</v>
      </c>
      <c r="Q86" s="177">
        <f>ROUND(E86*P86,2)</f>
        <v>0</v>
      </c>
      <c r="R86" s="177"/>
      <c r="S86" s="177" t="s">
        <v>175</v>
      </c>
      <c r="T86" s="178" t="s">
        <v>1111</v>
      </c>
      <c r="U86" s="156">
        <v>0</v>
      </c>
      <c r="V86" s="156">
        <f>ROUND(E86*U86,2)</f>
        <v>0</v>
      </c>
      <c r="W86" s="156"/>
      <c r="X86" s="156" t="s">
        <v>298</v>
      </c>
      <c r="Y86" s="147"/>
      <c r="Z86" s="147"/>
      <c r="AA86" s="147"/>
      <c r="AB86" s="147"/>
      <c r="AC86" s="147"/>
      <c r="AD86" s="147"/>
      <c r="AE86" s="147"/>
      <c r="AF86" s="147"/>
      <c r="AG86" s="147" t="s">
        <v>299</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13" x14ac:dyDescent="0.25">
      <c r="A87" s="158" t="s">
        <v>162</v>
      </c>
      <c r="B87" s="159" t="s">
        <v>94</v>
      </c>
      <c r="C87" s="180" t="s">
        <v>95</v>
      </c>
      <c r="D87" s="160"/>
      <c r="E87" s="161"/>
      <c r="F87" s="162"/>
      <c r="G87" s="162">
        <f>SUMIF(AG88:AG92,"&lt;&gt;NOR",G88:G92)</f>
        <v>0</v>
      </c>
      <c r="H87" s="162"/>
      <c r="I87" s="162">
        <f>SUM(I88:I92)</f>
        <v>0</v>
      </c>
      <c r="J87" s="162"/>
      <c r="K87" s="162">
        <f>SUM(K88:K92)</f>
        <v>0</v>
      </c>
      <c r="L87" s="162"/>
      <c r="M87" s="162">
        <f>SUM(M88:M92)</f>
        <v>0</v>
      </c>
      <c r="N87" s="162"/>
      <c r="O87" s="162">
        <f>SUM(O88:O92)</f>
        <v>0</v>
      </c>
      <c r="P87" s="162"/>
      <c r="Q87" s="162">
        <f>SUM(Q88:Q92)</f>
        <v>0</v>
      </c>
      <c r="R87" s="162"/>
      <c r="S87" s="162"/>
      <c r="T87" s="163"/>
      <c r="U87" s="157"/>
      <c r="V87" s="157">
        <f>SUM(V88:V92)</f>
        <v>21.5</v>
      </c>
      <c r="W87" s="157"/>
      <c r="X87" s="157"/>
      <c r="AG87" t="s">
        <v>163</v>
      </c>
    </row>
    <row r="88" spans="1:60" outlineLevel="1" x14ac:dyDescent="0.25">
      <c r="A88" s="164">
        <v>29</v>
      </c>
      <c r="B88" s="165" t="s">
        <v>947</v>
      </c>
      <c r="C88" s="181" t="s">
        <v>948</v>
      </c>
      <c r="D88" s="166" t="s">
        <v>284</v>
      </c>
      <c r="E88" s="167">
        <v>101.64753</v>
      </c>
      <c r="F88" s="168"/>
      <c r="G88" s="169">
        <f>ROUND(E88*F88,2)</f>
        <v>0</v>
      </c>
      <c r="H88" s="168"/>
      <c r="I88" s="169">
        <f>ROUND(E88*H88,2)</f>
        <v>0</v>
      </c>
      <c r="J88" s="168"/>
      <c r="K88" s="169">
        <f>ROUND(E88*J88,2)</f>
        <v>0</v>
      </c>
      <c r="L88" s="169">
        <v>21</v>
      </c>
      <c r="M88" s="169">
        <f>G88*(1+L88/100)</f>
        <v>0</v>
      </c>
      <c r="N88" s="169">
        <v>0</v>
      </c>
      <c r="O88" s="169">
        <f>ROUND(E88*N88,2)</f>
        <v>0</v>
      </c>
      <c r="P88" s="169">
        <v>0</v>
      </c>
      <c r="Q88" s="169">
        <f>ROUND(E88*P88,2)</f>
        <v>0</v>
      </c>
      <c r="R88" s="169" t="s">
        <v>934</v>
      </c>
      <c r="S88" s="169" t="s">
        <v>167</v>
      </c>
      <c r="T88" s="170" t="s">
        <v>167</v>
      </c>
      <c r="U88" s="156">
        <v>0.21149999999999999</v>
      </c>
      <c r="V88" s="156">
        <f>ROUND(E88*U88,2)</f>
        <v>21.5</v>
      </c>
      <c r="W88" s="156"/>
      <c r="X88" s="156" t="s">
        <v>362</v>
      </c>
      <c r="Y88" s="147"/>
      <c r="Z88" s="147"/>
      <c r="AA88" s="147"/>
      <c r="AB88" s="147"/>
      <c r="AC88" s="147"/>
      <c r="AD88" s="147"/>
      <c r="AE88" s="147"/>
      <c r="AF88" s="147"/>
      <c r="AG88" s="147" t="s">
        <v>363</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5">
      <c r="A89" s="154"/>
      <c r="B89" s="155"/>
      <c r="C89" s="265" t="s">
        <v>949</v>
      </c>
      <c r="D89" s="266"/>
      <c r="E89" s="266"/>
      <c r="F89" s="266"/>
      <c r="G89" s="266"/>
      <c r="H89" s="156"/>
      <c r="I89" s="156"/>
      <c r="J89" s="156"/>
      <c r="K89" s="156"/>
      <c r="L89" s="156"/>
      <c r="M89" s="156"/>
      <c r="N89" s="156"/>
      <c r="O89" s="156"/>
      <c r="P89" s="156"/>
      <c r="Q89" s="156"/>
      <c r="R89" s="156"/>
      <c r="S89" s="156"/>
      <c r="T89" s="156"/>
      <c r="U89" s="156"/>
      <c r="V89" s="156"/>
      <c r="W89" s="156"/>
      <c r="X89" s="156"/>
      <c r="Y89" s="147"/>
      <c r="Z89" s="147"/>
      <c r="AA89" s="147"/>
      <c r="AB89" s="147"/>
      <c r="AC89" s="147"/>
      <c r="AD89" s="147"/>
      <c r="AE89" s="147"/>
      <c r="AF89" s="147"/>
      <c r="AG89" s="147" t="s">
        <v>223</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5">
      <c r="A90" s="154"/>
      <c r="B90" s="155"/>
      <c r="C90" s="192" t="s">
        <v>364</v>
      </c>
      <c r="D90" s="186"/>
      <c r="E90" s="187"/>
      <c r="F90" s="156"/>
      <c r="G90" s="156"/>
      <c r="H90" s="156"/>
      <c r="I90" s="156"/>
      <c r="J90" s="156"/>
      <c r="K90" s="156"/>
      <c r="L90" s="156"/>
      <c r="M90" s="156"/>
      <c r="N90" s="156"/>
      <c r="O90" s="156"/>
      <c r="P90" s="156"/>
      <c r="Q90" s="156"/>
      <c r="R90" s="156"/>
      <c r="S90" s="156"/>
      <c r="T90" s="156"/>
      <c r="U90" s="156"/>
      <c r="V90" s="156"/>
      <c r="W90" s="156"/>
      <c r="X90" s="156"/>
      <c r="Y90" s="147"/>
      <c r="Z90" s="147"/>
      <c r="AA90" s="147"/>
      <c r="AB90" s="147"/>
      <c r="AC90" s="147"/>
      <c r="AD90" s="147"/>
      <c r="AE90" s="147"/>
      <c r="AF90" s="147"/>
      <c r="AG90" s="147" t="s">
        <v>233</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5">
      <c r="A91" s="154"/>
      <c r="B91" s="155"/>
      <c r="C91" s="192" t="s">
        <v>1143</v>
      </c>
      <c r="D91" s="186"/>
      <c r="E91" s="187"/>
      <c r="F91" s="156"/>
      <c r="G91" s="156"/>
      <c r="H91" s="156"/>
      <c r="I91" s="156"/>
      <c r="J91" s="156"/>
      <c r="K91" s="156"/>
      <c r="L91" s="156"/>
      <c r="M91" s="156"/>
      <c r="N91" s="156"/>
      <c r="O91" s="156"/>
      <c r="P91" s="156"/>
      <c r="Q91" s="156"/>
      <c r="R91" s="156"/>
      <c r="S91" s="156"/>
      <c r="T91" s="156"/>
      <c r="U91" s="156"/>
      <c r="V91" s="156"/>
      <c r="W91" s="156"/>
      <c r="X91" s="156"/>
      <c r="Y91" s="147"/>
      <c r="Z91" s="147"/>
      <c r="AA91" s="147"/>
      <c r="AB91" s="147"/>
      <c r="AC91" s="147"/>
      <c r="AD91" s="147"/>
      <c r="AE91" s="147"/>
      <c r="AF91" s="147"/>
      <c r="AG91" s="147" t="s">
        <v>233</v>
      </c>
      <c r="AH91" s="147">
        <v>0</v>
      </c>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5">
      <c r="A92" s="154"/>
      <c r="B92" s="155"/>
      <c r="C92" s="192" t="s">
        <v>1144</v>
      </c>
      <c r="D92" s="186"/>
      <c r="E92" s="187">
        <v>101.64753</v>
      </c>
      <c r="F92" s="156"/>
      <c r="G92" s="156"/>
      <c r="H92" s="156"/>
      <c r="I92" s="156"/>
      <c r="J92" s="156"/>
      <c r="K92" s="156"/>
      <c r="L92" s="156"/>
      <c r="M92" s="156"/>
      <c r="N92" s="156"/>
      <c r="O92" s="156"/>
      <c r="P92" s="156"/>
      <c r="Q92" s="156"/>
      <c r="R92" s="156"/>
      <c r="S92" s="156"/>
      <c r="T92" s="156"/>
      <c r="U92" s="156"/>
      <c r="V92" s="156"/>
      <c r="W92" s="156"/>
      <c r="X92" s="156"/>
      <c r="Y92" s="147"/>
      <c r="Z92" s="147"/>
      <c r="AA92" s="147"/>
      <c r="AB92" s="147"/>
      <c r="AC92" s="147"/>
      <c r="AD92" s="147"/>
      <c r="AE92" s="147"/>
      <c r="AF92" s="147"/>
      <c r="AG92" s="147" t="s">
        <v>233</v>
      </c>
      <c r="AH92" s="147">
        <v>0</v>
      </c>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ht="13" x14ac:dyDescent="0.25">
      <c r="A93" s="158" t="s">
        <v>162</v>
      </c>
      <c r="B93" s="159" t="s">
        <v>106</v>
      </c>
      <c r="C93" s="180" t="s">
        <v>107</v>
      </c>
      <c r="D93" s="160"/>
      <c r="E93" s="161"/>
      <c r="F93" s="162"/>
      <c r="G93" s="162">
        <f>SUMIF(AG94:AG94,"&lt;&gt;NOR",G94:G94)</f>
        <v>0</v>
      </c>
      <c r="H93" s="162"/>
      <c r="I93" s="162">
        <f>SUM(I94:I94)</f>
        <v>0</v>
      </c>
      <c r="J93" s="162"/>
      <c r="K93" s="162">
        <f>SUM(K94:K94)</f>
        <v>0</v>
      </c>
      <c r="L93" s="162"/>
      <c r="M93" s="162">
        <f>SUM(M94:M94)</f>
        <v>0</v>
      </c>
      <c r="N93" s="162"/>
      <c r="O93" s="162">
        <f>SUM(O94:O94)</f>
        <v>0</v>
      </c>
      <c r="P93" s="162"/>
      <c r="Q93" s="162">
        <f>SUM(Q94:Q94)</f>
        <v>0</v>
      </c>
      <c r="R93" s="162"/>
      <c r="S93" s="162"/>
      <c r="T93" s="163"/>
      <c r="U93" s="157"/>
      <c r="V93" s="157">
        <f>SUM(V94:V94)</f>
        <v>4</v>
      </c>
      <c r="W93" s="157"/>
      <c r="X93" s="157"/>
      <c r="AG93" t="s">
        <v>163</v>
      </c>
    </row>
    <row r="94" spans="1:60" outlineLevel="1" x14ac:dyDescent="0.25">
      <c r="A94" s="172">
        <v>30</v>
      </c>
      <c r="B94" s="173" t="s">
        <v>1145</v>
      </c>
      <c r="C94" s="182" t="s">
        <v>1146</v>
      </c>
      <c r="D94" s="174" t="s">
        <v>330</v>
      </c>
      <c r="E94" s="175">
        <v>80</v>
      </c>
      <c r="F94" s="176"/>
      <c r="G94" s="177">
        <f>ROUND(E94*F94,2)</f>
        <v>0</v>
      </c>
      <c r="H94" s="176"/>
      <c r="I94" s="177">
        <f>ROUND(E94*H94,2)</f>
        <v>0</v>
      </c>
      <c r="J94" s="176"/>
      <c r="K94" s="177">
        <f>ROUND(E94*J94,2)</f>
        <v>0</v>
      </c>
      <c r="L94" s="177">
        <v>21</v>
      </c>
      <c r="M94" s="177">
        <f>G94*(1+L94/100)</f>
        <v>0</v>
      </c>
      <c r="N94" s="177">
        <v>6.0000000000000002E-5</v>
      </c>
      <c r="O94" s="177">
        <f>ROUND(E94*N94,2)</f>
        <v>0</v>
      </c>
      <c r="P94" s="177">
        <v>0</v>
      </c>
      <c r="Q94" s="177">
        <f>ROUND(E94*P94,2)</f>
        <v>0</v>
      </c>
      <c r="R94" s="177" t="s">
        <v>106</v>
      </c>
      <c r="S94" s="177" t="s">
        <v>167</v>
      </c>
      <c r="T94" s="178" t="s">
        <v>167</v>
      </c>
      <c r="U94" s="156">
        <v>0.05</v>
      </c>
      <c r="V94" s="156">
        <f>ROUND(E94*U94,2)</f>
        <v>4</v>
      </c>
      <c r="W94" s="156"/>
      <c r="X94" s="156" t="s">
        <v>220</v>
      </c>
      <c r="Y94" s="147"/>
      <c r="Z94" s="147"/>
      <c r="AA94" s="147"/>
      <c r="AB94" s="147"/>
      <c r="AC94" s="147"/>
      <c r="AD94" s="147"/>
      <c r="AE94" s="147"/>
      <c r="AF94" s="147"/>
      <c r="AG94" s="147" t="s">
        <v>221</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13" x14ac:dyDescent="0.25">
      <c r="A95" s="158" t="s">
        <v>162</v>
      </c>
      <c r="B95" s="159" t="s">
        <v>130</v>
      </c>
      <c r="C95" s="180" t="s">
        <v>131</v>
      </c>
      <c r="D95" s="160"/>
      <c r="E95" s="161"/>
      <c r="F95" s="162"/>
      <c r="G95" s="162">
        <f>SUMIF(AG96:AG99,"&lt;&gt;NOR",G96:G99)</f>
        <v>0</v>
      </c>
      <c r="H95" s="162"/>
      <c r="I95" s="162">
        <f>SUM(I96:I99)</f>
        <v>0</v>
      </c>
      <c r="J95" s="162"/>
      <c r="K95" s="162">
        <f>SUM(K96:K99)</f>
        <v>0</v>
      </c>
      <c r="L95" s="162"/>
      <c r="M95" s="162">
        <f>SUM(M96:M99)</f>
        <v>0</v>
      </c>
      <c r="N95" s="162"/>
      <c r="O95" s="162">
        <f>SUM(O96:O99)</f>
        <v>0</v>
      </c>
      <c r="P95" s="162"/>
      <c r="Q95" s="162">
        <f>SUM(Q96:Q99)</f>
        <v>0</v>
      </c>
      <c r="R95" s="162"/>
      <c r="S95" s="162"/>
      <c r="T95" s="163"/>
      <c r="U95" s="157"/>
      <c r="V95" s="157">
        <f>SUM(V96:V99)</f>
        <v>0.49</v>
      </c>
      <c r="W95" s="157"/>
      <c r="X95" s="157"/>
      <c r="AG95" t="s">
        <v>163</v>
      </c>
    </row>
    <row r="96" spans="1:60" outlineLevel="1" x14ac:dyDescent="0.25">
      <c r="A96" s="164">
        <v>31</v>
      </c>
      <c r="B96" s="165" t="s">
        <v>1147</v>
      </c>
      <c r="C96" s="181" t="s">
        <v>1148</v>
      </c>
      <c r="D96" s="166" t="s">
        <v>284</v>
      </c>
      <c r="E96" s="167">
        <v>49.28</v>
      </c>
      <c r="F96" s="168"/>
      <c r="G96" s="169">
        <f>ROUND(E96*F96,2)</f>
        <v>0</v>
      </c>
      <c r="H96" s="168"/>
      <c r="I96" s="169">
        <f>ROUND(E96*H96,2)</f>
        <v>0</v>
      </c>
      <c r="J96" s="168"/>
      <c r="K96" s="169">
        <f>ROUND(E96*J96,2)</f>
        <v>0</v>
      </c>
      <c r="L96" s="169">
        <v>21</v>
      </c>
      <c r="M96" s="169">
        <f>G96*(1+L96/100)</f>
        <v>0</v>
      </c>
      <c r="N96" s="169">
        <v>0</v>
      </c>
      <c r="O96" s="169">
        <f>ROUND(E96*N96,2)</f>
        <v>0</v>
      </c>
      <c r="P96" s="169">
        <v>0</v>
      </c>
      <c r="Q96" s="169">
        <f>ROUND(E96*P96,2)</f>
        <v>0</v>
      </c>
      <c r="R96" s="169"/>
      <c r="S96" s="169" t="s">
        <v>175</v>
      </c>
      <c r="T96" s="170" t="s">
        <v>168</v>
      </c>
      <c r="U96" s="156">
        <v>0.01</v>
      </c>
      <c r="V96" s="156">
        <f>ROUND(E96*U96,2)</f>
        <v>0.49</v>
      </c>
      <c r="W96" s="156"/>
      <c r="X96" s="156" t="s">
        <v>1149</v>
      </c>
      <c r="Y96" s="147"/>
      <c r="Z96" s="147"/>
      <c r="AA96" s="147"/>
      <c r="AB96" s="147"/>
      <c r="AC96" s="147"/>
      <c r="AD96" s="147"/>
      <c r="AE96" s="147"/>
      <c r="AF96" s="147"/>
      <c r="AG96" s="147" t="s">
        <v>1150</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5">
      <c r="A97" s="154"/>
      <c r="B97" s="155"/>
      <c r="C97" s="192" t="s">
        <v>1151</v>
      </c>
      <c r="D97" s="186"/>
      <c r="E97" s="187"/>
      <c r="F97" s="156"/>
      <c r="G97" s="156"/>
      <c r="H97" s="156"/>
      <c r="I97" s="156"/>
      <c r="J97" s="156"/>
      <c r="K97" s="156"/>
      <c r="L97" s="156"/>
      <c r="M97" s="156"/>
      <c r="N97" s="156"/>
      <c r="O97" s="156"/>
      <c r="P97" s="156"/>
      <c r="Q97" s="156"/>
      <c r="R97" s="156"/>
      <c r="S97" s="156"/>
      <c r="T97" s="156"/>
      <c r="U97" s="156"/>
      <c r="V97" s="156"/>
      <c r="W97" s="156"/>
      <c r="X97" s="156"/>
      <c r="Y97" s="147"/>
      <c r="Z97" s="147"/>
      <c r="AA97" s="147"/>
      <c r="AB97" s="147"/>
      <c r="AC97" s="147"/>
      <c r="AD97" s="147"/>
      <c r="AE97" s="147"/>
      <c r="AF97" s="147"/>
      <c r="AG97" s="147" t="s">
        <v>233</v>
      </c>
      <c r="AH97" s="147">
        <v>0</v>
      </c>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5">
      <c r="A98" s="154"/>
      <c r="B98" s="155"/>
      <c r="C98" s="192" t="s">
        <v>1152</v>
      </c>
      <c r="D98" s="186"/>
      <c r="E98" s="187"/>
      <c r="F98" s="156"/>
      <c r="G98" s="156"/>
      <c r="H98" s="156"/>
      <c r="I98" s="156"/>
      <c r="J98" s="156"/>
      <c r="K98" s="156"/>
      <c r="L98" s="156"/>
      <c r="M98" s="156"/>
      <c r="N98" s="156"/>
      <c r="O98" s="156"/>
      <c r="P98" s="156"/>
      <c r="Q98" s="156"/>
      <c r="R98" s="156"/>
      <c r="S98" s="156"/>
      <c r="T98" s="156"/>
      <c r="U98" s="156"/>
      <c r="V98" s="156"/>
      <c r="W98" s="156"/>
      <c r="X98" s="156"/>
      <c r="Y98" s="147"/>
      <c r="Z98" s="147"/>
      <c r="AA98" s="147"/>
      <c r="AB98" s="147"/>
      <c r="AC98" s="147"/>
      <c r="AD98" s="147"/>
      <c r="AE98" s="147"/>
      <c r="AF98" s="147"/>
      <c r="AG98" s="147" t="s">
        <v>233</v>
      </c>
      <c r="AH98" s="147">
        <v>0</v>
      </c>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5">
      <c r="A99" s="154"/>
      <c r="B99" s="155"/>
      <c r="C99" s="192" t="s">
        <v>1153</v>
      </c>
      <c r="D99" s="186"/>
      <c r="E99" s="187">
        <v>49.28</v>
      </c>
      <c r="F99" s="156"/>
      <c r="G99" s="156"/>
      <c r="H99" s="156"/>
      <c r="I99" s="156"/>
      <c r="J99" s="156"/>
      <c r="K99" s="156"/>
      <c r="L99" s="156"/>
      <c r="M99" s="156"/>
      <c r="N99" s="156"/>
      <c r="O99" s="156"/>
      <c r="P99" s="156"/>
      <c r="Q99" s="156"/>
      <c r="R99" s="156"/>
      <c r="S99" s="156"/>
      <c r="T99" s="156"/>
      <c r="U99" s="156"/>
      <c r="V99" s="156"/>
      <c r="W99" s="156"/>
      <c r="X99" s="156"/>
      <c r="Y99" s="147"/>
      <c r="Z99" s="147"/>
      <c r="AA99" s="147"/>
      <c r="AB99" s="147"/>
      <c r="AC99" s="147"/>
      <c r="AD99" s="147"/>
      <c r="AE99" s="147"/>
      <c r="AF99" s="147"/>
      <c r="AG99" s="147" t="s">
        <v>233</v>
      </c>
      <c r="AH99" s="147">
        <v>0</v>
      </c>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x14ac:dyDescent="0.25">
      <c r="A100" s="3"/>
      <c r="B100" s="4"/>
      <c r="C100" s="183"/>
      <c r="D100" s="6"/>
      <c r="E100" s="3"/>
      <c r="F100" s="3"/>
      <c r="G100" s="3"/>
      <c r="H100" s="3"/>
      <c r="I100" s="3"/>
      <c r="J100" s="3"/>
      <c r="K100" s="3"/>
      <c r="L100" s="3"/>
      <c r="M100" s="3"/>
      <c r="N100" s="3"/>
      <c r="O100" s="3"/>
      <c r="P100" s="3"/>
      <c r="Q100" s="3"/>
      <c r="R100" s="3"/>
      <c r="S100" s="3"/>
      <c r="T100" s="3"/>
      <c r="U100" s="3"/>
      <c r="V100" s="3"/>
      <c r="W100" s="3"/>
      <c r="X100" s="3"/>
      <c r="AE100">
        <v>15</v>
      </c>
      <c r="AF100">
        <v>21</v>
      </c>
      <c r="AG100" t="s">
        <v>149</v>
      </c>
    </row>
    <row r="101" spans="1:60" ht="13" x14ac:dyDescent="0.25">
      <c r="A101" s="150"/>
      <c r="B101" s="151" t="s">
        <v>29</v>
      </c>
      <c r="C101" s="184"/>
      <c r="D101" s="152"/>
      <c r="E101" s="153"/>
      <c r="F101" s="153"/>
      <c r="G101" s="179">
        <f>G8+G58+G64+G68+G87+G93+G95</f>
        <v>0</v>
      </c>
      <c r="H101" s="3"/>
      <c r="I101" s="3"/>
      <c r="J101" s="3"/>
      <c r="K101" s="3"/>
      <c r="L101" s="3"/>
      <c r="M101" s="3"/>
      <c r="N101" s="3"/>
      <c r="O101" s="3"/>
      <c r="P101" s="3"/>
      <c r="Q101" s="3"/>
      <c r="R101" s="3"/>
      <c r="S101" s="3"/>
      <c r="T101" s="3"/>
      <c r="U101" s="3"/>
      <c r="V101" s="3"/>
      <c r="W101" s="3"/>
      <c r="X101" s="3"/>
      <c r="AE101">
        <f>SUMIF(L7:L99,AE100,G7:G99)</f>
        <v>0</v>
      </c>
      <c r="AF101">
        <f>SUMIF(L7:L99,AF100,G7:G99)</f>
        <v>0</v>
      </c>
      <c r="AG101" t="s">
        <v>212</v>
      </c>
    </row>
    <row r="102" spans="1:60" x14ac:dyDescent="0.25">
      <c r="C102" s="185"/>
      <c r="D102" s="10"/>
      <c r="AG102" t="s">
        <v>213</v>
      </c>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qWxo5op07kJ1Or2x0N3Aom8RbiKxqssih+wVChckMSKMR2G0bR2ZuYFCHD8uR7YP0pO3RNBG+yVN1FAed9PVUg==" saltValue="JyOQHzcU0lowVGT9oBCJ2g==" spinCount="100000" sheet="1" objects="1" scenarios="1"/>
  <mergeCells count="19">
    <mergeCell ref="C89:G89"/>
    <mergeCell ref="C60:G60"/>
    <mergeCell ref="C66:G66"/>
    <mergeCell ref="C70:G70"/>
    <mergeCell ref="C73:G73"/>
    <mergeCell ref="C75:G75"/>
    <mergeCell ref="C77:G77"/>
    <mergeCell ref="C52:G52"/>
    <mergeCell ref="A1:G1"/>
    <mergeCell ref="C2:G2"/>
    <mergeCell ref="C3:G3"/>
    <mergeCell ref="C4:G4"/>
    <mergeCell ref="C12:G12"/>
    <mergeCell ref="C14:G14"/>
    <mergeCell ref="C16:G16"/>
    <mergeCell ref="C24:G24"/>
    <mergeCell ref="C26:G26"/>
    <mergeCell ref="C34:G34"/>
    <mergeCell ref="C42:G42"/>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95"/>
  <sheetViews>
    <sheetView showGridLines="0" topLeftCell="B17" zoomScaleNormal="100" zoomScaleSheetLayoutView="75" workbookViewId="0">
      <selection activeCell="D34" sqref="D34:E34"/>
    </sheetView>
  </sheetViews>
  <sheetFormatPr defaultColWidth="9" defaultRowHeight="12.5" x14ac:dyDescent="0.25"/>
  <cols>
    <col min="1" max="1" width="8.453125" hidden="1" customWidth="1"/>
    <col min="2" max="2" width="13.453125" customWidth="1"/>
    <col min="3" max="3" width="7.453125" style="50" customWidth="1"/>
    <col min="4" max="4" width="13" style="50" customWidth="1"/>
    <col min="5" max="5" width="9.6328125" style="50" customWidth="1"/>
    <col min="6" max="6" width="11.6328125" customWidth="1"/>
    <col min="7" max="9" width="13" customWidth="1"/>
    <col min="10" max="10" width="5.54296875" customWidth="1"/>
    <col min="11" max="11" width="4.36328125" customWidth="1"/>
    <col min="12" max="15" width="10.6328125" customWidth="1"/>
  </cols>
  <sheetData>
    <row r="1" spans="1:15" ht="33.75" customHeight="1" x14ac:dyDescent="0.25">
      <c r="A1" s="46" t="s">
        <v>36</v>
      </c>
      <c r="B1" s="199" t="s">
        <v>41</v>
      </c>
      <c r="C1" s="200"/>
      <c r="D1" s="200"/>
      <c r="E1" s="200"/>
      <c r="F1" s="200"/>
      <c r="G1" s="200"/>
      <c r="H1" s="200"/>
      <c r="I1" s="200"/>
      <c r="J1" s="201"/>
    </row>
    <row r="2" spans="1:15" ht="36" customHeight="1" x14ac:dyDescent="0.25">
      <c r="A2" s="2"/>
      <c r="B2" s="72" t="s">
        <v>22</v>
      </c>
      <c r="C2" s="73"/>
      <c r="D2" s="74" t="s">
        <v>43</v>
      </c>
      <c r="E2" s="208" t="s">
        <v>44</v>
      </c>
      <c r="F2" s="209"/>
      <c r="G2" s="209"/>
      <c r="H2" s="209"/>
      <c r="I2" s="209"/>
      <c r="J2" s="210"/>
      <c r="O2" s="1"/>
    </row>
    <row r="3" spans="1:15" ht="27" hidden="1" customHeight="1" x14ac:dyDescent="0.25">
      <c r="A3" s="2"/>
      <c r="B3" s="75"/>
      <c r="C3" s="73"/>
      <c r="D3" s="76"/>
      <c r="E3" s="211"/>
      <c r="F3" s="212"/>
      <c r="G3" s="212"/>
      <c r="H3" s="212"/>
      <c r="I3" s="212"/>
      <c r="J3" s="213"/>
    </row>
    <row r="4" spans="1:15" ht="23.25" customHeight="1" x14ac:dyDescent="0.25">
      <c r="A4" s="2"/>
      <c r="B4" s="77"/>
      <c r="C4" s="78"/>
      <c r="D4" s="79"/>
      <c r="E4" s="221"/>
      <c r="F4" s="221"/>
      <c r="G4" s="221"/>
      <c r="H4" s="221"/>
      <c r="I4" s="221"/>
      <c r="J4" s="222"/>
    </row>
    <row r="5" spans="1:15" ht="24" customHeight="1" x14ac:dyDescent="0.25">
      <c r="A5" s="2"/>
      <c r="B5" s="30" t="s">
        <v>42</v>
      </c>
      <c r="D5" s="225" t="s">
        <v>45</v>
      </c>
      <c r="E5" s="226"/>
      <c r="F5" s="226"/>
      <c r="G5" s="226"/>
      <c r="H5" s="18" t="s">
        <v>40</v>
      </c>
      <c r="I5" s="81" t="s">
        <v>49</v>
      </c>
      <c r="J5" s="8"/>
    </row>
    <row r="6" spans="1:15" ht="15.75" customHeight="1" x14ac:dyDescent="0.25">
      <c r="A6" s="2"/>
      <c r="B6" s="27"/>
      <c r="C6" s="52"/>
      <c r="D6" s="227" t="s">
        <v>46</v>
      </c>
      <c r="E6" s="228"/>
      <c r="F6" s="228"/>
      <c r="G6" s="228"/>
      <c r="H6" s="18" t="s">
        <v>34</v>
      </c>
      <c r="I6" s="81" t="s">
        <v>50</v>
      </c>
      <c r="J6" s="8"/>
    </row>
    <row r="7" spans="1:15" ht="15.75" customHeight="1" x14ac:dyDescent="0.25">
      <c r="A7" s="2"/>
      <c r="B7" s="28"/>
      <c r="C7" s="53"/>
      <c r="D7" s="80" t="s">
        <v>48</v>
      </c>
      <c r="E7" s="229" t="s">
        <v>47</v>
      </c>
      <c r="F7" s="230"/>
      <c r="G7" s="230"/>
      <c r="H7" s="23"/>
      <c r="I7" s="22"/>
      <c r="J7" s="33"/>
    </row>
    <row r="8" spans="1:15" ht="24" hidden="1" customHeight="1" x14ac:dyDescent="0.25">
      <c r="A8" s="2"/>
      <c r="B8" s="30" t="s">
        <v>20</v>
      </c>
      <c r="D8" s="82" t="s">
        <v>51</v>
      </c>
      <c r="H8" s="18" t="s">
        <v>40</v>
      </c>
      <c r="I8" s="81" t="s">
        <v>53</v>
      </c>
      <c r="J8" s="8"/>
    </row>
    <row r="9" spans="1:15" ht="15.75" hidden="1" customHeight="1" x14ac:dyDescent="0.25">
      <c r="A9" s="2"/>
      <c r="B9" s="2"/>
      <c r="D9" s="82" t="s">
        <v>52</v>
      </c>
      <c r="H9" s="18" t="s">
        <v>34</v>
      </c>
      <c r="I9" s="81" t="s">
        <v>54</v>
      </c>
      <c r="J9" s="8"/>
    </row>
    <row r="10" spans="1:15" ht="15.75" hidden="1" customHeight="1" x14ac:dyDescent="0.25">
      <c r="A10" s="2"/>
      <c r="B10" s="34"/>
      <c r="C10" s="53"/>
      <c r="D10" s="80"/>
      <c r="E10" s="83"/>
      <c r="F10" s="23"/>
      <c r="G10" s="14"/>
      <c r="H10" s="14"/>
      <c r="I10" s="35"/>
      <c r="J10" s="33"/>
    </row>
    <row r="11" spans="1:15" ht="24" customHeight="1" x14ac:dyDescent="0.25">
      <c r="A11" s="2"/>
      <c r="B11" s="30" t="s">
        <v>19</v>
      </c>
      <c r="D11" s="215"/>
      <c r="E11" s="215"/>
      <c r="F11" s="215"/>
      <c r="G11" s="215"/>
      <c r="H11" s="18" t="s">
        <v>40</v>
      </c>
      <c r="I11" s="85"/>
      <c r="J11" s="8"/>
    </row>
    <row r="12" spans="1:15" ht="15.75" customHeight="1" x14ac:dyDescent="0.25">
      <c r="A12" s="2"/>
      <c r="B12" s="27"/>
      <c r="C12" s="52"/>
      <c r="D12" s="220"/>
      <c r="E12" s="220"/>
      <c r="F12" s="220"/>
      <c r="G12" s="220"/>
      <c r="H12" s="18" t="s">
        <v>34</v>
      </c>
      <c r="I12" s="85"/>
      <c r="J12" s="8"/>
    </row>
    <row r="13" spans="1:15" ht="15.75" customHeight="1" x14ac:dyDescent="0.25">
      <c r="A13" s="2"/>
      <c r="B13" s="28"/>
      <c r="C13" s="53"/>
      <c r="D13" s="84"/>
      <c r="E13" s="223"/>
      <c r="F13" s="224"/>
      <c r="G13" s="224"/>
      <c r="H13" s="19"/>
      <c r="I13" s="22"/>
      <c r="J13" s="33"/>
    </row>
    <row r="14" spans="1:15" ht="24" customHeight="1" x14ac:dyDescent="0.25">
      <c r="A14" s="2"/>
      <c r="B14" s="42" t="s">
        <v>21</v>
      </c>
      <c r="C14" s="54"/>
      <c r="D14" s="55"/>
      <c r="E14" s="56"/>
      <c r="F14" s="43"/>
      <c r="G14" s="43"/>
      <c r="H14" s="44"/>
      <c r="I14" s="43"/>
      <c r="J14" s="45"/>
    </row>
    <row r="15" spans="1:15" ht="32.25" customHeight="1" x14ac:dyDescent="0.25">
      <c r="A15" s="2"/>
      <c r="B15" s="34" t="s">
        <v>32</v>
      </c>
      <c r="C15" s="57"/>
      <c r="D15" s="51"/>
      <c r="E15" s="214"/>
      <c r="F15" s="214"/>
      <c r="G15" s="216"/>
      <c r="H15" s="216"/>
      <c r="I15" s="216" t="s">
        <v>29</v>
      </c>
      <c r="J15" s="217"/>
    </row>
    <row r="16" spans="1:15" ht="23.25" customHeight="1" x14ac:dyDescent="0.25">
      <c r="A16" s="138" t="s">
        <v>24</v>
      </c>
      <c r="B16" s="37" t="s">
        <v>24</v>
      </c>
      <c r="C16" s="58"/>
      <c r="D16" s="59"/>
      <c r="E16" s="205"/>
      <c r="F16" s="206"/>
      <c r="G16" s="205"/>
      <c r="H16" s="206"/>
      <c r="I16" s="205">
        <f>SUMIF(F62:F91,A16,I62:I91)+SUMIF(F62:F91,"PSU",I62:I91)</f>
        <v>0</v>
      </c>
      <c r="J16" s="207"/>
    </row>
    <row r="17" spans="1:10" ht="23.25" customHeight="1" x14ac:dyDescent="0.25">
      <c r="A17" s="138" t="s">
        <v>25</v>
      </c>
      <c r="B17" s="37" t="s">
        <v>25</v>
      </c>
      <c r="C17" s="58"/>
      <c r="D17" s="59"/>
      <c r="E17" s="205"/>
      <c r="F17" s="206"/>
      <c r="G17" s="205"/>
      <c r="H17" s="206"/>
      <c r="I17" s="205">
        <f>SUMIF(F62:F91,A17,I62:I91)</f>
        <v>0</v>
      </c>
      <c r="J17" s="207"/>
    </row>
    <row r="18" spans="1:10" ht="23.25" customHeight="1" x14ac:dyDescent="0.25">
      <c r="A18" s="138" t="s">
        <v>26</v>
      </c>
      <c r="B18" s="37" t="s">
        <v>26</v>
      </c>
      <c r="C18" s="58"/>
      <c r="D18" s="59"/>
      <c r="E18" s="205"/>
      <c r="F18" s="206"/>
      <c r="G18" s="205"/>
      <c r="H18" s="206"/>
      <c r="I18" s="205">
        <f>SUMIF(F62:F91,A18,I62:I91)</f>
        <v>0</v>
      </c>
      <c r="J18" s="207"/>
    </row>
    <row r="19" spans="1:10" ht="23.25" customHeight="1" x14ac:dyDescent="0.25">
      <c r="A19" s="138" t="s">
        <v>133</v>
      </c>
      <c r="B19" s="37" t="s">
        <v>27</v>
      </c>
      <c r="C19" s="58"/>
      <c r="D19" s="59"/>
      <c r="E19" s="205"/>
      <c r="F19" s="206"/>
      <c r="G19" s="205"/>
      <c r="H19" s="206"/>
      <c r="I19" s="205">
        <f>SUMIF(F62:F91,A19,I62:I91)</f>
        <v>0</v>
      </c>
      <c r="J19" s="207"/>
    </row>
    <row r="20" spans="1:10" ht="23.25" customHeight="1" x14ac:dyDescent="0.25">
      <c r="A20" s="138" t="s">
        <v>134</v>
      </c>
      <c r="B20" s="37" t="s">
        <v>28</v>
      </c>
      <c r="C20" s="58"/>
      <c r="D20" s="59"/>
      <c r="E20" s="205"/>
      <c r="F20" s="206"/>
      <c r="G20" s="205"/>
      <c r="H20" s="206"/>
      <c r="I20" s="205">
        <f>SUMIF(F62:F91,A20,I62:I91)</f>
        <v>0</v>
      </c>
      <c r="J20" s="207"/>
    </row>
    <row r="21" spans="1:10" ht="23.25" customHeight="1" x14ac:dyDescent="0.3">
      <c r="A21" s="2"/>
      <c r="B21" s="47" t="s">
        <v>29</v>
      </c>
      <c r="C21" s="60"/>
      <c r="D21" s="61"/>
      <c r="E21" s="218"/>
      <c r="F21" s="219"/>
      <c r="G21" s="218"/>
      <c r="H21" s="219"/>
      <c r="I21" s="218">
        <f>SUM(I16:J20)</f>
        <v>0</v>
      </c>
      <c r="J21" s="236"/>
    </row>
    <row r="22" spans="1:10" ht="33" customHeight="1" x14ac:dyDescent="0.25">
      <c r="A22" s="2"/>
      <c r="B22" s="41" t="s">
        <v>33</v>
      </c>
      <c r="C22" s="58"/>
      <c r="D22" s="59"/>
      <c r="E22" s="62"/>
      <c r="F22" s="38"/>
      <c r="G22" s="32"/>
      <c r="H22" s="32"/>
      <c r="I22" s="32"/>
      <c r="J22" s="39"/>
    </row>
    <row r="23" spans="1:10" ht="23.25" customHeight="1" x14ac:dyDescent="0.25">
      <c r="A23" s="2">
        <f>ZakladDPHSni*SazbaDPH1/100</f>
        <v>0</v>
      </c>
      <c r="B23" s="37" t="s">
        <v>12</v>
      </c>
      <c r="C23" s="58"/>
      <c r="D23" s="59"/>
      <c r="E23" s="63">
        <v>15</v>
      </c>
      <c r="F23" s="38" t="s">
        <v>0</v>
      </c>
      <c r="G23" s="234">
        <f>ZakladDPHSniVypocet</f>
        <v>0</v>
      </c>
      <c r="H23" s="235"/>
      <c r="I23" s="235"/>
      <c r="J23" s="39" t="str">
        <f t="shared" ref="J23:J28" si="0">Mena</f>
        <v>CZK</v>
      </c>
    </row>
    <row r="24" spans="1:10" ht="23.25" customHeight="1" x14ac:dyDescent="0.25">
      <c r="A24" s="2">
        <f>(A23-INT(A23))*100</f>
        <v>0</v>
      </c>
      <c r="B24" s="37" t="s">
        <v>13</v>
      </c>
      <c r="C24" s="58"/>
      <c r="D24" s="59"/>
      <c r="E24" s="63">
        <f>SazbaDPH1</f>
        <v>15</v>
      </c>
      <c r="F24" s="38" t="s">
        <v>0</v>
      </c>
      <c r="G24" s="232">
        <f>IF(A24&gt;50, ROUNDUP(A23, 0), ROUNDDOWN(A23, 0))</f>
        <v>0</v>
      </c>
      <c r="H24" s="233"/>
      <c r="I24" s="233"/>
      <c r="J24" s="39" t="str">
        <f t="shared" si="0"/>
        <v>CZK</v>
      </c>
    </row>
    <row r="25" spans="1:10" ht="23.25" customHeight="1" x14ac:dyDescent="0.25">
      <c r="A25" s="2">
        <f>ZakladDPHZakl*SazbaDPH2/100</f>
        <v>0</v>
      </c>
      <c r="B25" s="37" t="s">
        <v>14</v>
      </c>
      <c r="C25" s="58"/>
      <c r="D25" s="59"/>
      <c r="E25" s="63">
        <v>21</v>
      </c>
      <c r="F25" s="38" t="s">
        <v>0</v>
      </c>
      <c r="G25" s="234">
        <f>ZakladDPHZaklVypocet</f>
        <v>0</v>
      </c>
      <c r="H25" s="235"/>
      <c r="I25" s="235"/>
      <c r="J25" s="39" t="str">
        <f t="shared" si="0"/>
        <v>CZK</v>
      </c>
    </row>
    <row r="26" spans="1:10" ht="23.25" customHeight="1" x14ac:dyDescent="0.25">
      <c r="A26" s="2">
        <f>(A25-INT(A25))*100</f>
        <v>0</v>
      </c>
      <c r="B26" s="31" t="s">
        <v>15</v>
      </c>
      <c r="C26" s="64"/>
      <c r="D26" s="51"/>
      <c r="E26" s="65">
        <f>SazbaDPH2</f>
        <v>21</v>
      </c>
      <c r="F26" s="29" t="s">
        <v>0</v>
      </c>
      <c r="G26" s="202">
        <f>IF(A26&gt;50, ROUNDUP(A25, 0), ROUNDDOWN(A25, 0))</f>
        <v>0</v>
      </c>
      <c r="H26" s="203"/>
      <c r="I26" s="203"/>
      <c r="J26" s="36" t="str">
        <f t="shared" si="0"/>
        <v>CZK</v>
      </c>
    </row>
    <row r="27" spans="1:10" ht="23.25" customHeight="1" thickBot="1" x14ac:dyDescent="0.3">
      <c r="A27" s="2">
        <f>ZakladDPHSni+DPHSni+ZakladDPHZakl+DPHZakl</f>
        <v>0</v>
      </c>
      <c r="B27" s="30" t="s">
        <v>4</v>
      </c>
      <c r="C27" s="66"/>
      <c r="D27" s="67"/>
      <c r="E27" s="66"/>
      <c r="F27" s="16"/>
      <c r="G27" s="204">
        <f>CenaCelkem-(ZakladDPHSni+DPHSni+ZakladDPHZakl+DPHZakl)</f>
        <v>0</v>
      </c>
      <c r="H27" s="204"/>
      <c r="I27" s="204"/>
      <c r="J27" s="40" t="str">
        <f t="shared" si="0"/>
        <v>CZK</v>
      </c>
    </row>
    <row r="28" spans="1:10" ht="27.75" hidden="1" customHeight="1" thickBot="1" x14ac:dyDescent="0.3">
      <c r="A28" s="2"/>
      <c r="B28" s="112" t="s">
        <v>23</v>
      </c>
      <c r="C28" s="113"/>
      <c r="D28" s="113"/>
      <c r="E28" s="114"/>
      <c r="F28" s="115"/>
      <c r="G28" s="238">
        <f>ZakladDPHSniVypocet+ZakladDPHZaklVypocet</f>
        <v>0</v>
      </c>
      <c r="H28" s="238"/>
      <c r="I28" s="238"/>
      <c r="J28" s="116" t="str">
        <f t="shared" si="0"/>
        <v>CZK</v>
      </c>
    </row>
    <row r="29" spans="1:10" ht="27.75" customHeight="1" thickBot="1" x14ac:dyDescent="0.3">
      <c r="A29" s="2">
        <f>(A27-INT(A27))*100</f>
        <v>0</v>
      </c>
      <c r="B29" s="112" t="s">
        <v>35</v>
      </c>
      <c r="C29" s="117"/>
      <c r="D29" s="117"/>
      <c r="E29" s="117"/>
      <c r="F29" s="118"/>
      <c r="G29" s="237">
        <f>IF(A29&gt;50, ROUNDUP(A27, 0), ROUNDDOWN(A27, 0))</f>
        <v>0</v>
      </c>
      <c r="H29" s="237"/>
      <c r="I29" s="237"/>
      <c r="J29" s="119" t="s">
        <v>77</v>
      </c>
    </row>
    <row r="30" spans="1:10" ht="12.75" customHeight="1" x14ac:dyDescent="0.25">
      <c r="A30" s="2"/>
      <c r="B30" s="2"/>
      <c r="J30" s="9"/>
    </row>
    <row r="31" spans="1:10" ht="30" customHeight="1" x14ac:dyDescent="0.25">
      <c r="A31" s="2"/>
      <c r="B31" s="2"/>
      <c r="J31" s="9"/>
    </row>
    <row r="32" spans="1:10" ht="18.75" customHeight="1" x14ac:dyDescent="0.25">
      <c r="A32" s="2"/>
      <c r="B32" s="17"/>
      <c r="C32" s="68" t="s">
        <v>11</v>
      </c>
      <c r="D32" s="69"/>
      <c r="E32" s="69"/>
      <c r="F32" s="15" t="s">
        <v>10</v>
      </c>
      <c r="G32" s="25"/>
      <c r="H32" s="26"/>
      <c r="I32" s="25"/>
      <c r="J32" s="9"/>
    </row>
    <row r="33" spans="1:10" ht="47.25" customHeight="1" x14ac:dyDescent="0.25">
      <c r="A33" s="2"/>
      <c r="B33" s="2"/>
      <c r="J33" s="9"/>
    </row>
    <row r="34" spans="1:10" s="21" customFormat="1" ht="18.75" customHeight="1" x14ac:dyDescent="0.3">
      <c r="A34" s="20"/>
      <c r="B34" s="20"/>
      <c r="C34" s="70"/>
      <c r="D34" s="239"/>
      <c r="E34" s="240"/>
      <c r="G34" s="241"/>
      <c r="H34" s="242"/>
      <c r="I34" s="242"/>
      <c r="J34" s="24"/>
    </row>
    <row r="35" spans="1:10" ht="12.75" customHeight="1" x14ac:dyDescent="0.25">
      <c r="A35" s="2"/>
      <c r="B35" s="2"/>
      <c r="D35" s="231" t="s">
        <v>2</v>
      </c>
      <c r="E35" s="231"/>
      <c r="H35" s="10" t="s">
        <v>3</v>
      </c>
      <c r="J35" s="9"/>
    </row>
    <row r="36" spans="1:10" ht="13.5" customHeight="1" thickBot="1" x14ac:dyDescent="0.3">
      <c r="A36" s="11"/>
      <c r="B36" s="11"/>
      <c r="C36" s="71"/>
      <c r="D36" s="71"/>
      <c r="E36" s="71"/>
      <c r="F36" s="12"/>
      <c r="G36" s="12"/>
      <c r="H36" s="12"/>
      <c r="I36" s="12"/>
      <c r="J36" s="13"/>
    </row>
    <row r="37" spans="1:10" ht="27" customHeight="1" x14ac:dyDescent="0.25">
      <c r="B37" s="89" t="s">
        <v>16</v>
      </c>
      <c r="C37" s="90"/>
      <c r="D37" s="90"/>
      <c r="E37" s="90"/>
      <c r="F37" s="91"/>
      <c r="G37" s="91"/>
      <c r="H37" s="91"/>
      <c r="I37" s="91"/>
      <c r="J37" s="92"/>
    </row>
    <row r="38" spans="1:10" ht="25.5" customHeight="1" x14ac:dyDescent="0.25">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x14ac:dyDescent="0.25">
      <c r="A39" s="88">
        <v>1</v>
      </c>
      <c r="B39" s="98" t="s">
        <v>55</v>
      </c>
      <c r="C39" s="243"/>
      <c r="D39" s="243"/>
      <c r="E39" s="243"/>
      <c r="F39" s="99">
        <f>'4 01 Naklady'!AE36+'1 01 Pol'!AE196+'1 02 Pol'!AE73+'1 03 Pol'!AE260+'1 04 Pol'!AE80+'2 01 Pol'!AE91+'2 02 Pol'!AE113+'2 03 Pol'!AE106+'2 04 Pol'!AE108+'3 01 Pol'!AE101</f>
        <v>0</v>
      </c>
      <c r="G39" s="100">
        <f>'4 01 Naklady'!AF36+'1 01 Pol'!AF196+'1 02 Pol'!AF73+'1 03 Pol'!AF260+'1 04 Pol'!AF80+'2 01 Pol'!AF91+'2 02 Pol'!AF113+'2 03 Pol'!AF106+'2 04 Pol'!AF108+'3 01 Pol'!AF101</f>
        <v>0</v>
      </c>
      <c r="H39" s="101">
        <f t="shared" ref="H39:H54" si="1">(F39*SazbaDPH1/100)+(G39*SazbaDPH2/100)</f>
        <v>0</v>
      </c>
      <c r="I39" s="101">
        <f>F39+G39+H39</f>
        <v>0</v>
      </c>
      <c r="J39" s="102" t="str">
        <f>IF(CenaCelkemVypocet=0,"",I39/CenaCelkemVypocet*100)</f>
        <v/>
      </c>
    </row>
    <row r="40" spans="1:10" ht="25.5" customHeight="1" x14ac:dyDescent="0.25">
      <c r="A40" s="88">
        <v>2</v>
      </c>
      <c r="B40" s="103"/>
      <c r="C40" s="244" t="s">
        <v>56</v>
      </c>
      <c r="D40" s="244"/>
      <c r="E40" s="244"/>
      <c r="F40" s="104">
        <f>'4 01 Naklady'!AE36</f>
        <v>0</v>
      </c>
      <c r="G40" s="105">
        <f>'4 01 Naklady'!AF36</f>
        <v>0</v>
      </c>
      <c r="H40" s="105">
        <f t="shared" si="1"/>
        <v>0</v>
      </c>
      <c r="I40" s="105">
        <f>F40+G40+H40</f>
        <v>0</v>
      </c>
      <c r="J40" s="106" t="str">
        <f>IF(CenaCelkemVypocet=0,"",I40/CenaCelkemVypocet*100)</f>
        <v/>
      </c>
    </row>
    <row r="41" spans="1:10" ht="25.5" customHeight="1" x14ac:dyDescent="0.25">
      <c r="A41" s="88">
        <v>3</v>
      </c>
      <c r="B41" s="107" t="s">
        <v>57</v>
      </c>
      <c r="C41" s="243" t="s">
        <v>56</v>
      </c>
      <c r="D41" s="243"/>
      <c r="E41" s="243"/>
      <c r="F41" s="108">
        <f>'4 01 Naklady'!AE36</f>
        <v>0</v>
      </c>
      <c r="G41" s="101">
        <f>'4 01 Naklady'!AF36</f>
        <v>0</v>
      </c>
      <c r="H41" s="101">
        <f t="shared" si="1"/>
        <v>0</v>
      </c>
      <c r="I41" s="101">
        <f>F41+G41+H41</f>
        <v>0</v>
      </c>
      <c r="J41" s="102" t="str">
        <f>IF(CenaCelkemVypocet=0,"",I41/CenaCelkemVypocet*100)</f>
        <v/>
      </c>
    </row>
    <row r="42" spans="1:10" ht="25.5" customHeight="1" x14ac:dyDescent="0.25">
      <c r="A42" s="88">
        <v>2</v>
      </c>
      <c r="B42" s="103"/>
      <c r="C42" s="244" t="s">
        <v>58</v>
      </c>
      <c r="D42" s="244"/>
      <c r="E42" s="244"/>
      <c r="F42" s="104"/>
      <c r="G42" s="105"/>
      <c r="H42" s="105">
        <f t="shared" si="1"/>
        <v>0</v>
      </c>
      <c r="I42" s="105"/>
      <c r="J42" s="106"/>
    </row>
    <row r="43" spans="1:10" ht="25.5" customHeight="1" x14ac:dyDescent="0.25">
      <c r="A43" s="88">
        <v>2</v>
      </c>
      <c r="B43" s="103" t="s">
        <v>59</v>
      </c>
      <c r="C43" s="244" t="s">
        <v>60</v>
      </c>
      <c r="D43" s="244"/>
      <c r="E43" s="244"/>
      <c r="F43" s="104">
        <f>'1 01 Pol'!AE196+'1 02 Pol'!AE73+'1 03 Pol'!AE260+'1 04 Pol'!AE80</f>
        <v>0</v>
      </c>
      <c r="G43" s="105">
        <f>'1 01 Pol'!AF196+'1 02 Pol'!AF73+'1 03 Pol'!AF260+'1 04 Pol'!AF80</f>
        <v>0</v>
      </c>
      <c r="H43" s="105">
        <f t="shared" si="1"/>
        <v>0</v>
      </c>
      <c r="I43" s="105">
        <f t="shared" ref="I43:I54" si="2">F43+G43+H43</f>
        <v>0</v>
      </c>
      <c r="J43" s="106" t="str">
        <f t="shared" ref="J43:J54" si="3">IF(CenaCelkemVypocet=0,"",I43/CenaCelkemVypocet*100)</f>
        <v/>
      </c>
    </row>
    <row r="44" spans="1:10" ht="25.5" customHeight="1" x14ac:dyDescent="0.25">
      <c r="A44" s="88">
        <v>3</v>
      </c>
      <c r="B44" s="107" t="s">
        <v>57</v>
      </c>
      <c r="C44" s="243" t="s">
        <v>61</v>
      </c>
      <c r="D44" s="243"/>
      <c r="E44" s="243"/>
      <c r="F44" s="108">
        <f>'1 01 Pol'!AE196</f>
        <v>0</v>
      </c>
      <c r="G44" s="101">
        <f>'1 01 Pol'!AF196</f>
        <v>0</v>
      </c>
      <c r="H44" s="101">
        <f t="shared" si="1"/>
        <v>0</v>
      </c>
      <c r="I44" s="101">
        <f t="shared" si="2"/>
        <v>0</v>
      </c>
      <c r="J44" s="102" t="str">
        <f t="shared" si="3"/>
        <v/>
      </c>
    </row>
    <row r="45" spans="1:10" ht="25.5" customHeight="1" x14ac:dyDescent="0.25">
      <c r="A45" s="88">
        <v>3</v>
      </c>
      <c r="B45" s="107" t="s">
        <v>62</v>
      </c>
      <c r="C45" s="243" t="s">
        <v>63</v>
      </c>
      <c r="D45" s="243"/>
      <c r="E45" s="243"/>
      <c r="F45" s="108">
        <f>'1 02 Pol'!AE73</f>
        <v>0</v>
      </c>
      <c r="G45" s="101">
        <f>'1 02 Pol'!AF73</f>
        <v>0</v>
      </c>
      <c r="H45" s="101">
        <f t="shared" si="1"/>
        <v>0</v>
      </c>
      <c r="I45" s="101">
        <f t="shared" si="2"/>
        <v>0</v>
      </c>
      <c r="J45" s="102" t="str">
        <f t="shared" si="3"/>
        <v/>
      </c>
    </row>
    <row r="46" spans="1:10" ht="25.5" customHeight="1" x14ac:dyDescent="0.25">
      <c r="A46" s="88">
        <v>3</v>
      </c>
      <c r="B46" s="107" t="s">
        <v>64</v>
      </c>
      <c r="C46" s="243" t="s">
        <v>65</v>
      </c>
      <c r="D46" s="243"/>
      <c r="E46" s="243"/>
      <c r="F46" s="108">
        <f>'1 03 Pol'!AE260</f>
        <v>0</v>
      </c>
      <c r="G46" s="101">
        <f>'1 03 Pol'!AF260</f>
        <v>0</v>
      </c>
      <c r="H46" s="101">
        <f t="shared" si="1"/>
        <v>0</v>
      </c>
      <c r="I46" s="101">
        <f t="shared" si="2"/>
        <v>0</v>
      </c>
      <c r="J46" s="102" t="str">
        <f t="shared" si="3"/>
        <v/>
      </c>
    </row>
    <row r="47" spans="1:10" ht="25.5" customHeight="1" x14ac:dyDescent="0.25">
      <c r="A47" s="88">
        <v>3</v>
      </c>
      <c r="B47" s="107" t="s">
        <v>66</v>
      </c>
      <c r="C47" s="243" t="s">
        <v>67</v>
      </c>
      <c r="D47" s="243"/>
      <c r="E47" s="243"/>
      <c r="F47" s="108">
        <f>'1 04 Pol'!AE80</f>
        <v>0</v>
      </c>
      <c r="G47" s="101">
        <f>'1 04 Pol'!AF80</f>
        <v>0</v>
      </c>
      <c r="H47" s="101">
        <f t="shared" si="1"/>
        <v>0</v>
      </c>
      <c r="I47" s="101">
        <f t="shared" si="2"/>
        <v>0</v>
      </c>
      <c r="J47" s="102" t="str">
        <f t="shared" si="3"/>
        <v/>
      </c>
    </row>
    <row r="48" spans="1:10" ht="25.5" customHeight="1" x14ac:dyDescent="0.25">
      <c r="A48" s="88">
        <v>2</v>
      </c>
      <c r="B48" s="103" t="s">
        <v>68</v>
      </c>
      <c r="C48" s="244" t="s">
        <v>69</v>
      </c>
      <c r="D48" s="244"/>
      <c r="E48" s="244"/>
      <c r="F48" s="104">
        <f>'2 01 Pol'!AE91+'2 02 Pol'!AE113+'2 03 Pol'!AE106+'2 04 Pol'!AE108</f>
        <v>0</v>
      </c>
      <c r="G48" s="105">
        <f>'2 01 Pol'!AF91+'2 02 Pol'!AF113+'2 03 Pol'!AF106+'2 04 Pol'!AF108</f>
        <v>0</v>
      </c>
      <c r="H48" s="105">
        <f t="shared" si="1"/>
        <v>0</v>
      </c>
      <c r="I48" s="105">
        <f t="shared" si="2"/>
        <v>0</v>
      </c>
      <c r="J48" s="106" t="str">
        <f t="shared" si="3"/>
        <v/>
      </c>
    </row>
    <row r="49" spans="1:10" ht="25.5" customHeight="1" x14ac:dyDescent="0.25">
      <c r="A49" s="88">
        <v>3</v>
      </c>
      <c r="B49" s="107" t="s">
        <v>57</v>
      </c>
      <c r="C49" s="243" t="s">
        <v>70</v>
      </c>
      <c r="D49" s="243"/>
      <c r="E49" s="243"/>
      <c r="F49" s="108">
        <f>'2 01 Pol'!AE91</f>
        <v>0</v>
      </c>
      <c r="G49" s="101">
        <f>'2 01 Pol'!AF91</f>
        <v>0</v>
      </c>
      <c r="H49" s="101">
        <f t="shared" si="1"/>
        <v>0</v>
      </c>
      <c r="I49" s="101">
        <f t="shared" si="2"/>
        <v>0</v>
      </c>
      <c r="J49" s="102" t="str">
        <f t="shared" si="3"/>
        <v/>
      </c>
    </row>
    <row r="50" spans="1:10" ht="25.5" customHeight="1" x14ac:dyDescent="0.25">
      <c r="A50" s="88">
        <v>3</v>
      </c>
      <c r="B50" s="107" t="s">
        <v>62</v>
      </c>
      <c r="C50" s="243" t="s">
        <v>71</v>
      </c>
      <c r="D50" s="243"/>
      <c r="E50" s="243"/>
      <c r="F50" s="108">
        <f>'2 02 Pol'!AE113</f>
        <v>0</v>
      </c>
      <c r="G50" s="101">
        <f>'2 02 Pol'!AF113</f>
        <v>0</v>
      </c>
      <c r="H50" s="101">
        <f t="shared" si="1"/>
        <v>0</v>
      </c>
      <c r="I50" s="101">
        <f t="shared" si="2"/>
        <v>0</v>
      </c>
      <c r="J50" s="102" t="str">
        <f t="shared" si="3"/>
        <v/>
      </c>
    </row>
    <row r="51" spans="1:10" ht="25.5" customHeight="1" x14ac:dyDescent="0.25">
      <c r="A51" s="88">
        <v>3</v>
      </c>
      <c r="B51" s="107" t="s">
        <v>64</v>
      </c>
      <c r="C51" s="243" t="s">
        <v>72</v>
      </c>
      <c r="D51" s="243"/>
      <c r="E51" s="243"/>
      <c r="F51" s="108">
        <f>'2 03 Pol'!AE106</f>
        <v>0</v>
      </c>
      <c r="G51" s="101">
        <f>'2 03 Pol'!AF106</f>
        <v>0</v>
      </c>
      <c r="H51" s="101">
        <f t="shared" si="1"/>
        <v>0</v>
      </c>
      <c r="I51" s="101">
        <f t="shared" si="2"/>
        <v>0</v>
      </c>
      <c r="J51" s="102" t="str">
        <f t="shared" si="3"/>
        <v/>
      </c>
    </row>
    <row r="52" spans="1:10" ht="25.5" customHeight="1" x14ac:dyDescent="0.25">
      <c r="A52" s="88">
        <v>3</v>
      </c>
      <c r="B52" s="107" t="s">
        <v>66</v>
      </c>
      <c r="C52" s="243" t="s">
        <v>73</v>
      </c>
      <c r="D52" s="243"/>
      <c r="E52" s="243"/>
      <c r="F52" s="108">
        <f>'2 04 Pol'!AE108</f>
        <v>0</v>
      </c>
      <c r="G52" s="101">
        <f>'2 04 Pol'!AF108</f>
        <v>0</v>
      </c>
      <c r="H52" s="101">
        <f t="shared" si="1"/>
        <v>0</v>
      </c>
      <c r="I52" s="101">
        <f t="shared" si="2"/>
        <v>0</v>
      </c>
      <c r="J52" s="102" t="str">
        <f t="shared" si="3"/>
        <v/>
      </c>
    </row>
    <row r="53" spans="1:10" ht="25.5" customHeight="1" x14ac:dyDescent="0.25">
      <c r="A53" s="88">
        <v>2</v>
      </c>
      <c r="B53" s="103" t="s">
        <v>74</v>
      </c>
      <c r="C53" s="244" t="s">
        <v>75</v>
      </c>
      <c r="D53" s="244"/>
      <c r="E53" s="244"/>
      <c r="F53" s="104">
        <f>'3 01 Pol'!AE101</f>
        <v>0</v>
      </c>
      <c r="G53" s="105">
        <f>'3 01 Pol'!AF101</f>
        <v>0</v>
      </c>
      <c r="H53" s="105">
        <f t="shared" si="1"/>
        <v>0</v>
      </c>
      <c r="I53" s="105">
        <f t="shared" si="2"/>
        <v>0</v>
      </c>
      <c r="J53" s="106" t="str">
        <f t="shared" si="3"/>
        <v/>
      </c>
    </row>
    <row r="54" spans="1:10" ht="25.5" customHeight="1" x14ac:dyDescent="0.25">
      <c r="A54" s="88">
        <v>3</v>
      </c>
      <c r="B54" s="107" t="s">
        <v>57</v>
      </c>
      <c r="C54" s="243" t="s">
        <v>75</v>
      </c>
      <c r="D54" s="243"/>
      <c r="E54" s="243"/>
      <c r="F54" s="108">
        <f>'3 01 Pol'!AE101</f>
        <v>0</v>
      </c>
      <c r="G54" s="101">
        <f>'3 01 Pol'!AF101</f>
        <v>0</v>
      </c>
      <c r="H54" s="101">
        <f t="shared" si="1"/>
        <v>0</v>
      </c>
      <c r="I54" s="101">
        <f t="shared" si="2"/>
        <v>0</v>
      </c>
      <c r="J54" s="102" t="str">
        <f t="shared" si="3"/>
        <v/>
      </c>
    </row>
    <row r="55" spans="1:10" ht="25.5" customHeight="1" x14ac:dyDescent="0.25">
      <c r="A55" s="88"/>
      <c r="B55" s="245" t="s">
        <v>76</v>
      </c>
      <c r="C55" s="246"/>
      <c r="D55" s="246"/>
      <c r="E55" s="247"/>
      <c r="F55" s="109">
        <f>SUMIF(A39:A54,"=1",F39:F54)</f>
        <v>0</v>
      </c>
      <c r="G55" s="110">
        <f>SUMIF(A39:A54,"=1",G39:G54)</f>
        <v>0</v>
      </c>
      <c r="H55" s="110">
        <f>SUMIF(A39:A54,"=1",H39:H54)</f>
        <v>0</v>
      </c>
      <c r="I55" s="110">
        <f>SUMIF(A39:A54,"=1",I39:I54)</f>
        <v>0</v>
      </c>
      <c r="J55" s="111">
        <f>SUMIF(A39:A54,"=1",J39:J54)</f>
        <v>0</v>
      </c>
    </row>
    <row r="59" spans="1:10" ht="15.5" x14ac:dyDescent="0.35">
      <c r="B59" s="120" t="s">
        <v>78</v>
      </c>
    </row>
    <row r="61" spans="1:10" ht="25.5" customHeight="1" x14ac:dyDescent="0.25">
      <c r="A61" s="122"/>
      <c r="B61" s="125" t="s">
        <v>17</v>
      </c>
      <c r="C61" s="125" t="s">
        <v>5</v>
      </c>
      <c r="D61" s="126"/>
      <c r="E61" s="126"/>
      <c r="F61" s="127" t="s">
        <v>79</v>
      </c>
      <c r="G61" s="127"/>
      <c r="H61" s="127"/>
      <c r="I61" s="127" t="s">
        <v>29</v>
      </c>
      <c r="J61" s="127" t="s">
        <v>0</v>
      </c>
    </row>
    <row r="62" spans="1:10" ht="36.75" customHeight="1" x14ac:dyDescent="0.25">
      <c r="A62" s="123"/>
      <c r="B62" s="128" t="s">
        <v>59</v>
      </c>
      <c r="C62" s="248" t="s">
        <v>80</v>
      </c>
      <c r="D62" s="249"/>
      <c r="E62" s="249"/>
      <c r="F62" s="134" t="s">
        <v>24</v>
      </c>
      <c r="G62" s="135"/>
      <c r="H62" s="135"/>
      <c r="I62" s="135">
        <f>'1 01 Pol'!G8+'1 04 Pol'!G8+'2 01 Pol'!G8+'2 02 Pol'!G8+'2 03 Pol'!G8+'2 04 Pol'!G8+'3 01 Pol'!G8</f>
        <v>0</v>
      </c>
      <c r="J62" s="132" t="str">
        <f>IF(I92=0,"",I62/I92*100)</f>
        <v/>
      </c>
    </row>
    <row r="63" spans="1:10" ht="36.75" customHeight="1" x14ac:dyDescent="0.25">
      <c r="A63" s="123"/>
      <c r="B63" s="128" t="s">
        <v>68</v>
      </c>
      <c r="C63" s="248" t="s">
        <v>81</v>
      </c>
      <c r="D63" s="249"/>
      <c r="E63" s="249"/>
      <c r="F63" s="134" t="s">
        <v>24</v>
      </c>
      <c r="G63" s="135"/>
      <c r="H63" s="135"/>
      <c r="I63" s="135">
        <f>'1 01 Pol'!G64</f>
        <v>0</v>
      </c>
      <c r="J63" s="132" t="str">
        <f>IF(I92=0,"",I63/I92*100)</f>
        <v/>
      </c>
    </row>
    <row r="64" spans="1:10" ht="36.75" customHeight="1" x14ac:dyDescent="0.25">
      <c r="A64" s="123"/>
      <c r="B64" s="128" t="s">
        <v>74</v>
      </c>
      <c r="C64" s="248" t="s">
        <v>82</v>
      </c>
      <c r="D64" s="249"/>
      <c r="E64" s="249"/>
      <c r="F64" s="134" t="s">
        <v>24</v>
      </c>
      <c r="G64" s="135"/>
      <c r="H64" s="135"/>
      <c r="I64" s="135">
        <f>'1 01 Pol'!G79</f>
        <v>0</v>
      </c>
      <c r="J64" s="132" t="str">
        <f>IF(I92=0,"",I64/I92*100)</f>
        <v/>
      </c>
    </row>
    <row r="65" spans="1:10" ht="36.75" customHeight="1" x14ac:dyDescent="0.25">
      <c r="A65" s="123"/>
      <c r="B65" s="128" t="s">
        <v>83</v>
      </c>
      <c r="C65" s="248" t="s">
        <v>84</v>
      </c>
      <c r="D65" s="249"/>
      <c r="E65" s="249"/>
      <c r="F65" s="134" t="s">
        <v>24</v>
      </c>
      <c r="G65" s="135"/>
      <c r="H65" s="135"/>
      <c r="I65" s="135">
        <f>'1 01 Pol'!G90+'1 04 Pol'!G64+'2 01 Pol'!G64+'2 02 Pol'!G65+'2 03 Pol'!G64+'2 04 Pol'!G64+'3 01 Pol'!G58</f>
        <v>0</v>
      </c>
      <c r="J65" s="132" t="str">
        <f>IF(I92=0,"",I65/I92*100)</f>
        <v/>
      </c>
    </row>
    <row r="66" spans="1:10" ht="36.75" customHeight="1" x14ac:dyDescent="0.25">
      <c r="A66" s="123"/>
      <c r="B66" s="128" t="s">
        <v>85</v>
      </c>
      <c r="C66" s="248" t="s">
        <v>86</v>
      </c>
      <c r="D66" s="249"/>
      <c r="E66" s="249"/>
      <c r="F66" s="134" t="s">
        <v>24</v>
      </c>
      <c r="G66" s="135"/>
      <c r="H66" s="135"/>
      <c r="I66" s="135">
        <f>'3 01 Pol'!G64</f>
        <v>0</v>
      </c>
      <c r="J66" s="132" t="str">
        <f>IF(I92=0,"",I66/I92*100)</f>
        <v/>
      </c>
    </row>
    <row r="67" spans="1:10" ht="36.75" customHeight="1" x14ac:dyDescent="0.25">
      <c r="A67" s="123"/>
      <c r="B67" s="128" t="s">
        <v>87</v>
      </c>
      <c r="C67" s="248" t="s">
        <v>88</v>
      </c>
      <c r="D67" s="249"/>
      <c r="E67" s="249"/>
      <c r="F67" s="134" t="s">
        <v>24</v>
      </c>
      <c r="G67" s="135"/>
      <c r="H67" s="135"/>
      <c r="I67" s="135">
        <f>'1 01 Pol'!G97</f>
        <v>0</v>
      </c>
      <c r="J67" s="132" t="str">
        <f>IF(I92=0,"",I67/I92*100)</f>
        <v/>
      </c>
    </row>
    <row r="68" spans="1:10" ht="36.75" customHeight="1" x14ac:dyDescent="0.25">
      <c r="A68" s="123"/>
      <c r="B68" s="128" t="s">
        <v>46</v>
      </c>
      <c r="C68" s="248" t="s">
        <v>89</v>
      </c>
      <c r="D68" s="249"/>
      <c r="E68" s="249"/>
      <c r="F68" s="134" t="s">
        <v>24</v>
      </c>
      <c r="G68" s="135"/>
      <c r="H68" s="135"/>
      <c r="I68" s="135">
        <f>'1 01 Pol'!G111</f>
        <v>0</v>
      </c>
      <c r="J68" s="132" t="str">
        <f>IF(I92=0,"",I68/I92*100)</f>
        <v/>
      </c>
    </row>
    <row r="69" spans="1:10" ht="36.75" customHeight="1" x14ac:dyDescent="0.25">
      <c r="A69" s="123"/>
      <c r="B69" s="128" t="s">
        <v>90</v>
      </c>
      <c r="C69" s="248" t="s">
        <v>91</v>
      </c>
      <c r="D69" s="249"/>
      <c r="E69" s="249"/>
      <c r="F69" s="134" t="s">
        <v>24</v>
      </c>
      <c r="G69" s="135"/>
      <c r="H69" s="135"/>
      <c r="I69" s="135">
        <f>'1 04 Pol'!G68+'2 01 Pol'!G68+'2 02 Pol'!G69+'2 03 Pol'!G68+'2 04 Pol'!G68+'3 01 Pol'!G68</f>
        <v>0</v>
      </c>
      <c r="J69" s="132" t="str">
        <f>IF(I92=0,"",I69/I92*100)</f>
        <v/>
      </c>
    </row>
    <row r="70" spans="1:10" ht="36.75" customHeight="1" x14ac:dyDescent="0.25">
      <c r="A70" s="123"/>
      <c r="B70" s="128" t="s">
        <v>92</v>
      </c>
      <c r="C70" s="248" t="s">
        <v>93</v>
      </c>
      <c r="D70" s="249"/>
      <c r="E70" s="249"/>
      <c r="F70" s="134" t="s">
        <v>24</v>
      </c>
      <c r="G70" s="135"/>
      <c r="H70" s="135"/>
      <c r="I70" s="135">
        <f>'1 01 Pol'!G116</f>
        <v>0</v>
      </c>
      <c r="J70" s="132" t="str">
        <f>IF(I92=0,"",I70/I92*100)</f>
        <v/>
      </c>
    </row>
    <row r="71" spans="1:10" ht="36.75" customHeight="1" x14ac:dyDescent="0.25">
      <c r="A71" s="123"/>
      <c r="B71" s="128" t="s">
        <v>94</v>
      </c>
      <c r="C71" s="248" t="s">
        <v>95</v>
      </c>
      <c r="D71" s="249"/>
      <c r="E71" s="249"/>
      <c r="F71" s="134" t="s">
        <v>24</v>
      </c>
      <c r="G71" s="135"/>
      <c r="H71" s="135"/>
      <c r="I71" s="135">
        <f>'1 01 Pol'!G129+'1 04 Pol'!G73+'2 01 Pol'!G82+'2 02 Pol'!G104+'2 03 Pol'!G97+'2 04 Pol'!G99+'3 01 Pol'!G87</f>
        <v>0</v>
      </c>
      <c r="J71" s="132" t="str">
        <f>IF(I92=0,"",I71/I92*100)</f>
        <v/>
      </c>
    </row>
    <row r="72" spans="1:10" ht="36.75" customHeight="1" x14ac:dyDescent="0.25">
      <c r="A72" s="123"/>
      <c r="B72" s="128" t="s">
        <v>96</v>
      </c>
      <c r="C72" s="248" t="s">
        <v>97</v>
      </c>
      <c r="D72" s="249"/>
      <c r="E72" s="249"/>
      <c r="F72" s="134" t="s">
        <v>25</v>
      </c>
      <c r="G72" s="135"/>
      <c r="H72" s="135"/>
      <c r="I72" s="135">
        <f>'1 01 Pol'!G134</f>
        <v>0</v>
      </c>
      <c r="J72" s="132" t="str">
        <f>IF(I92=0,"",I72/I92*100)</f>
        <v/>
      </c>
    </row>
    <row r="73" spans="1:10" ht="36.75" customHeight="1" x14ac:dyDescent="0.25">
      <c r="A73" s="123"/>
      <c r="B73" s="128" t="s">
        <v>98</v>
      </c>
      <c r="C73" s="248" t="s">
        <v>99</v>
      </c>
      <c r="D73" s="249"/>
      <c r="E73" s="249"/>
      <c r="F73" s="134" t="s">
        <v>25</v>
      </c>
      <c r="G73" s="135"/>
      <c r="H73" s="135"/>
      <c r="I73" s="135">
        <f>'1 01 Pol'!G150</f>
        <v>0</v>
      </c>
      <c r="J73" s="132" t="str">
        <f>IF(I92=0,"",I73/I92*100)</f>
        <v/>
      </c>
    </row>
    <row r="74" spans="1:10" ht="36.75" customHeight="1" x14ac:dyDescent="0.25">
      <c r="A74" s="123"/>
      <c r="B74" s="128" t="s">
        <v>100</v>
      </c>
      <c r="C74" s="248" t="s">
        <v>101</v>
      </c>
      <c r="D74" s="249"/>
      <c r="E74" s="249"/>
      <c r="F74" s="134" t="s">
        <v>25</v>
      </c>
      <c r="G74" s="135"/>
      <c r="H74" s="135"/>
      <c r="I74" s="135">
        <f>'1 01 Pol'!G167</f>
        <v>0</v>
      </c>
      <c r="J74" s="132" t="str">
        <f>IF(I92=0,"",I74/I92*100)</f>
        <v/>
      </c>
    </row>
    <row r="75" spans="1:10" ht="36.75" customHeight="1" x14ac:dyDescent="0.25">
      <c r="A75" s="123"/>
      <c r="B75" s="128" t="s">
        <v>102</v>
      </c>
      <c r="C75" s="248" t="s">
        <v>103</v>
      </c>
      <c r="D75" s="249"/>
      <c r="E75" s="249"/>
      <c r="F75" s="134" t="s">
        <v>25</v>
      </c>
      <c r="G75" s="135"/>
      <c r="H75" s="135"/>
      <c r="I75" s="135">
        <f>'1 01 Pol'!G176</f>
        <v>0</v>
      </c>
      <c r="J75" s="132" t="str">
        <f>IF(I92=0,"",I75/I92*100)</f>
        <v/>
      </c>
    </row>
    <row r="76" spans="1:10" ht="36.75" customHeight="1" x14ac:dyDescent="0.25">
      <c r="A76" s="123"/>
      <c r="B76" s="128" t="s">
        <v>104</v>
      </c>
      <c r="C76" s="248" t="s">
        <v>105</v>
      </c>
      <c r="D76" s="249"/>
      <c r="E76" s="249"/>
      <c r="F76" s="134" t="s">
        <v>25</v>
      </c>
      <c r="G76" s="135"/>
      <c r="H76" s="135"/>
      <c r="I76" s="135">
        <f>'1 01 Pol'!G186</f>
        <v>0</v>
      </c>
      <c r="J76" s="132" t="str">
        <f>IF(I92=0,"",I76/I92*100)</f>
        <v/>
      </c>
    </row>
    <row r="77" spans="1:10" ht="36.75" customHeight="1" x14ac:dyDescent="0.25">
      <c r="A77" s="123"/>
      <c r="B77" s="128" t="s">
        <v>106</v>
      </c>
      <c r="C77" s="248" t="s">
        <v>107</v>
      </c>
      <c r="D77" s="249"/>
      <c r="E77" s="249"/>
      <c r="F77" s="134" t="s">
        <v>26</v>
      </c>
      <c r="G77" s="135"/>
      <c r="H77" s="135"/>
      <c r="I77" s="135">
        <f>'2 01 Pol'!G88+'2 02 Pol'!G110+'2 03 Pol'!G103+'2 04 Pol'!G105+'3 01 Pol'!G93</f>
        <v>0</v>
      </c>
      <c r="J77" s="132" t="str">
        <f>IF(I92=0,"",I77/I92*100)</f>
        <v/>
      </c>
    </row>
    <row r="78" spans="1:10" ht="36.75" customHeight="1" x14ac:dyDescent="0.25">
      <c r="A78" s="123"/>
      <c r="B78" s="128" t="s">
        <v>108</v>
      </c>
      <c r="C78" s="248" t="s">
        <v>109</v>
      </c>
      <c r="D78" s="249"/>
      <c r="E78" s="249"/>
      <c r="F78" s="134" t="s">
        <v>26</v>
      </c>
      <c r="G78" s="135"/>
      <c r="H78" s="135"/>
      <c r="I78" s="135">
        <f>'1 03 Pol'!G8</f>
        <v>0</v>
      </c>
      <c r="J78" s="132" t="str">
        <f>IF(I92=0,"",I78/I92*100)</f>
        <v/>
      </c>
    </row>
    <row r="79" spans="1:10" ht="36.75" customHeight="1" x14ac:dyDescent="0.25">
      <c r="A79" s="123"/>
      <c r="B79" s="128" t="s">
        <v>110</v>
      </c>
      <c r="C79" s="248" t="s">
        <v>111</v>
      </c>
      <c r="D79" s="249"/>
      <c r="E79" s="249"/>
      <c r="F79" s="134" t="s">
        <v>26</v>
      </c>
      <c r="G79" s="135"/>
      <c r="H79" s="135"/>
      <c r="I79" s="135">
        <f>'1 03 Pol'!G88</f>
        <v>0</v>
      </c>
      <c r="J79" s="132" t="str">
        <f>IF(I92=0,"",I79/I92*100)</f>
        <v/>
      </c>
    </row>
    <row r="80" spans="1:10" ht="36.75" customHeight="1" x14ac:dyDescent="0.25">
      <c r="A80" s="123"/>
      <c r="B80" s="128" t="s">
        <v>112</v>
      </c>
      <c r="C80" s="248" t="s">
        <v>113</v>
      </c>
      <c r="D80" s="249"/>
      <c r="E80" s="249"/>
      <c r="F80" s="134" t="s">
        <v>26</v>
      </c>
      <c r="G80" s="135"/>
      <c r="H80" s="135"/>
      <c r="I80" s="135">
        <f>'1 03 Pol'!G97</f>
        <v>0</v>
      </c>
      <c r="J80" s="132" t="str">
        <f>IF(I92=0,"",I80/I92*100)</f>
        <v/>
      </c>
    </row>
    <row r="81" spans="1:10" ht="36.75" customHeight="1" x14ac:dyDescent="0.25">
      <c r="A81" s="123"/>
      <c r="B81" s="128" t="s">
        <v>114</v>
      </c>
      <c r="C81" s="248" t="s">
        <v>115</v>
      </c>
      <c r="D81" s="249"/>
      <c r="E81" s="249"/>
      <c r="F81" s="134" t="s">
        <v>26</v>
      </c>
      <c r="G81" s="135"/>
      <c r="H81" s="135"/>
      <c r="I81" s="135">
        <f>'1 03 Pol'!G117</f>
        <v>0</v>
      </c>
      <c r="J81" s="132" t="str">
        <f>IF(I92=0,"",I81/I92*100)</f>
        <v/>
      </c>
    </row>
    <row r="82" spans="1:10" ht="36.75" customHeight="1" x14ac:dyDescent="0.25">
      <c r="A82" s="123"/>
      <c r="B82" s="128" t="s">
        <v>116</v>
      </c>
      <c r="C82" s="248" t="s">
        <v>117</v>
      </c>
      <c r="D82" s="249"/>
      <c r="E82" s="249"/>
      <c r="F82" s="134" t="s">
        <v>26</v>
      </c>
      <c r="G82" s="135"/>
      <c r="H82" s="135"/>
      <c r="I82" s="135">
        <f>'1 03 Pol'!G137</f>
        <v>0</v>
      </c>
      <c r="J82" s="132" t="str">
        <f>IF(I92=0,"",I82/I92*100)</f>
        <v/>
      </c>
    </row>
    <row r="83" spans="1:10" ht="36.75" customHeight="1" x14ac:dyDescent="0.25">
      <c r="A83" s="123"/>
      <c r="B83" s="128" t="s">
        <v>118</v>
      </c>
      <c r="C83" s="248" t="s">
        <v>119</v>
      </c>
      <c r="D83" s="249"/>
      <c r="E83" s="249"/>
      <c r="F83" s="134" t="s">
        <v>26</v>
      </c>
      <c r="G83" s="135"/>
      <c r="H83" s="135"/>
      <c r="I83" s="135">
        <f>'1 03 Pol'!G157</f>
        <v>0</v>
      </c>
      <c r="J83" s="132" t="str">
        <f>IF(I92=0,"",I83/I92*100)</f>
        <v/>
      </c>
    </row>
    <row r="84" spans="1:10" ht="36.75" customHeight="1" x14ac:dyDescent="0.25">
      <c r="A84" s="123"/>
      <c r="B84" s="128" t="s">
        <v>120</v>
      </c>
      <c r="C84" s="248" t="s">
        <v>121</v>
      </c>
      <c r="D84" s="249"/>
      <c r="E84" s="249"/>
      <c r="F84" s="134" t="s">
        <v>26</v>
      </c>
      <c r="G84" s="135"/>
      <c r="H84" s="135"/>
      <c r="I84" s="135">
        <f>'1 03 Pol'!G172</f>
        <v>0</v>
      </c>
      <c r="J84" s="132" t="str">
        <f>IF(I92=0,"",I84/I92*100)</f>
        <v/>
      </c>
    </row>
    <row r="85" spans="1:10" ht="36.75" customHeight="1" x14ac:dyDescent="0.25">
      <c r="A85" s="123"/>
      <c r="B85" s="128" t="s">
        <v>122</v>
      </c>
      <c r="C85" s="248" t="s">
        <v>123</v>
      </c>
      <c r="D85" s="249"/>
      <c r="E85" s="249"/>
      <c r="F85" s="134" t="s">
        <v>26</v>
      </c>
      <c r="G85" s="135"/>
      <c r="H85" s="135"/>
      <c r="I85" s="135">
        <f>'1 03 Pol'!G183</f>
        <v>0</v>
      </c>
      <c r="J85" s="132" t="str">
        <f>IF(I92=0,"",I85/I92*100)</f>
        <v/>
      </c>
    </row>
    <row r="86" spans="1:10" ht="36.75" customHeight="1" x14ac:dyDescent="0.25">
      <c r="A86" s="123"/>
      <c r="B86" s="128" t="s">
        <v>124</v>
      </c>
      <c r="C86" s="248" t="s">
        <v>125</v>
      </c>
      <c r="D86" s="249"/>
      <c r="E86" s="249"/>
      <c r="F86" s="134" t="s">
        <v>26</v>
      </c>
      <c r="G86" s="135"/>
      <c r="H86" s="135"/>
      <c r="I86" s="135">
        <f>'1 03 Pol'!G237</f>
        <v>0</v>
      </c>
      <c r="J86" s="132" t="str">
        <f>IF(I92=0,"",I86/I92*100)</f>
        <v/>
      </c>
    </row>
    <row r="87" spans="1:10" ht="36.75" customHeight="1" x14ac:dyDescent="0.25">
      <c r="A87" s="123"/>
      <c r="B87" s="128" t="s">
        <v>126</v>
      </c>
      <c r="C87" s="248" t="s">
        <v>127</v>
      </c>
      <c r="D87" s="249"/>
      <c r="E87" s="249"/>
      <c r="F87" s="134" t="s">
        <v>26</v>
      </c>
      <c r="G87" s="135"/>
      <c r="H87" s="135"/>
      <c r="I87" s="135">
        <f>'1 02 Pol'!G8</f>
        <v>0</v>
      </c>
      <c r="J87" s="132" t="str">
        <f>IF(I92=0,"",I87/I92*100)</f>
        <v/>
      </c>
    </row>
    <row r="88" spans="1:10" ht="36.75" customHeight="1" x14ac:dyDescent="0.25">
      <c r="A88" s="123"/>
      <c r="B88" s="128" t="s">
        <v>128</v>
      </c>
      <c r="C88" s="248" t="s">
        <v>129</v>
      </c>
      <c r="D88" s="249"/>
      <c r="E88" s="249"/>
      <c r="F88" s="134" t="s">
        <v>26</v>
      </c>
      <c r="G88" s="135"/>
      <c r="H88" s="135"/>
      <c r="I88" s="135">
        <f>'1 02 Pol'!G43</f>
        <v>0</v>
      </c>
      <c r="J88" s="132" t="str">
        <f>IF(I92=0,"",I88/I92*100)</f>
        <v/>
      </c>
    </row>
    <row r="89" spans="1:10" ht="36.75" customHeight="1" x14ac:dyDescent="0.25">
      <c r="A89" s="123"/>
      <c r="B89" s="128" t="s">
        <v>130</v>
      </c>
      <c r="C89" s="248" t="s">
        <v>131</v>
      </c>
      <c r="D89" s="249"/>
      <c r="E89" s="249"/>
      <c r="F89" s="134" t="s">
        <v>132</v>
      </c>
      <c r="G89" s="135"/>
      <c r="H89" s="135"/>
      <c r="I89" s="135">
        <f>'3 01 Pol'!G95</f>
        <v>0</v>
      </c>
      <c r="J89" s="132" t="str">
        <f>IF(I92=0,"",I89/I92*100)</f>
        <v/>
      </c>
    </row>
    <row r="90" spans="1:10" ht="36.75" customHeight="1" x14ac:dyDescent="0.25">
      <c r="A90" s="123"/>
      <c r="B90" s="128" t="s">
        <v>133</v>
      </c>
      <c r="C90" s="248" t="s">
        <v>27</v>
      </c>
      <c r="D90" s="249"/>
      <c r="E90" s="249"/>
      <c r="F90" s="134" t="s">
        <v>133</v>
      </c>
      <c r="G90" s="135"/>
      <c r="H90" s="135"/>
      <c r="I90" s="135">
        <f>'4 01 Naklady'!G8</f>
        <v>0</v>
      </c>
      <c r="J90" s="132" t="str">
        <f>IF(I92=0,"",I90/I92*100)</f>
        <v/>
      </c>
    </row>
    <row r="91" spans="1:10" ht="36.75" customHeight="1" x14ac:dyDescent="0.25">
      <c r="A91" s="123"/>
      <c r="B91" s="128" t="s">
        <v>134</v>
      </c>
      <c r="C91" s="248" t="s">
        <v>28</v>
      </c>
      <c r="D91" s="249"/>
      <c r="E91" s="249"/>
      <c r="F91" s="134" t="s">
        <v>134</v>
      </c>
      <c r="G91" s="135"/>
      <c r="H91" s="135"/>
      <c r="I91" s="135">
        <f>'4 01 Naklady'!G15</f>
        <v>0</v>
      </c>
      <c r="J91" s="132" t="str">
        <f>IF(I92=0,"",I91/I92*100)</f>
        <v/>
      </c>
    </row>
    <row r="92" spans="1:10" ht="25.5" customHeight="1" x14ac:dyDescent="0.25">
      <c r="A92" s="124"/>
      <c r="B92" s="129" t="s">
        <v>1</v>
      </c>
      <c r="C92" s="130"/>
      <c r="D92" s="131"/>
      <c r="E92" s="131"/>
      <c r="F92" s="136"/>
      <c r="G92" s="137"/>
      <c r="H92" s="137"/>
      <c r="I92" s="137">
        <f>SUM(I62:I91)</f>
        <v>0</v>
      </c>
      <c r="J92" s="133">
        <f>SUM(J62:J91)</f>
        <v>0</v>
      </c>
    </row>
    <row r="93" spans="1:10" x14ac:dyDescent="0.25">
      <c r="F93" s="86"/>
      <c r="G93" s="86"/>
      <c r="H93" s="86"/>
      <c r="I93" s="86"/>
      <c r="J93" s="87"/>
    </row>
    <row r="94" spans="1:10" x14ac:dyDescent="0.25">
      <c r="F94" s="86"/>
      <c r="G94" s="86"/>
      <c r="H94" s="86"/>
      <c r="I94" s="86"/>
      <c r="J94" s="87"/>
    </row>
    <row r="95" spans="1:10" x14ac:dyDescent="0.25">
      <c r="F95" s="86"/>
      <c r="G95" s="86"/>
      <c r="H95" s="86"/>
      <c r="I95" s="86"/>
      <c r="J95" s="87"/>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88">
    <mergeCell ref="C90:E90"/>
    <mergeCell ref="C91:E91"/>
    <mergeCell ref="C85:E85"/>
    <mergeCell ref="C86:E86"/>
    <mergeCell ref="C87:E87"/>
    <mergeCell ref="C88:E88"/>
    <mergeCell ref="C89:E89"/>
    <mergeCell ref="C80:E80"/>
    <mergeCell ref="C81:E81"/>
    <mergeCell ref="C82:E82"/>
    <mergeCell ref="C83:E83"/>
    <mergeCell ref="C84:E84"/>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54:E54"/>
    <mergeCell ref="B55:E55"/>
    <mergeCell ref="C62:E62"/>
    <mergeCell ref="C63:E63"/>
    <mergeCell ref="C64:E64"/>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08984375" defaultRowHeight="12.5" x14ac:dyDescent="0.25"/>
  <cols>
    <col min="1" max="1" width="4.36328125" style="3" customWidth="1"/>
    <col min="2" max="2" width="14.453125" style="3" customWidth="1"/>
    <col min="3" max="3" width="38.36328125" style="7" customWidth="1"/>
    <col min="4" max="4" width="4.54296875" style="3" customWidth="1"/>
    <col min="5" max="5" width="10.54296875" style="3" customWidth="1"/>
    <col min="6" max="6" width="9.90625" style="3" customWidth="1"/>
    <col min="7" max="7" width="12.6328125" style="3" customWidth="1"/>
    <col min="8" max="16384" width="9.08984375" style="3"/>
  </cols>
  <sheetData>
    <row r="1" spans="1:7" ht="15.5" x14ac:dyDescent="0.25">
      <c r="A1" s="250" t="s">
        <v>6</v>
      </c>
      <c r="B1" s="250"/>
      <c r="C1" s="251"/>
      <c r="D1" s="250"/>
      <c r="E1" s="250"/>
      <c r="F1" s="250"/>
      <c r="G1" s="250"/>
    </row>
    <row r="2" spans="1:7" ht="24.9" customHeight="1" x14ac:dyDescent="0.25">
      <c r="A2" s="49" t="s">
        <v>7</v>
      </c>
      <c r="B2" s="48"/>
      <c r="C2" s="252"/>
      <c r="D2" s="252"/>
      <c r="E2" s="252"/>
      <c r="F2" s="252"/>
      <c r="G2" s="253"/>
    </row>
    <row r="3" spans="1:7" ht="24.9" customHeight="1" x14ac:dyDescent="0.25">
      <c r="A3" s="49" t="s">
        <v>8</v>
      </c>
      <c r="B3" s="48"/>
      <c r="C3" s="252"/>
      <c r="D3" s="252"/>
      <c r="E3" s="252"/>
      <c r="F3" s="252"/>
      <c r="G3" s="253"/>
    </row>
    <row r="4" spans="1:7" ht="24.9" customHeight="1" x14ac:dyDescent="0.25">
      <c r="A4" s="49" t="s">
        <v>9</v>
      </c>
      <c r="B4" s="48"/>
      <c r="C4" s="252"/>
      <c r="D4" s="252"/>
      <c r="E4" s="252"/>
      <c r="F4" s="252"/>
      <c r="G4" s="253"/>
    </row>
    <row r="5" spans="1:7" x14ac:dyDescent="0.25">
      <c r="B5" s="4"/>
      <c r="C5" s="5"/>
      <c r="D5" s="6"/>
    </row>
  </sheetData>
  <sheetProtection password="9D8D"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00"/>
  <sheetViews>
    <sheetView workbookViewId="0">
      <pane ySplit="7" topLeftCell="A11" activePane="bottomLeft" state="frozen"/>
      <selection pane="bottomLeft" activeCell="C34" sqref="C34:G34"/>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135</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83</v>
      </c>
      <c r="C3" s="257" t="s">
        <v>56</v>
      </c>
      <c r="D3" s="258"/>
      <c r="E3" s="258"/>
      <c r="F3" s="258"/>
      <c r="G3" s="259"/>
      <c r="AC3" s="121" t="s">
        <v>138</v>
      </c>
      <c r="AG3" t="s">
        <v>139</v>
      </c>
    </row>
    <row r="4" spans="1:60" ht="24.9" customHeight="1" x14ac:dyDescent="0.25">
      <c r="A4" s="140" t="s">
        <v>9</v>
      </c>
      <c r="B4" s="141" t="s">
        <v>57</v>
      </c>
      <c r="C4" s="260" t="s">
        <v>56</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133</v>
      </c>
      <c r="C8" s="180" t="s">
        <v>27</v>
      </c>
      <c r="D8" s="160"/>
      <c r="E8" s="161"/>
      <c r="F8" s="162"/>
      <c r="G8" s="162">
        <f>SUMIF(AG9:AG14,"&lt;&gt;NOR",G9:G14)</f>
        <v>0</v>
      </c>
      <c r="H8" s="162"/>
      <c r="I8" s="162">
        <f>SUM(I9:I14)</f>
        <v>0</v>
      </c>
      <c r="J8" s="162"/>
      <c r="K8" s="162">
        <f>SUM(K9:K14)</f>
        <v>0</v>
      </c>
      <c r="L8" s="162"/>
      <c r="M8" s="162">
        <f>SUM(M9:M14)</f>
        <v>0</v>
      </c>
      <c r="N8" s="162"/>
      <c r="O8" s="162">
        <f>SUM(O9:O14)</f>
        <v>0</v>
      </c>
      <c r="P8" s="162"/>
      <c r="Q8" s="162">
        <f>SUM(Q9:Q14)</f>
        <v>0</v>
      </c>
      <c r="R8" s="162"/>
      <c r="S8" s="162"/>
      <c r="T8" s="163"/>
      <c r="U8" s="157"/>
      <c r="V8" s="157">
        <f>SUM(V9:V14)</f>
        <v>0</v>
      </c>
      <c r="W8" s="157"/>
      <c r="X8" s="157"/>
      <c r="AG8" t="s">
        <v>163</v>
      </c>
    </row>
    <row r="9" spans="1:60" outlineLevel="1" x14ac:dyDescent="0.25">
      <c r="A9" s="164">
        <v>1</v>
      </c>
      <c r="B9" s="165" t="s">
        <v>164</v>
      </c>
      <c r="C9" s="181" t="s">
        <v>165</v>
      </c>
      <c r="D9" s="166" t="s">
        <v>166</v>
      </c>
      <c r="E9" s="167">
        <v>1</v>
      </c>
      <c r="F9" s="168"/>
      <c r="G9" s="169">
        <f>ROUND(E9*F9,2)</f>
        <v>0</v>
      </c>
      <c r="H9" s="168"/>
      <c r="I9" s="169">
        <f>ROUND(E9*H9,2)</f>
        <v>0</v>
      </c>
      <c r="J9" s="168"/>
      <c r="K9" s="169">
        <f>ROUND(E9*J9,2)</f>
        <v>0</v>
      </c>
      <c r="L9" s="169">
        <v>21</v>
      </c>
      <c r="M9" s="169">
        <f>G9*(1+L9/100)</f>
        <v>0</v>
      </c>
      <c r="N9" s="169">
        <v>0</v>
      </c>
      <c r="O9" s="169">
        <f>ROUND(E9*N9,2)</f>
        <v>0</v>
      </c>
      <c r="P9" s="169">
        <v>0</v>
      </c>
      <c r="Q9" s="169">
        <f>ROUND(E9*P9,2)</f>
        <v>0</v>
      </c>
      <c r="R9" s="169"/>
      <c r="S9" s="169" t="s">
        <v>167</v>
      </c>
      <c r="T9" s="170" t="s">
        <v>168</v>
      </c>
      <c r="U9" s="156">
        <v>0</v>
      </c>
      <c r="V9" s="156">
        <f>ROUND(E9*U9,2)</f>
        <v>0</v>
      </c>
      <c r="W9" s="156"/>
      <c r="X9" s="156" t="s">
        <v>169</v>
      </c>
      <c r="Y9" s="147"/>
      <c r="Z9" s="147"/>
      <c r="AA9" s="147"/>
      <c r="AB9" s="147"/>
      <c r="AC9" s="147"/>
      <c r="AD9" s="147"/>
      <c r="AE9" s="147"/>
      <c r="AF9" s="147"/>
      <c r="AG9" s="147" t="s">
        <v>170</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54" t="s">
        <v>171</v>
      </c>
      <c r="D10" s="255"/>
      <c r="E10" s="255"/>
      <c r="F10" s="255"/>
      <c r="G10" s="255"/>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172</v>
      </c>
      <c r="AH10" s="147"/>
      <c r="AI10" s="147"/>
      <c r="AJ10" s="147"/>
      <c r="AK10" s="147"/>
      <c r="AL10" s="147"/>
      <c r="AM10" s="147"/>
      <c r="AN10" s="147"/>
      <c r="AO10" s="147"/>
      <c r="AP10" s="147"/>
      <c r="AQ10" s="147"/>
      <c r="AR10" s="147"/>
      <c r="AS10" s="147"/>
      <c r="AT10" s="147"/>
      <c r="AU10" s="147"/>
      <c r="AV10" s="147"/>
      <c r="AW10" s="147"/>
      <c r="AX10" s="147"/>
      <c r="AY10" s="147"/>
      <c r="AZ10" s="147"/>
      <c r="BA10" s="171" t="str">
        <f>C10</f>
        <v>Zaměření a vytýčení stávajících inženýrských sítí v místě stavby z hlediska jejich ochrany při provádění stavby.</v>
      </c>
      <c r="BB10" s="147"/>
      <c r="BC10" s="147"/>
      <c r="BD10" s="147"/>
      <c r="BE10" s="147"/>
      <c r="BF10" s="147"/>
      <c r="BG10" s="147"/>
      <c r="BH10" s="147"/>
    </row>
    <row r="11" spans="1:60" outlineLevel="1" x14ac:dyDescent="0.25">
      <c r="A11" s="164">
        <v>2</v>
      </c>
      <c r="B11" s="165" t="s">
        <v>173</v>
      </c>
      <c r="C11" s="181" t="s">
        <v>174</v>
      </c>
      <c r="D11" s="166" t="s">
        <v>166</v>
      </c>
      <c r="E11" s="167">
        <v>1</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c r="S11" s="169" t="s">
        <v>175</v>
      </c>
      <c r="T11" s="170" t="s">
        <v>168</v>
      </c>
      <c r="U11" s="156">
        <v>0</v>
      </c>
      <c r="V11" s="156">
        <f>ROUND(E11*U11,2)</f>
        <v>0</v>
      </c>
      <c r="W11" s="156"/>
      <c r="X11" s="156" t="s">
        <v>169</v>
      </c>
      <c r="Y11" s="147"/>
      <c r="Z11" s="147"/>
      <c r="AA11" s="147"/>
      <c r="AB11" s="147"/>
      <c r="AC11" s="147"/>
      <c r="AD11" s="147"/>
      <c r="AE11" s="147"/>
      <c r="AF11" s="147"/>
      <c r="AG11" s="147" t="s">
        <v>170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5">
      <c r="A12" s="154"/>
      <c r="B12" s="155"/>
      <c r="C12" s="254" t="s">
        <v>176</v>
      </c>
      <c r="D12" s="255"/>
      <c r="E12" s="255"/>
      <c r="F12" s="255"/>
      <c r="G12" s="255"/>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172</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5">
      <c r="A13" s="164">
        <v>3</v>
      </c>
      <c r="B13" s="165" t="s">
        <v>177</v>
      </c>
      <c r="C13" s="181" t="s">
        <v>178</v>
      </c>
      <c r="D13" s="166" t="s">
        <v>166</v>
      </c>
      <c r="E13" s="167">
        <v>1</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c r="S13" s="169" t="s">
        <v>175</v>
      </c>
      <c r="T13" s="170" t="s">
        <v>168</v>
      </c>
      <c r="U13" s="156">
        <v>0</v>
      </c>
      <c r="V13" s="156">
        <f>ROUND(E13*U13,2)</f>
        <v>0</v>
      </c>
      <c r="W13" s="156"/>
      <c r="X13" s="156" t="s">
        <v>169</v>
      </c>
      <c r="Y13" s="147"/>
      <c r="Z13" s="147"/>
      <c r="AA13" s="147"/>
      <c r="AB13" s="147"/>
      <c r="AC13" s="147"/>
      <c r="AD13" s="147"/>
      <c r="AE13" s="147"/>
      <c r="AF13" s="147"/>
      <c r="AG13" s="147" t="s">
        <v>170</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54" t="s">
        <v>179</v>
      </c>
      <c r="D14" s="255"/>
      <c r="E14" s="255"/>
      <c r="F14" s="255"/>
      <c r="G14" s="255"/>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172</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ht="13" x14ac:dyDescent="0.25">
      <c r="A15" s="158" t="s">
        <v>162</v>
      </c>
      <c r="B15" s="159" t="s">
        <v>134</v>
      </c>
      <c r="C15" s="180" t="s">
        <v>28</v>
      </c>
      <c r="D15" s="160"/>
      <c r="E15" s="161"/>
      <c r="F15" s="162"/>
      <c r="G15" s="162">
        <f>SUMIF(AG16:AG34,"&lt;&gt;NOR",G16:G34)</f>
        <v>0</v>
      </c>
      <c r="H15" s="162"/>
      <c r="I15" s="162">
        <f>SUM(I16:I34)</f>
        <v>0</v>
      </c>
      <c r="J15" s="162"/>
      <c r="K15" s="162">
        <f>SUM(K16:K34)</f>
        <v>0</v>
      </c>
      <c r="L15" s="162"/>
      <c r="M15" s="162">
        <f>SUM(M16:M34)</f>
        <v>0</v>
      </c>
      <c r="N15" s="162"/>
      <c r="O15" s="162">
        <f>SUM(O16:O34)</f>
        <v>0</v>
      </c>
      <c r="P15" s="162"/>
      <c r="Q15" s="162">
        <f>SUM(Q16:Q34)</f>
        <v>0</v>
      </c>
      <c r="R15" s="162"/>
      <c r="S15" s="162"/>
      <c r="T15" s="163"/>
      <c r="U15" s="157"/>
      <c r="V15" s="157">
        <f>SUM(V16:V34)</f>
        <v>0</v>
      </c>
      <c r="W15" s="157"/>
      <c r="X15" s="157"/>
      <c r="AG15" t="s">
        <v>163</v>
      </c>
    </row>
    <row r="16" spans="1:60" ht="30" outlineLevel="1" x14ac:dyDescent="0.25">
      <c r="A16" s="164">
        <v>4</v>
      </c>
      <c r="B16" s="165" t="s">
        <v>180</v>
      </c>
      <c r="C16" s="181" t="s">
        <v>181</v>
      </c>
      <c r="D16" s="166" t="s">
        <v>166</v>
      </c>
      <c r="E16" s="167">
        <v>1</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c r="S16" s="169" t="s">
        <v>175</v>
      </c>
      <c r="T16" s="170" t="s">
        <v>168</v>
      </c>
      <c r="U16" s="156">
        <v>0</v>
      </c>
      <c r="V16" s="156">
        <f>ROUND(E16*U16,2)</f>
        <v>0</v>
      </c>
      <c r="W16" s="156"/>
      <c r="X16" s="156" t="s">
        <v>169</v>
      </c>
      <c r="Y16" s="147"/>
      <c r="Z16" s="147"/>
      <c r="AA16" s="147"/>
      <c r="AB16" s="147"/>
      <c r="AC16" s="147"/>
      <c r="AD16" s="147"/>
      <c r="AE16" s="147"/>
      <c r="AF16" s="147"/>
      <c r="AG16" s="147" t="s">
        <v>182</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54" t="s">
        <v>183</v>
      </c>
      <c r="D17" s="255"/>
      <c r="E17" s="255"/>
      <c r="F17" s="255"/>
      <c r="G17" s="255"/>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172</v>
      </c>
      <c r="AH17" s="147"/>
      <c r="AI17" s="147"/>
      <c r="AJ17" s="147"/>
      <c r="AK17" s="147"/>
      <c r="AL17" s="147"/>
      <c r="AM17" s="147"/>
      <c r="AN17" s="147"/>
      <c r="AO17" s="147"/>
      <c r="AP17" s="147"/>
      <c r="AQ17" s="147"/>
      <c r="AR17" s="147"/>
      <c r="AS17" s="147"/>
      <c r="AT17" s="147"/>
      <c r="AU17" s="147"/>
      <c r="AV17" s="147"/>
      <c r="AW17" s="147"/>
      <c r="AX17" s="147"/>
      <c r="AY17" s="147"/>
      <c r="AZ17" s="147"/>
      <c r="BA17" s="171" t="str">
        <f>C17</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17" s="147"/>
      <c r="BC17" s="147"/>
      <c r="BD17" s="147"/>
      <c r="BE17" s="147"/>
      <c r="BF17" s="147"/>
      <c r="BG17" s="147"/>
      <c r="BH17" s="147"/>
    </row>
    <row r="18" spans="1:60" outlineLevel="1" x14ac:dyDescent="0.25">
      <c r="A18" s="164">
        <v>5</v>
      </c>
      <c r="B18" s="165" t="s">
        <v>184</v>
      </c>
      <c r="C18" s="181" t="s">
        <v>185</v>
      </c>
      <c r="D18" s="166" t="s">
        <v>166</v>
      </c>
      <c r="E18" s="167">
        <v>1</v>
      </c>
      <c r="F18" s="168"/>
      <c r="G18" s="169">
        <f>ROUND(E18*F18,2)</f>
        <v>0</v>
      </c>
      <c r="H18" s="168"/>
      <c r="I18" s="169">
        <f>ROUND(E18*H18,2)</f>
        <v>0</v>
      </c>
      <c r="J18" s="168"/>
      <c r="K18" s="169">
        <f>ROUND(E18*J18,2)</f>
        <v>0</v>
      </c>
      <c r="L18" s="169">
        <v>21</v>
      </c>
      <c r="M18" s="169">
        <f>G18*(1+L18/100)</f>
        <v>0</v>
      </c>
      <c r="N18" s="169">
        <v>0</v>
      </c>
      <c r="O18" s="169">
        <f>ROUND(E18*N18,2)</f>
        <v>0</v>
      </c>
      <c r="P18" s="169">
        <v>0</v>
      </c>
      <c r="Q18" s="169">
        <f>ROUND(E18*P18,2)</f>
        <v>0</v>
      </c>
      <c r="R18" s="169"/>
      <c r="S18" s="169" t="s">
        <v>175</v>
      </c>
      <c r="T18" s="170" t="s">
        <v>168</v>
      </c>
      <c r="U18" s="156">
        <v>0</v>
      </c>
      <c r="V18" s="156">
        <f>ROUND(E18*U18,2)</f>
        <v>0</v>
      </c>
      <c r="W18" s="156"/>
      <c r="X18" s="156" t="s">
        <v>169</v>
      </c>
      <c r="Y18" s="147"/>
      <c r="Z18" s="147"/>
      <c r="AA18" s="147"/>
      <c r="AB18" s="147"/>
      <c r="AC18" s="147"/>
      <c r="AD18" s="147"/>
      <c r="AE18" s="147"/>
      <c r="AF18" s="147"/>
      <c r="AG18" s="147" t="s">
        <v>170</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254" t="s">
        <v>186</v>
      </c>
      <c r="D19" s="255"/>
      <c r="E19" s="255"/>
      <c r="F19" s="255"/>
      <c r="G19" s="255"/>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172</v>
      </c>
      <c r="AH19" s="147"/>
      <c r="AI19" s="147"/>
      <c r="AJ19" s="147"/>
      <c r="AK19" s="147"/>
      <c r="AL19" s="147"/>
      <c r="AM19" s="147"/>
      <c r="AN19" s="147"/>
      <c r="AO19" s="147"/>
      <c r="AP19" s="147"/>
      <c r="AQ19" s="147"/>
      <c r="AR19" s="147"/>
      <c r="AS19" s="147"/>
      <c r="AT19" s="147"/>
      <c r="AU19" s="147"/>
      <c r="AV19" s="147"/>
      <c r="AW19" s="147"/>
      <c r="AX19" s="147"/>
      <c r="AY19" s="147"/>
      <c r="AZ19" s="147"/>
      <c r="BA19" s="171" t="str">
        <f>C19</f>
        <v>Náklady na vyhotovení dokumentace skutečného provedení stavby a její předání objednateli v požadované formě a požadovaném počtu.</v>
      </c>
      <c r="BB19" s="147"/>
      <c r="BC19" s="147"/>
      <c r="BD19" s="147"/>
      <c r="BE19" s="147"/>
      <c r="BF19" s="147"/>
      <c r="BG19" s="147"/>
      <c r="BH19" s="147"/>
    </row>
    <row r="20" spans="1:60" ht="30" outlineLevel="1" x14ac:dyDescent="0.25">
      <c r="A20" s="164">
        <v>6</v>
      </c>
      <c r="B20" s="165" t="s">
        <v>187</v>
      </c>
      <c r="C20" s="181" t="s">
        <v>188</v>
      </c>
      <c r="D20" s="166" t="s">
        <v>166</v>
      </c>
      <c r="E20" s="167">
        <v>1</v>
      </c>
      <c r="F20" s="168"/>
      <c r="G20" s="169">
        <f>ROUND(E20*F20,2)</f>
        <v>0</v>
      </c>
      <c r="H20" s="168"/>
      <c r="I20" s="169">
        <f>ROUND(E20*H20,2)</f>
        <v>0</v>
      </c>
      <c r="J20" s="168"/>
      <c r="K20" s="169">
        <f>ROUND(E20*J20,2)</f>
        <v>0</v>
      </c>
      <c r="L20" s="169">
        <v>21</v>
      </c>
      <c r="M20" s="169">
        <f>G20*(1+L20/100)</f>
        <v>0</v>
      </c>
      <c r="N20" s="169">
        <v>0</v>
      </c>
      <c r="O20" s="169">
        <f>ROUND(E20*N20,2)</f>
        <v>0</v>
      </c>
      <c r="P20" s="169">
        <v>0</v>
      </c>
      <c r="Q20" s="169">
        <f>ROUND(E20*P20,2)</f>
        <v>0</v>
      </c>
      <c r="R20" s="169"/>
      <c r="S20" s="169" t="s">
        <v>175</v>
      </c>
      <c r="T20" s="170" t="s">
        <v>168</v>
      </c>
      <c r="U20" s="156">
        <v>0</v>
      </c>
      <c r="V20" s="156">
        <f>ROUND(E20*U20,2)</f>
        <v>0</v>
      </c>
      <c r="W20" s="156"/>
      <c r="X20" s="156" t="s">
        <v>169</v>
      </c>
      <c r="Y20" s="147"/>
      <c r="Z20" s="147"/>
      <c r="AA20" s="147"/>
      <c r="AB20" s="147"/>
      <c r="AC20" s="147"/>
      <c r="AD20" s="147"/>
      <c r="AE20" s="147"/>
      <c r="AF20" s="147"/>
      <c r="AG20" s="147" t="s">
        <v>182</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254" t="s">
        <v>189</v>
      </c>
      <c r="D21" s="255"/>
      <c r="E21" s="255"/>
      <c r="F21" s="255"/>
      <c r="G21" s="255"/>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172</v>
      </c>
      <c r="AH21" s="147"/>
      <c r="AI21" s="147"/>
      <c r="AJ21" s="147"/>
      <c r="AK21" s="147"/>
      <c r="AL21" s="147"/>
      <c r="AM21" s="147"/>
      <c r="AN21" s="147"/>
      <c r="AO21" s="147"/>
      <c r="AP21" s="147"/>
      <c r="AQ21" s="147"/>
      <c r="AR21" s="147"/>
      <c r="AS21" s="147"/>
      <c r="AT21" s="147"/>
      <c r="AU21" s="147"/>
      <c r="AV21" s="147"/>
      <c r="AW21" s="147"/>
      <c r="AX21" s="147"/>
      <c r="AY21" s="147"/>
      <c r="AZ21" s="147"/>
      <c r="BA21" s="171" t="str">
        <f>C21</f>
        <v>Náklady na provedení skutečného zaměření stavby v rozsahu nezbytném pro zápis změny do katastru nemovitostí.</v>
      </c>
      <c r="BB21" s="147"/>
      <c r="BC21" s="147"/>
      <c r="BD21" s="147"/>
      <c r="BE21" s="147"/>
      <c r="BF21" s="147"/>
      <c r="BG21" s="147"/>
      <c r="BH21" s="147"/>
    </row>
    <row r="22" spans="1:60" outlineLevel="1" x14ac:dyDescent="0.25">
      <c r="A22" s="172">
        <v>7</v>
      </c>
      <c r="B22" s="173" t="s">
        <v>190</v>
      </c>
      <c r="C22" s="182" t="s">
        <v>191</v>
      </c>
      <c r="D22" s="174" t="s">
        <v>192</v>
      </c>
      <c r="E22" s="175">
        <v>1</v>
      </c>
      <c r="F22" s="176"/>
      <c r="G22" s="177">
        <f t="shared" ref="G22:G30" si="0">ROUND(E22*F22,2)</f>
        <v>0</v>
      </c>
      <c r="H22" s="176"/>
      <c r="I22" s="177">
        <f t="shared" ref="I22:I30" si="1">ROUND(E22*H22,2)</f>
        <v>0</v>
      </c>
      <c r="J22" s="176"/>
      <c r="K22" s="177">
        <f t="shared" ref="K22:K30" si="2">ROUND(E22*J22,2)</f>
        <v>0</v>
      </c>
      <c r="L22" s="177">
        <v>21</v>
      </c>
      <c r="M22" s="177">
        <f t="shared" ref="M22:M30" si="3">G22*(1+L22/100)</f>
        <v>0</v>
      </c>
      <c r="N22" s="177">
        <v>0</v>
      </c>
      <c r="O22" s="177">
        <f t="shared" ref="O22:O30" si="4">ROUND(E22*N22,2)</f>
        <v>0</v>
      </c>
      <c r="P22" s="177">
        <v>0</v>
      </c>
      <c r="Q22" s="177">
        <f t="shared" ref="Q22:Q30" si="5">ROUND(E22*P22,2)</f>
        <v>0</v>
      </c>
      <c r="R22" s="177"/>
      <c r="S22" s="177" t="s">
        <v>175</v>
      </c>
      <c r="T22" s="178" t="s">
        <v>168</v>
      </c>
      <c r="U22" s="156">
        <v>0</v>
      </c>
      <c r="V22" s="156">
        <f t="shared" ref="V22:V30" si="6">ROUND(E22*U22,2)</f>
        <v>0</v>
      </c>
      <c r="W22" s="156"/>
      <c r="X22" s="156" t="s">
        <v>169</v>
      </c>
      <c r="Y22" s="147"/>
      <c r="Z22" s="147"/>
      <c r="AA22" s="147"/>
      <c r="AB22" s="147"/>
      <c r="AC22" s="147"/>
      <c r="AD22" s="147"/>
      <c r="AE22" s="147"/>
      <c r="AF22" s="147"/>
      <c r="AG22" s="147" t="s">
        <v>182</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72">
        <v>8</v>
      </c>
      <c r="B23" s="173" t="s">
        <v>193</v>
      </c>
      <c r="C23" s="182" t="s">
        <v>194</v>
      </c>
      <c r="D23" s="174" t="s">
        <v>166</v>
      </c>
      <c r="E23" s="175">
        <v>1</v>
      </c>
      <c r="F23" s="176"/>
      <c r="G23" s="177">
        <f t="shared" si="0"/>
        <v>0</v>
      </c>
      <c r="H23" s="176"/>
      <c r="I23" s="177">
        <f t="shared" si="1"/>
        <v>0</v>
      </c>
      <c r="J23" s="176"/>
      <c r="K23" s="177">
        <f t="shared" si="2"/>
        <v>0</v>
      </c>
      <c r="L23" s="177">
        <v>21</v>
      </c>
      <c r="M23" s="177">
        <f t="shared" si="3"/>
        <v>0</v>
      </c>
      <c r="N23" s="177">
        <v>0</v>
      </c>
      <c r="O23" s="177">
        <f t="shared" si="4"/>
        <v>0</v>
      </c>
      <c r="P23" s="177">
        <v>0</v>
      </c>
      <c r="Q23" s="177">
        <f t="shared" si="5"/>
        <v>0</v>
      </c>
      <c r="R23" s="177"/>
      <c r="S23" s="177" t="s">
        <v>175</v>
      </c>
      <c r="T23" s="178" t="s">
        <v>168</v>
      </c>
      <c r="U23" s="156">
        <v>0</v>
      </c>
      <c r="V23" s="156">
        <f t="shared" si="6"/>
        <v>0</v>
      </c>
      <c r="W23" s="156"/>
      <c r="X23" s="156" t="s">
        <v>169</v>
      </c>
      <c r="Y23" s="147"/>
      <c r="Z23" s="147"/>
      <c r="AA23" s="147"/>
      <c r="AB23" s="147"/>
      <c r="AC23" s="147"/>
      <c r="AD23" s="147"/>
      <c r="AE23" s="147"/>
      <c r="AF23" s="147"/>
      <c r="AG23" s="147" t="s">
        <v>182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5">
      <c r="A24" s="172">
        <v>9</v>
      </c>
      <c r="B24" s="173" t="s">
        <v>195</v>
      </c>
      <c r="C24" s="182" t="s">
        <v>196</v>
      </c>
      <c r="D24" s="174" t="s">
        <v>166</v>
      </c>
      <c r="E24" s="175">
        <v>10</v>
      </c>
      <c r="F24" s="176"/>
      <c r="G24" s="177">
        <f t="shared" si="0"/>
        <v>0</v>
      </c>
      <c r="H24" s="176"/>
      <c r="I24" s="177">
        <f t="shared" si="1"/>
        <v>0</v>
      </c>
      <c r="J24" s="176"/>
      <c r="K24" s="177">
        <f t="shared" si="2"/>
        <v>0</v>
      </c>
      <c r="L24" s="177">
        <v>21</v>
      </c>
      <c r="M24" s="177">
        <f t="shared" si="3"/>
        <v>0</v>
      </c>
      <c r="N24" s="177">
        <v>0</v>
      </c>
      <c r="O24" s="177">
        <f t="shared" si="4"/>
        <v>0</v>
      </c>
      <c r="P24" s="177">
        <v>0</v>
      </c>
      <c r="Q24" s="177">
        <f t="shared" si="5"/>
        <v>0</v>
      </c>
      <c r="R24" s="177"/>
      <c r="S24" s="177" t="s">
        <v>175</v>
      </c>
      <c r="T24" s="178" t="s">
        <v>168</v>
      </c>
      <c r="U24" s="156">
        <v>0</v>
      </c>
      <c r="V24" s="156">
        <f t="shared" si="6"/>
        <v>0</v>
      </c>
      <c r="W24" s="156"/>
      <c r="X24" s="156" t="s">
        <v>169</v>
      </c>
      <c r="Y24" s="147"/>
      <c r="Z24" s="147"/>
      <c r="AA24" s="147"/>
      <c r="AB24" s="147"/>
      <c r="AC24" s="147"/>
      <c r="AD24" s="147"/>
      <c r="AE24" s="147"/>
      <c r="AF24" s="147"/>
      <c r="AG24" s="147" t="s">
        <v>182</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5">
      <c r="A25" s="172">
        <v>10</v>
      </c>
      <c r="B25" s="173" t="s">
        <v>197</v>
      </c>
      <c r="C25" s="182" t="s">
        <v>198</v>
      </c>
      <c r="D25" s="174" t="s">
        <v>166</v>
      </c>
      <c r="E25" s="175">
        <v>1</v>
      </c>
      <c r="F25" s="176"/>
      <c r="G25" s="177">
        <f t="shared" si="0"/>
        <v>0</v>
      </c>
      <c r="H25" s="176"/>
      <c r="I25" s="177">
        <f t="shared" si="1"/>
        <v>0</v>
      </c>
      <c r="J25" s="176"/>
      <c r="K25" s="177">
        <f t="shared" si="2"/>
        <v>0</v>
      </c>
      <c r="L25" s="177">
        <v>21</v>
      </c>
      <c r="M25" s="177">
        <f t="shared" si="3"/>
        <v>0</v>
      </c>
      <c r="N25" s="177">
        <v>0</v>
      </c>
      <c r="O25" s="177">
        <f t="shared" si="4"/>
        <v>0</v>
      </c>
      <c r="P25" s="177">
        <v>0</v>
      </c>
      <c r="Q25" s="177">
        <f t="shared" si="5"/>
        <v>0</v>
      </c>
      <c r="R25" s="177"/>
      <c r="S25" s="177" t="s">
        <v>175</v>
      </c>
      <c r="T25" s="178" t="s">
        <v>168</v>
      </c>
      <c r="U25" s="156">
        <v>0</v>
      </c>
      <c r="V25" s="156">
        <f t="shared" si="6"/>
        <v>0</v>
      </c>
      <c r="W25" s="156"/>
      <c r="X25" s="156" t="s">
        <v>169</v>
      </c>
      <c r="Y25" s="147"/>
      <c r="Z25" s="147"/>
      <c r="AA25" s="147"/>
      <c r="AB25" s="147"/>
      <c r="AC25" s="147"/>
      <c r="AD25" s="147"/>
      <c r="AE25" s="147"/>
      <c r="AF25" s="147"/>
      <c r="AG25" s="147" t="s">
        <v>182</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5">
      <c r="A26" s="172">
        <v>11</v>
      </c>
      <c r="B26" s="173" t="s">
        <v>199</v>
      </c>
      <c r="C26" s="182" t="s">
        <v>200</v>
      </c>
      <c r="D26" s="174" t="s">
        <v>166</v>
      </c>
      <c r="E26" s="175">
        <v>1</v>
      </c>
      <c r="F26" s="176"/>
      <c r="G26" s="177">
        <f t="shared" si="0"/>
        <v>0</v>
      </c>
      <c r="H26" s="176"/>
      <c r="I26" s="177">
        <f t="shared" si="1"/>
        <v>0</v>
      </c>
      <c r="J26" s="176"/>
      <c r="K26" s="177">
        <f t="shared" si="2"/>
        <v>0</v>
      </c>
      <c r="L26" s="177">
        <v>21</v>
      </c>
      <c r="M26" s="177">
        <f t="shared" si="3"/>
        <v>0</v>
      </c>
      <c r="N26" s="177">
        <v>0</v>
      </c>
      <c r="O26" s="177">
        <f t="shared" si="4"/>
        <v>0</v>
      </c>
      <c r="P26" s="177">
        <v>0</v>
      </c>
      <c r="Q26" s="177">
        <f t="shared" si="5"/>
        <v>0</v>
      </c>
      <c r="R26" s="177"/>
      <c r="S26" s="177" t="s">
        <v>175</v>
      </c>
      <c r="T26" s="178" t="s">
        <v>168</v>
      </c>
      <c r="U26" s="156">
        <v>0</v>
      </c>
      <c r="V26" s="156">
        <f t="shared" si="6"/>
        <v>0</v>
      </c>
      <c r="W26" s="156"/>
      <c r="X26" s="156" t="s">
        <v>169</v>
      </c>
      <c r="Y26" s="147"/>
      <c r="Z26" s="147"/>
      <c r="AA26" s="147"/>
      <c r="AB26" s="147"/>
      <c r="AC26" s="147"/>
      <c r="AD26" s="147"/>
      <c r="AE26" s="147"/>
      <c r="AF26" s="147"/>
      <c r="AG26" s="147" t="s">
        <v>182</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5">
      <c r="A27" s="172">
        <v>12</v>
      </c>
      <c r="B27" s="173" t="s">
        <v>201</v>
      </c>
      <c r="C27" s="182" t="s">
        <v>202</v>
      </c>
      <c r="D27" s="174" t="s">
        <v>166</v>
      </c>
      <c r="E27" s="175">
        <v>1</v>
      </c>
      <c r="F27" s="176"/>
      <c r="G27" s="177">
        <f t="shared" si="0"/>
        <v>0</v>
      </c>
      <c r="H27" s="176"/>
      <c r="I27" s="177">
        <f t="shared" si="1"/>
        <v>0</v>
      </c>
      <c r="J27" s="176"/>
      <c r="K27" s="177">
        <f t="shared" si="2"/>
        <v>0</v>
      </c>
      <c r="L27" s="177">
        <v>21</v>
      </c>
      <c r="M27" s="177">
        <f t="shared" si="3"/>
        <v>0</v>
      </c>
      <c r="N27" s="177">
        <v>0</v>
      </c>
      <c r="O27" s="177">
        <f t="shared" si="4"/>
        <v>0</v>
      </c>
      <c r="P27" s="177">
        <v>0</v>
      </c>
      <c r="Q27" s="177">
        <f t="shared" si="5"/>
        <v>0</v>
      </c>
      <c r="R27" s="177"/>
      <c r="S27" s="177" t="s">
        <v>175</v>
      </c>
      <c r="T27" s="178" t="s">
        <v>168</v>
      </c>
      <c r="U27" s="156">
        <v>0</v>
      </c>
      <c r="V27" s="156">
        <f t="shared" si="6"/>
        <v>0</v>
      </c>
      <c r="W27" s="156"/>
      <c r="X27" s="156" t="s">
        <v>169</v>
      </c>
      <c r="Y27" s="147"/>
      <c r="Z27" s="147"/>
      <c r="AA27" s="147"/>
      <c r="AB27" s="147"/>
      <c r="AC27" s="147"/>
      <c r="AD27" s="147"/>
      <c r="AE27" s="147"/>
      <c r="AF27" s="147"/>
      <c r="AG27" s="147" t="s">
        <v>182</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72">
        <v>13</v>
      </c>
      <c r="B28" s="173" t="s">
        <v>203</v>
      </c>
      <c r="C28" s="182" t="s">
        <v>204</v>
      </c>
      <c r="D28" s="174" t="s">
        <v>166</v>
      </c>
      <c r="E28" s="175">
        <v>1</v>
      </c>
      <c r="F28" s="176"/>
      <c r="G28" s="177">
        <f t="shared" si="0"/>
        <v>0</v>
      </c>
      <c r="H28" s="176"/>
      <c r="I28" s="177">
        <f t="shared" si="1"/>
        <v>0</v>
      </c>
      <c r="J28" s="176"/>
      <c r="K28" s="177">
        <f t="shared" si="2"/>
        <v>0</v>
      </c>
      <c r="L28" s="177">
        <v>21</v>
      </c>
      <c r="M28" s="177">
        <f t="shared" si="3"/>
        <v>0</v>
      </c>
      <c r="N28" s="177">
        <v>0</v>
      </c>
      <c r="O28" s="177">
        <f t="shared" si="4"/>
        <v>0</v>
      </c>
      <c r="P28" s="177">
        <v>0</v>
      </c>
      <c r="Q28" s="177">
        <f t="shared" si="5"/>
        <v>0</v>
      </c>
      <c r="R28" s="177"/>
      <c r="S28" s="177" t="s">
        <v>175</v>
      </c>
      <c r="T28" s="178" t="s">
        <v>168</v>
      </c>
      <c r="U28" s="156">
        <v>0</v>
      </c>
      <c r="V28" s="156">
        <f t="shared" si="6"/>
        <v>0</v>
      </c>
      <c r="W28" s="156"/>
      <c r="X28" s="156" t="s">
        <v>169</v>
      </c>
      <c r="Y28" s="147"/>
      <c r="Z28" s="147"/>
      <c r="AA28" s="147"/>
      <c r="AB28" s="147"/>
      <c r="AC28" s="147"/>
      <c r="AD28" s="147"/>
      <c r="AE28" s="147"/>
      <c r="AF28" s="147"/>
      <c r="AG28" s="147" t="s">
        <v>182</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72">
        <v>14</v>
      </c>
      <c r="B29" s="173" t="s">
        <v>205</v>
      </c>
      <c r="C29" s="182" t="s">
        <v>206</v>
      </c>
      <c r="D29" s="174" t="s">
        <v>192</v>
      </c>
      <c r="E29" s="175">
        <v>1</v>
      </c>
      <c r="F29" s="176"/>
      <c r="G29" s="177">
        <f t="shared" si="0"/>
        <v>0</v>
      </c>
      <c r="H29" s="176"/>
      <c r="I29" s="177">
        <f t="shared" si="1"/>
        <v>0</v>
      </c>
      <c r="J29" s="176"/>
      <c r="K29" s="177">
        <f t="shared" si="2"/>
        <v>0</v>
      </c>
      <c r="L29" s="177">
        <v>21</v>
      </c>
      <c r="M29" s="177">
        <f t="shared" si="3"/>
        <v>0</v>
      </c>
      <c r="N29" s="177">
        <v>0</v>
      </c>
      <c r="O29" s="177">
        <f t="shared" si="4"/>
        <v>0</v>
      </c>
      <c r="P29" s="177">
        <v>0</v>
      </c>
      <c r="Q29" s="177">
        <f t="shared" si="5"/>
        <v>0</v>
      </c>
      <c r="R29" s="177"/>
      <c r="S29" s="177" t="s">
        <v>175</v>
      </c>
      <c r="T29" s="178" t="s">
        <v>168</v>
      </c>
      <c r="U29" s="156">
        <v>0</v>
      </c>
      <c r="V29" s="156">
        <f t="shared" si="6"/>
        <v>0</v>
      </c>
      <c r="W29" s="156"/>
      <c r="X29" s="156" t="s">
        <v>169</v>
      </c>
      <c r="Y29" s="147"/>
      <c r="Z29" s="147"/>
      <c r="AA29" s="147"/>
      <c r="AB29" s="147"/>
      <c r="AC29" s="147"/>
      <c r="AD29" s="147"/>
      <c r="AE29" s="147"/>
      <c r="AF29" s="147"/>
      <c r="AG29" s="147" t="s">
        <v>182</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64">
        <v>15</v>
      </c>
      <c r="B30" s="165" t="s">
        <v>207</v>
      </c>
      <c r="C30" s="181" t="s">
        <v>208</v>
      </c>
      <c r="D30" s="166" t="s">
        <v>192</v>
      </c>
      <c r="E30" s="167">
        <v>1</v>
      </c>
      <c r="F30" s="168"/>
      <c r="G30" s="169">
        <f t="shared" si="0"/>
        <v>0</v>
      </c>
      <c r="H30" s="168"/>
      <c r="I30" s="169">
        <f t="shared" si="1"/>
        <v>0</v>
      </c>
      <c r="J30" s="168"/>
      <c r="K30" s="169">
        <f t="shared" si="2"/>
        <v>0</v>
      </c>
      <c r="L30" s="169">
        <v>21</v>
      </c>
      <c r="M30" s="169">
        <f t="shared" si="3"/>
        <v>0</v>
      </c>
      <c r="N30" s="169">
        <v>0</v>
      </c>
      <c r="O30" s="169">
        <f t="shared" si="4"/>
        <v>0</v>
      </c>
      <c r="P30" s="169">
        <v>0</v>
      </c>
      <c r="Q30" s="169">
        <f t="shared" si="5"/>
        <v>0</v>
      </c>
      <c r="R30" s="169"/>
      <c r="S30" s="169" t="s">
        <v>175</v>
      </c>
      <c r="T30" s="170" t="s">
        <v>168</v>
      </c>
      <c r="U30" s="156">
        <v>0</v>
      </c>
      <c r="V30" s="156">
        <f t="shared" si="6"/>
        <v>0</v>
      </c>
      <c r="W30" s="156"/>
      <c r="X30" s="156" t="s">
        <v>169</v>
      </c>
      <c r="Y30" s="147"/>
      <c r="Z30" s="147"/>
      <c r="AA30" s="147"/>
      <c r="AB30" s="147"/>
      <c r="AC30" s="147"/>
      <c r="AD30" s="147"/>
      <c r="AE30" s="147"/>
      <c r="AF30" s="147"/>
      <c r="AG30" s="147" t="s">
        <v>182</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254" t="s">
        <v>208</v>
      </c>
      <c r="D31" s="255"/>
      <c r="E31" s="255"/>
      <c r="F31" s="255"/>
      <c r="G31" s="255"/>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172</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54"/>
      <c r="B32" s="155"/>
      <c r="C32" s="263" t="s">
        <v>209</v>
      </c>
      <c r="D32" s="264"/>
      <c r="E32" s="264"/>
      <c r="F32" s="264"/>
      <c r="G32" s="264"/>
      <c r="H32" s="156"/>
      <c r="I32" s="156"/>
      <c r="J32" s="156"/>
      <c r="K32" s="156"/>
      <c r="L32" s="156"/>
      <c r="M32" s="156"/>
      <c r="N32" s="156"/>
      <c r="O32" s="156"/>
      <c r="P32" s="156"/>
      <c r="Q32" s="156"/>
      <c r="R32" s="156"/>
      <c r="S32" s="156"/>
      <c r="T32" s="156"/>
      <c r="U32" s="156"/>
      <c r="V32" s="156"/>
      <c r="W32" s="156"/>
      <c r="X32" s="156"/>
      <c r="Y32" s="147"/>
      <c r="Z32" s="147"/>
      <c r="AA32" s="147"/>
      <c r="AB32" s="147"/>
      <c r="AC32" s="147"/>
      <c r="AD32" s="147"/>
      <c r="AE32" s="147"/>
      <c r="AF32" s="147"/>
      <c r="AG32" s="147" t="s">
        <v>172</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5">
      <c r="A33" s="154"/>
      <c r="B33" s="155"/>
      <c r="C33" s="263" t="s">
        <v>210</v>
      </c>
      <c r="D33" s="264"/>
      <c r="E33" s="264"/>
      <c r="F33" s="264"/>
      <c r="G33" s="264"/>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172</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5">
      <c r="A34" s="154"/>
      <c r="B34" s="155"/>
      <c r="C34" s="263" t="s">
        <v>211</v>
      </c>
      <c r="D34" s="264"/>
      <c r="E34" s="264"/>
      <c r="F34" s="264"/>
      <c r="G34" s="264"/>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172</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x14ac:dyDescent="0.25">
      <c r="A35" s="3"/>
      <c r="B35" s="4"/>
      <c r="C35" s="183"/>
      <c r="D35" s="6"/>
      <c r="E35" s="3"/>
      <c r="F35" s="3"/>
      <c r="G35" s="3"/>
      <c r="H35" s="3"/>
      <c r="I35" s="3"/>
      <c r="J35" s="3"/>
      <c r="K35" s="3"/>
      <c r="L35" s="3"/>
      <c r="M35" s="3"/>
      <c r="N35" s="3"/>
      <c r="O35" s="3"/>
      <c r="P35" s="3"/>
      <c r="Q35" s="3"/>
      <c r="R35" s="3"/>
      <c r="S35" s="3"/>
      <c r="T35" s="3"/>
      <c r="U35" s="3"/>
      <c r="V35" s="3"/>
      <c r="W35" s="3"/>
      <c r="X35" s="3"/>
      <c r="AE35">
        <v>15</v>
      </c>
      <c r="AF35">
        <v>21</v>
      </c>
      <c r="AG35" t="s">
        <v>149</v>
      </c>
    </row>
    <row r="36" spans="1:60" ht="13" x14ac:dyDescent="0.25">
      <c r="A36" s="150"/>
      <c r="B36" s="151" t="s">
        <v>29</v>
      </c>
      <c r="C36" s="184"/>
      <c r="D36" s="152"/>
      <c r="E36" s="153"/>
      <c r="F36" s="153"/>
      <c r="G36" s="179">
        <f>G8+G15</f>
        <v>0</v>
      </c>
      <c r="H36" s="3"/>
      <c r="I36" s="3"/>
      <c r="J36" s="3"/>
      <c r="K36" s="3"/>
      <c r="L36" s="3"/>
      <c r="M36" s="3"/>
      <c r="N36" s="3"/>
      <c r="O36" s="3"/>
      <c r="P36" s="3"/>
      <c r="Q36" s="3"/>
      <c r="R36" s="3"/>
      <c r="S36" s="3"/>
      <c r="T36" s="3"/>
      <c r="U36" s="3"/>
      <c r="V36" s="3"/>
      <c r="W36" s="3"/>
      <c r="X36" s="3"/>
      <c r="AE36">
        <f>SUMIF(L7:L34,AE35,G7:G34)</f>
        <v>0</v>
      </c>
      <c r="AF36">
        <f>SUMIF(L7:L34,AF35,G7:G34)</f>
        <v>0</v>
      </c>
      <c r="AG36" t="s">
        <v>212</v>
      </c>
    </row>
    <row r="37" spans="1:60" x14ac:dyDescent="0.25">
      <c r="C37" s="185"/>
      <c r="D37" s="10"/>
      <c r="AG37" t="s">
        <v>213</v>
      </c>
    </row>
    <row r="38" spans="1:60" x14ac:dyDescent="0.25">
      <c r="D38" s="10"/>
    </row>
    <row r="39" spans="1:60" x14ac:dyDescent="0.25">
      <c r="D39" s="10"/>
    </row>
    <row r="40" spans="1:60" x14ac:dyDescent="0.25">
      <c r="D40" s="10"/>
    </row>
    <row r="41" spans="1:60" x14ac:dyDescent="0.25">
      <c r="D41" s="10"/>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2mmPrYFCxuMYnpfz/7e4zcIEr0yJiJtBceAWbRX0i8CqV/iwFbJmL7oVNB0hROFW3ncpvnZd1ckYjoaMWgoXZA==" saltValue="LwucycYJznfLtKuh305rag==" spinCount="100000" sheet="1" objects="1" scenarios="1"/>
  <mergeCells count="14">
    <mergeCell ref="C33:G33"/>
    <mergeCell ref="C34:G34"/>
    <mergeCell ref="C14:G14"/>
    <mergeCell ref="C17:G17"/>
    <mergeCell ref="C19:G19"/>
    <mergeCell ref="C21:G21"/>
    <mergeCell ref="C31:G31"/>
    <mergeCell ref="C32:G32"/>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tabSelected="1" workbookViewId="0">
      <pane ySplit="7" topLeftCell="A62" activePane="bottomLeft" state="frozen"/>
      <selection pane="bottomLeft" activeCell="AB74" sqref="AB74"/>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59</v>
      </c>
      <c r="C3" s="257" t="s">
        <v>60</v>
      </c>
      <c r="D3" s="258"/>
      <c r="E3" s="258"/>
      <c r="F3" s="258"/>
      <c r="G3" s="259"/>
      <c r="AC3" s="121" t="s">
        <v>215</v>
      </c>
      <c r="AG3" t="s">
        <v>139</v>
      </c>
    </row>
    <row r="4" spans="1:60" ht="24.9" customHeight="1" x14ac:dyDescent="0.25">
      <c r="A4" s="140" t="s">
        <v>9</v>
      </c>
      <c r="B4" s="141" t="s">
        <v>57</v>
      </c>
      <c r="C4" s="260" t="s">
        <v>61</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SUMIF(AG9:AG63,"&lt;&gt;NOR",G9:G63)</f>
        <v>0</v>
      </c>
      <c r="H8" s="162"/>
      <c r="I8" s="162">
        <f>SUM(I9:I63)</f>
        <v>0</v>
      </c>
      <c r="J8" s="162"/>
      <c r="K8" s="162">
        <f>SUM(K9:K63)</f>
        <v>0</v>
      </c>
      <c r="L8" s="162"/>
      <c r="M8" s="162">
        <f>SUM(M9:M63)</f>
        <v>0</v>
      </c>
      <c r="N8" s="162"/>
      <c r="O8" s="162">
        <f>SUM(O9:O63)</f>
        <v>0.66</v>
      </c>
      <c r="P8" s="162"/>
      <c r="Q8" s="162">
        <f>SUM(Q9:Q63)</f>
        <v>0</v>
      </c>
      <c r="R8" s="162"/>
      <c r="S8" s="162"/>
      <c r="T8" s="163"/>
      <c r="U8" s="157"/>
      <c r="V8" s="157">
        <f>SUM(V9:V63)</f>
        <v>1151.22</v>
      </c>
      <c r="W8" s="157"/>
      <c r="X8" s="157"/>
      <c r="AG8" t="s">
        <v>163</v>
      </c>
    </row>
    <row r="9" spans="1:60" ht="20" outlineLevel="1" x14ac:dyDescent="0.25">
      <c r="A9" s="164">
        <v>1</v>
      </c>
      <c r="B9" s="165" t="s">
        <v>216</v>
      </c>
      <c r="C9" s="181" t="s">
        <v>217</v>
      </c>
      <c r="D9" s="166" t="s">
        <v>218</v>
      </c>
      <c r="E9" s="167">
        <v>24</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219</v>
      </c>
      <c r="S9" s="169" t="s">
        <v>167</v>
      </c>
      <c r="T9" s="170" t="s">
        <v>167</v>
      </c>
      <c r="U9" s="156">
        <v>0.20300000000000001</v>
      </c>
      <c r="V9" s="156">
        <f>ROUND(E9*U9,2)</f>
        <v>4.87</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65" t="s">
        <v>222</v>
      </c>
      <c r="D10" s="266"/>
      <c r="E10" s="266"/>
      <c r="F10" s="266"/>
      <c r="G10" s="26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223</v>
      </c>
      <c r="AH10" s="147"/>
      <c r="AI10" s="147"/>
      <c r="AJ10" s="147"/>
      <c r="AK10" s="147"/>
      <c r="AL10" s="147"/>
      <c r="AM10" s="147"/>
      <c r="AN10" s="147"/>
      <c r="AO10" s="147"/>
      <c r="AP10" s="147"/>
      <c r="AQ10" s="147"/>
      <c r="AR10" s="147"/>
      <c r="AS10" s="147"/>
      <c r="AT10" s="147"/>
      <c r="AU10" s="147"/>
      <c r="AV10" s="147"/>
      <c r="AW10" s="147"/>
      <c r="AX10" s="147"/>
      <c r="AY10" s="147"/>
      <c r="AZ10" s="147"/>
      <c r="BA10" s="171" t="str">
        <f>C10</f>
        <v>na vzdálenost od hladiny vody v jímce po výšku roviny proložené osou nejvyššího bodu výtlačného potrubí. Včetně odpadní potrubí v délce do 20 m.</v>
      </c>
      <c r="BB10" s="147"/>
      <c r="BC10" s="147"/>
      <c r="BD10" s="147"/>
      <c r="BE10" s="147"/>
      <c r="BF10" s="147"/>
      <c r="BG10" s="147"/>
      <c r="BH10" s="147"/>
    </row>
    <row r="11" spans="1:60" ht="20" outlineLevel="1" x14ac:dyDescent="0.25">
      <c r="A11" s="164">
        <v>2</v>
      </c>
      <c r="B11" s="165" t="s">
        <v>224</v>
      </c>
      <c r="C11" s="181" t="s">
        <v>225</v>
      </c>
      <c r="D11" s="166" t="s">
        <v>226</v>
      </c>
      <c r="E11" s="167">
        <v>3</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v>
      </c>
      <c r="V11" s="156">
        <f>ROUND(E11*U11,2)</f>
        <v>0</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0.5" outlineLevel="1" x14ac:dyDescent="0.25">
      <c r="A12" s="154"/>
      <c r="B12" s="155"/>
      <c r="C12" s="265" t="s">
        <v>227</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2" s="147"/>
      <c r="BC12" s="147"/>
      <c r="BD12" s="147"/>
      <c r="BE12" s="147"/>
      <c r="BF12" s="147"/>
      <c r="BG12" s="147"/>
      <c r="BH12" s="147"/>
    </row>
    <row r="13" spans="1:60" outlineLevel="1" x14ac:dyDescent="0.25">
      <c r="A13" s="164">
        <v>3</v>
      </c>
      <c r="B13" s="165" t="s">
        <v>228</v>
      </c>
      <c r="C13" s="181" t="s">
        <v>229</v>
      </c>
      <c r="D13" s="166" t="s">
        <v>230</v>
      </c>
      <c r="E13" s="167">
        <v>43.79616</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0.1</v>
      </c>
      <c r="V13" s="156">
        <f>ROUND(E13*U13,2)</f>
        <v>4.38</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65" t="s">
        <v>231</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nebo lesní půdy, s vodorovným přemístěním na hromady v místě upotřebení nebo na dočasné či trvalé skládky se složením</v>
      </c>
      <c r="BB14" s="147"/>
      <c r="BC14" s="147"/>
      <c r="BD14" s="147"/>
      <c r="BE14" s="147"/>
      <c r="BF14" s="147"/>
      <c r="BG14" s="147"/>
      <c r="BH14" s="147"/>
    </row>
    <row r="15" spans="1:60" outlineLevel="1" x14ac:dyDescent="0.25">
      <c r="A15" s="154"/>
      <c r="B15" s="155"/>
      <c r="C15" s="192" t="s">
        <v>232</v>
      </c>
      <c r="D15" s="186"/>
      <c r="E15" s="187">
        <v>43.79616</v>
      </c>
      <c r="F15" s="156"/>
      <c r="G15" s="156"/>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233</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64">
        <v>4</v>
      </c>
      <c r="B16" s="165" t="s">
        <v>234</v>
      </c>
      <c r="C16" s="181" t="s">
        <v>235</v>
      </c>
      <c r="D16" s="166" t="s">
        <v>230</v>
      </c>
      <c r="E16" s="167">
        <v>149.4932</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t="s">
        <v>219</v>
      </c>
      <c r="S16" s="169" t="s">
        <v>167</v>
      </c>
      <c r="T16" s="170" t="s">
        <v>167</v>
      </c>
      <c r="U16" s="156">
        <v>0.16</v>
      </c>
      <c r="V16" s="156">
        <f>ROUND(E16*U16,2)</f>
        <v>23.92</v>
      </c>
      <c r="W16" s="156"/>
      <c r="X16" s="156" t="s">
        <v>220</v>
      </c>
      <c r="Y16" s="147"/>
      <c r="Z16" s="147"/>
      <c r="AA16" s="147"/>
      <c r="AB16" s="147"/>
      <c r="AC16" s="147"/>
      <c r="AD16" s="147"/>
      <c r="AE16" s="147"/>
      <c r="AF16" s="147"/>
      <c r="AG16" s="147" t="s">
        <v>221</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65" t="s">
        <v>236</v>
      </c>
      <c r="D17" s="266"/>
      <c r="E17" s="266"/>
      <c r="F17" s="266"/>
      <c r="G17" s="26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223</v>
      </c>
      <c r="AH17" s="147"/>
      <c r="AI17" s="147"/>
      <c r="AJ17" s="147"/>
      <c r="AK17" s="147"/>
      <c r="AL17" s="147"/>
      <c r="AM17" s="147"/>
      <c r="AN17" s="147"/>
      <c r="AO17" s="147"/>
      <c r="AP17" s="147"/>
      <c r="AQ17" s="147"/>
      <c r="AR17" s="147"/>
      <c r="AS17" s="147"/>
      <c r="AT17" s="147"/>
      <c r="AU17" s="147"/>
      <c r="AV17" s="147"/>
      <c r="AW17" s="147"/>
      <c r="AX17" s="147"/>
      <c r="AY17" s="147"/>
      <c r="AZ17" s="147"/>
      <c r="BA17" s="171"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7"/>
      <c r="BC17" s="147"/>
      <c r="BD17" s="147"/>
      <c r="BE17" s="147"/>
      <c r="BF17" s="147"/>
      <c r="BG17" s="147"/>
      <c r="BH17" s="147"/>
    </row>
    <row r="18" spans="1:60" outlineLevel="1" x14ac:dyDescent="0.25">
      <c r="A18" s="154"/>
      <c r="B18" s="155"/>
      <c r="C18" s="193" t="s">
        <v>237</v>
      </c>
      <c r="D18" s="188"/>
      <c r="E18" s="189"/>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238</v>
      </c>
      <c r="D19" s="188"/>
      <c r="E19" s="189">
        <v>369.077</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4" t="s">
        <v>239</v>
      </c>
      <c r="D20" s="188"/>
      <c r="E20" s="189">
        <v>4.6559999999999997</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2</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5" t="s">
        <v>240</v>
      </c>
      <c r="D21" s="190"/>
      <c r="E21" s="191">
        <v>373.733</v>
      </c>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v>3</v>
      </c>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3" t="s">
        <v>241</v>
      </c>
      <c r="D22" s="188"/>
      <c r="E22" s="189"/>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54"/>
      <c r="B23" s="155"/>
      <c r="C23" s="192" t="s">
        <v>242</v>
      </c>
      <c r="D23" s="186"/>
      <c r="E23" s="187">
        <v>149.4932</v>
      </c>
      <c r="F23" s="156"/>
      <c r="G23" s="156"/>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233</v>
      </c>
      <c r="AH23" s="147">
        <v>0</v>
      </c>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5">
      <c r="A24" s="164">
        <v>5</v>
      </c>
      <c r="B24" s="165" t="s">
        <v>243</v>
      </c>
      <c r="C24" s="181" t="s">
        <v>244</v>
      </c>
      <c r="D24" s="166" t="s">
        <v>230</v>
      </c>
      <c r="E24" s="167">
        <v>149.4932</v>
      </c>
      <c r="F24" s="168"/>
      <c r="G24" s="169">
        <f>ROUND(E24*F24,2)</f>
        <v>0</v>
      </c>
      <c r="H24" s="168"/>
      <c r="I24" s="169">
        <f>ROUND(E24*H24,2)</f>
        <v>0</v>
      </c>
      <c r="J24" s="168"/>
      <c r="K24" s="169">
        <f>ROUND(E24*J24,2)</f>
        <v>0</v>
      </c>
      <c r="L24" s="169">
        <v>21</v>
      </c>
      <c r="M24" s="169">
        <f>G24*(1+L24/100)</f>
        <v>0</v>
      </c>
      <c r="N24" s="169">
        <v>0</v>
      </c>
      <c r="O24" s="169">
        <f>ROUND(E24*N24,2)</f>
        <v>0</v>
      </c>
      <c r="P24" s="169">
        <v>0</v>
      </c>
      <c r="Q24" s="169">
        <f>ROUND(E24*P24,2)</f>
        <v>0</v>
      </c>
      <c r="R24" s="169" t="s">
        <v>219</v>
      </c>
      <c r="S24" s="169" t="s">
        <v>167</v>
      </c>
      <c r="T24" s="170" t="s">
        <v>167</v>
      </c>
      <c r="U24" s="156">
        <v>0.1024</v>
      </c>
      <c r="V24" s="156">
        <f>ROUND(E24*U24,2)</f>
        <v>15.31</v>
      </c>
      <c r="W24" s="156"/>
      <c r="X24" s="156" t="s">
        <v>220</v>
      </c>
      <c r="Y24" s="147"/>
      <c r="Z24" s="147"/>
      <c r="AA24" s="147"/>
      <c r="AB24" s="147"/>
      <c r="AC24" s="147"/>
      <c r="AD24" s="147"/>
      <c r="AE24" s="147"/>
      <c r="AF24" s="147"/>
      <c r="AG24" s="147" t="s">
        <v>221</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ht="20.5" outlineLevel="1" x14ac:dyDescent="0.25">
      <c r="A25" s="154"/>
      <c r="B25" s="155"/>
      <c r="C25" s="265" t="s">
        <v>236</v>
      </c>
      <c r="D25" s="266"/>
      <c r="E25" s="266"/>
      <c r="F25" s="266"/>
      <c r="G25" s="266"/>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223</v>
      </c>
      <c r="AH25" s="147"/>
      <c r="AI25" s="147"/>
      <c r="AJ25" s="147"/>
      <c r="AK25" s="147"/>
      <c r="AL25" s="147"/>
      <c r="AM25" s="147"/>
      <c r="AN25" s="147"/>
      <c r="AO25" s="147"/>
      <c r="AP25" s="147"/>
      <c r="AQ25" s="147"/>
      <c r="AR25" s="147"/>
      <c r="AS25" s="147"/>
      <c r="AT25" s="147"/>
      <c r="AU25" s="147"/>
      <c r="AV25" s="147"/>
      <c r="AW25" s="147"/>
      <c r="AX25" s="147"/>
      <c r="AY25" s="147"/>
      <c r="AZ25" s="147"/>
      <c r="BA25" s="171" t="str">
        <f>C25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5" s="147"/>
      <c r="BC25" s="147"/>
      <c r="BD25" s="147"/>
      <c r="BE25" s="147"/>
      <c r="BF25" s="147"/>
      <c r="BG25" s="147"/>
      <c r="BH25" s="147"/>
    </row>
    <row r="26" spans="1:60" outlineLevel="1" x14ac:dyDescent="0.25">
      <c r="A26" s="164">
        <v>6</v>
      </c>
      <c r="B26" s="165" t="s">
        <v>245</v>
      </c>
      <c r="C26" s="181" t="s">
        <v>246</v>
      </c>
      <c r="D26" s="166" t="s">
        <v>230</v>
      </c>
      <c r="E26" s="167">
        <v>149.4932</v>
      </c>
      <c r="F26" s="168"/>
      <c r="G26" s="169">
        <f>ROUND(E26*F26,2)</f>
        <v>0</v>
      </c>
      <c r="H26" s="168"/>
      <c r="I26" s="169">
        <f>ROUND(E26*H26,2)</f>
        <v>0</v>
      </c>
      <c r="J26" s="168"/>
      <c r="K26" s="169">
        <f>ROUND(E26*J26,2)</f>
        <v>0</v>
      </c>
      <c r="L26" s="169">
        <v>21</v>
      </c>
      <c r="M26" s="169">
        <f>G26*(1+L26/100)</f>
        <v>0</v>
      </c>
      <c r="N26" s="169">
        <v>0</v>
      </c>
      <c r="O26" s="169">
        <f>ROUND(E26*N26,2)</f>
        <v>0</v>
      </c>
      <c r="P26" s="169">
        <v>0</v>
      </c>
      <c r="Q26" s="169">
        <f>ROUND(E26*P26,2)</f>
        <v>0</v>
      </c>
      <c r="R26" s="169" t="s">
        <v>219</v>
      </c>
      <c r="S26" s="169" t="s">
        <v>167</v>
      </c>
      <c r="T26" s="170" t="s">
        <v>167</v>
      </c>
      <c r="U26" s="156">
        <v>0.26</v>
      </c>
      <c r="V26" s="156">
        <f>ROUND(E26*U26,2)</f>
        <v>38.869999999999997</v>
      </c>
      <c r="W26" s="156"/>
      <c r="X26" s="156" t="s">
        <v>220</v>
      </c>
      <c r="Y26" s="147"/>
      <c r="Z26" s="147"/>
      <c r="AA26" s="147"/>
      <c r="AB26" s="147"/>
      <c r="AC26" s="147"/>
      <c r="AD26" s="147"/>
      <c r="AE26" s="147"/>
      <c r="AF26" s="147"/>
      <c r="AG26" s="147" t="s">
        <v>221</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0.5" outlineLevel="1" x14ac:dyDescent="0.25">
      <c r="A27" s="154"/>
      <c r="B27" s="155"/>
      <c r="C27" s="265" t="s">
        <v>236</v>
      </c>
      <c r="D27" s="266"/>
      <c r="E27" s="266"/>
      <c r="F27" s="266"/>
      <c r="G27" s="26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223</v>
      </c>
      <c r="AH27" s="147"/>
      <c r="AI27" s="147"/>
      <c r="AJ27" s="147"/>
      <c r="AK27" s="147"/>
      <c r="AL27" s="147"/>
      <c r="AM27" s="147"/>
      <c r="AN27" s="147"/>
      <c r="AO27" s="147"/>
      <c r="AP27" s="147"/>
      <c r="AQ27" s="147"/>
      <c r="AR27" s="147"/>
      <c r="AS27" s="147"/>
      <c r="AT27" s="147"/>
      <c r="AU27" s="147"/>
      <c r="AV27" s="147"/>
      <c r="AW27" s="147"/>
      <c r="AX27" s="147"/>
      <c r="AY27" s="147"/>
      <c r="AZ27" s="147"/>
      <c r="BA27" s="171" t="str">
        <f>C27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7" s="147"/>
      <c r="BC27" s="147"/>
      <c r="BD27" s="147"/>
      <c r="BE27" s="147"/>
      <c r="BF27" s="147"/>
      <c r="BG27" s="147"/>
      <c r="BH27" s="147"/>
    </row>
    <row r="28" spans="1:60" outlineLevel="1" x14ac:dyDescent="0.25">
      <c r="A28" s="154"/>
      <c r="B28" s="155"/>
      <c r="C28" s="193" t="s">
        <v>237</v>
      </c>
      <c r="D28" s="188"/>
      <c r="E28" s="189"/>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4" t="s">
        <v>238</v>
      </c>
      <c r="D29" s="188"/>
      <c r="E29" s="189">
        <v>369.077</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2</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4" t="s">
        <v>239</v>
      </c>
      <c r="D30" s="188"/>
      <c r="E30" s="189">
        <v>4.6559999999999997</v>
      </c>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v>2</v>
      </c>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5" t="s">
        <v>240</v>
      </c>
      <c r="D31" s="190"/>
      <c r="E31" s="191">
        <v>373.733</v>
      </c>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v>3</v>
      </c>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54"/>
      <c r="B32" s="155"/>
      <c r="C32" s="193" t="s">
        <v>241</v>
      </c>
      <c r="D32" s="188"/>
      <c r="E32" s="189"/>
      <c r="F32" s="156"/>
      <c r="G32" s="156"/>
      <c r="H32" s="156"/>
      <c r="I32" s="156"/>
      <c r="J32" s="156"/>
      <c r="K32" s="156"/>
      <c r="L32" s="156"/>
      <c r="M32" s="156"/>
      <c r="N32" s="156"/>
      <c r="O32" s="156"/>
      <c r="P32" s="156"/>
      <c r="Q32" s="156"/>
      <c r="R32" s="156"/>
      <c r="S32" s="156"/>
      <c r="T32" s="156"/>
      <c r="U32" s="156"/>
      <c r="V32" s="156"/>
      <c r="W32" s="156"/>
      <c r="X32" s="156"/>
      <c r="Y32" s="147"/>
      <c r="Z32" s="147"/>
      <c r="AA32" s="147"/>
      <c r="AB32" s="147"/>
      <c r="AC32" s="147"/>
      <c r="AD32" s="147"/>
      <c r="AE32" s="147"/>
      <c r="AF32" s="147"/>
      <c r="AG32" s="147" t="s">
        <v>233</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5">
      <c r="A33" s="154"/>
      <c r="B33" s="155"/>
      <c r="C33" s="192" t="s">
        <v>242</v>
      </c>
      <c r="D33" s="186"/>
      <c r="E33" s="187">
        <v>149.4932</v>
      </c>
      <c r="F33" s="156"/>
      <c r="G33" s="156"/>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233</v>
      </c>
      <c r="AH33" s="147">
        <v>0</v>
      </c>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5">
      <c r="A34" s="164">
        <v>7</v>
      </c>
      <c r="B34" s="165" t="s">
        <v>247</v>
      </c>
      <c r="C34" s="181" t="s">
        <v>248</v>
      </c>
      <c r="D34" s="166" t="s">
        <v>230</v>
      </c>
      <c r="E34" s="167">
        <v>37.3733</v>
      </c>
      <c r="F34" s="168"/>
      <c r="G34" s="169">
        <f>ROUND(E34*F34,2)</f>
        <v>0</v>
      </c>
      <c r="H34" s="168"/>
      <c r="I34" s="169">
        <f>ROUND(E34*H34,2)</f>
        <v>0</v>
      </c>
      <c r="J34" s="168"/>
      <c r="K34" s="169">
        <f>ROUND(E34*J34,2)</f>
        <v>0</v>
      </c>
      <c r="L34" s="169">
        <v>21</v>
      </c>
      <c r="M34" s="169">
        <f>G34*(1+L34/100)</f>
        <v>0</v>
      </c>
      <c r="N34" s="169">
        <v>0</v>
      </c>
      <c r="O34" s="169">
        <f>ROUND(E34*N34,2)</f>
        <v>0</v>
      </c>
      <c r="P34" s="169">
        <v>0</v>
      </c>
      <c r="Q34" s="169">
        <f>ROUND(E34*P34,2)</f>
        <v>0</v>
      </c>
      <c r="R34" s="169" t="s">
        <v>219</v>
      </c>
      <c r="S34" s="169" t="s">
        <v>167</v>
      </c>
      <c r="T34" s="170" t="s">
        <v>167</v>
      </c>
      <c r="U34" s="156">
        <v>0.32</v>
      </c>
      <c r="V34" s="156">
        <f>ROUND(E34*U34,2)</f>
        <v>11.96</v>
      </c>
      <c r="W34" s="156"/>
      <c r="X34" s="156" t="s">
        <v>220</v>
      </c>
      <c r="Y34" s="147"/>
      <c r="Z34" s="147"/>
      <c r="AA34" s="147"/>
      <c r="AB34" s="147"/>
      <c r="AC34" s="147"/>
      <c r="AD34" s="147"/>
      <c r="AE34" s="147"/>
      <c r="AF34" s="147"/>
      <c r="AG34" s="147" t="s">
        <v>221</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ht="20.5" outlineLevel="1" x14ac:dyDescent="0.25">
      <c r="A35" s="154"/>
      <c r="B35" s="155"/>
      <c r="C35" s="265" t="s">
        <v>236</v>
      </c>
      <c r="D35" s="266"/>
      <c r="E35" s="266"/>
      <c r="F35" s="266"/>
      <c r="G35" s="26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223</v>
      </c>
      <c r="AH35" s="147"/>
      <c r="AI35" s="147"/>
      <c r="AJ35" s="147"/>
      <c r="AK35" s="147"/>
      <c r="AL35" s="147"/>
      <c r="AM35" s="147"/>
      <c r="AN35" s="147"/>
      <c r="AO35" s="147"/>
      <c r="AP35" s="147"/>
      <c r="AQ35" s="147"/>
      <c r="AR35" s="147"/>
      <c r="AS35" s="147"/>
      <c r="AT35" s="147"/>
      <c r="AU35" s="147"/>
      <c r="AV35" s="147"/>
      <c r="AW35" s="147"/>
      <c r="AX35" s="147"/>
      <c r="AY35" s="147"/>
      <c r="AZ35" s="147"/>
      <c r="BA35" s="171" t="str">
        <f>C35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35" s="147"/>
      <c r="BC35" s="147"/>
      <c r="BD35" s="147"/>
      <c r="BE35" s="147"/>
      <c r="BF35" s="147"/>
      <c r="BG35" s="147"/>
      <c r="BH35" s="147"/>
    </row>
    <row r="36" spans="1:60" outlineLevel="1" x14ac:dyDescent="0.25">
      <c r="A36" s="154"/>
      <c r="B36" s="155"/>
      <c r="C36" s="193" t="s">
        <v>237</v>
      </c>
      <c r="D36" s="188"/>
      <c r="E36" s="189"/>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4" t="s">
        <v>238</v>
      </c>
      <c r="D37" s="188"/>
      <c r="E37" s="189">
        <v>369.077</v>
      </c>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v>2</v>
      </c>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4" t="s">
        <v>239</v>
      </c>
      <c r="D38" s="188"/>
      <c r="E38" s="189">
        <v>4.6559999999999997</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2</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54"/>
      <c r="B39" s="155"/>
      <c r="C39" s="195" t="s">
        <v>240</v>
      </c>
      <c r="D39" s="190"/>
      <c r="E39" s="191">
        <v>373.733</v>
      </c>
      <c r="F39" s="156"/>
      <c r="G39" s="156"/>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233</v>
      </c>
      <c r="AH39" s="147">
        <v>3</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5">
      <c r="A40" s="154"/>
      <c r="B40" s="155"/>
      <c r="C40" s="193" t="s">
        <v>241</v>
      </c>
      <c r="D40" s="188"/>
      <c r="E40" s="189"/>
      <c r="F40" s="156"/>
      <c r="G40" s="15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233</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5">
      <c r="A41" s="154"/>
      <c r="B41" s="155"/>
      <c r="C41" s="192" t="s">
        <v>249</v>
      </c>
      <c r="D41" s="186"/>
      <c r="E41" s="187">
        <v>37.3733</v>
      </c>
      <c r="F41" s="156"/>
      <c r="G41" s="156"/>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233</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64">
        <v>8</v>
      </c>
      <c r="B42" s="165" t="s">
        <v>250</v>
      </c>
      <c r="C42" s="181" t="s">
        <v>251</v>
      </c>
      <c r="D42" s="166" t="s">
        <v>230</v>
      </c>
      <c r="E42" s="167">
        <v>37.3733</v>
      </c>
      <c r="F42" s="168"/>
      <c r="G42" s="169">
        <f>ROUND(E42*F42,2)</f>
        <v>0</v>
      </c>
      <c r="H42" s="168"/>
      <c r="I42" s="169">
        <f>ROUND(E42*H42,2)</f>
        <v>0</v>
      </c>
      <c r="J42" s="168"/>
      <c r="K42" s="169">
        <f>ROUND(E42*J42,2)</f>
        <v>0</v>
      </c>
      <c r="L42" s="169">
        <v>21</v>
      </c>
      <c r="M42" s="169">
        <f>G42*(1+L42/100)</f>
        <v>0</v>
      </c>
      <c r="N42" s="169">
        <v>1.7299999999999999E-2</v>
      </c>
      <c r="O42" s="169">
        <f>ROUND(E42*N42,2)</f>
        <v>0.65</v>
      </c>
      <c r="P42" s="169">
        <v>0</v>
      </c>
      <c r="Q42" s="169">
        <f>ROUND(E42*P42,2)</f>
        <v>0</v>
      </c>
      <c r="R42" s="169" t="s">
        <v>219</v>
      </c>
      <c r="S42" s="169" t="s">
        <v>167</v>
      </c>
      <c r="T42" s="170" t="s">
        <v>167</v>
      </c>
      <c r="U42" s="156">
        <v>0.97</v>
      </c>
      <c r="V42" s="156">
        <f>ROUND(E42*U42,2)</f>
        <v>36.25</v>
      </c>
      <c r="W42" s="156"/>
      <c r="X42" s="156" t="s">
        <v>220</v>
      </c>
      <c r="Y42" s="147"/>
      <c r="Z42" s="147"/>
      <c r="AA42" s="147"/>
      <c r="AB42" s="147"/>
      <c r="AC42" s="147"/>
      <c r="AD42" s="147"/>
      <c r="AE42" s="147"/>
      <c r="AF42" s="147"/>
      <c r="AG42" s="147" t="s">
        <v>221</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20.5" outlineLevel="1" x14ac:dyDescent="0.25">
      <c r="A43" s="154"/>
      <c r="B43" s="155"/>
      <c r="C43" s="265" t="s">
        <v>236</v>
      </c>
      <c r="D43" s="266"/>
      <c r="E43" s="266"/>
      <c r="F43" s="266"/>
      <c r="G43" s="26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223</v>
      </c>
      <c r="AH43" s="147"/>
      <c r="AI43" s="147"/>
      <c r="AJ43" s="147"/>
      <c r="AK43" s="147"/>
      <c r="AL43" s="147"/>
      <c r="AM43" s="147"/>
      <c r="AN43" s="147"/>
      <c r="AO43" s="147"/>
      <c r="AP43" s="147"/>
      <c r="AQ43" s="147"/>
      <c r="AR43" s="147"/>
      <c r="AS43" s="147"/>
      <c r="AT43" s="147"/>
      <c r="AU43" s="147"/>
      <c r="AV43" s="147"/>
      <c r="AW43" s="147"/>
      <c r="AX43" s="147"/>
      <c r="AY43" s="147"/>
      <c r="AZ43" s="147"/>
      <c r="BA43" s="171" t="str">
        <f>C43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43" s="147"/>
      <c r="BC43" s="147"/>
      <c r="BD43" s="147"/>
      <c r="BE43" s="147"/>
      <c r="BF43" s="147"/>
      <c r="BG43" s="147"/>
      <c r="BH43" s="147"/>
    </row>
    <row r="44" spans="1:60" outlineLevel="1" x14ac:dyDescent="0.25">
      <c r="A44" s="154"/>
      <c r="B44" s="155"/>
      <c r="C44" s="193" t="s">
        <v>237</v>
      </c>
      <c r="D44" s="188"/>
      <c r="E44" s="189"/>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4" t="s">
        <v>238</v>
      </c>
      <c r="D45" s="188"/>
      <c r="E45" s="189">
        <v>369.077</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2</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54"/>
      <c r="B46" s="155"/>
      <c r="C46" s="194" t="s">
        <v>239</v>
      </c>
      <c r="D46" s="188"/>
      <c r="E46" s="189">
        <v>4.6559999999999997</v>
      </c>
      <c r="F46" s="156"/>
      <c r="G46" s="156"/>
      <c r="H46" s="156"/>
      <c r="I46" s="156"/>
      <c r="J46" s="156"/>
      <c r="K46" s="156"/>
      <c r="L46" s="156"/>
      <c r="M46" s="156"/>
      <c r="N46" s="156"/>
      <c r="O46" s="156"/>
      <c r="P46" s="156"/>
      <c r="Q46" s="156"/>
      <c r="R46" s="156"/>
      <c r="S46" s="156"/>
      <c r="T46" s="156"/>
      <c r="U46" s="156"/>
      <c r="V46" s="156"/>
      <c r="W46" s="156"/>
      <c r="X46" s="156"/>
      <c r="Y46" s="147"/>
      <c r="Z46" s="147"/>
      <c r="AA46" s="147"/>
      <c r="AB46" s="147"/>
      <c r="AC46" s="147"/>
      <c r="AD46" s="147"/>
      <c r="AE46" s="147"/>
      <c r="AF46" s="147"/>
      <c r="AG46" s="147" t="s">
        <v>233</v>
      </c>
      <c r="AH46" s="147">
        <v>2</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195" t="s">
        <v>240</v>
      </c>
      <c r="D47" s="190"/>
      <c r="E47" s="191">
        <v>373.733</v>
      </c>
      <c r="F47" s="156"/>
      <c r="G47" s="15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233</v>
      </c>
      <c r="AH47" s="147">
        <v>3</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3" t="s">
        <v>241</v>
      </c>
      <c r="D48" s="188"/>
      <c r="E48" s="189"/>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54"/>
      <c r="B49" s="155"/>
      <c r="C49" s="192" t="s">
        <v>249</v>
      </c>
      <c r="D49" s="186"/>
      <c r="E49" s="187">
        <v>37.3733</v>
      </c>
      <c r="F49" s="156"/>
      <c r="G49" s="156"/>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233</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64">
        <v>9</v>
      </c>
      <c r="B50" s="165" t="s">
        <v>252</v>
      </c>
      <c r="C50" s="181" t="s">
        <v>253</v>
      </c>
      <c r="D50" s="166" t="s">
        <v>230</v>
      </c>
      <c r="E50" s="167">
        <v>597.97280000000001</v>
      </c>
      <c r="F50" s="168"/>
      <c r="G50" s="169">
        <f>ROUND(E50*F50,2)</f>
        <v>0</v>
      </c>
      <c r="H50" s="168"/>
      <c r="I50" s="169">
        <f>ROUND(E50*H50,2)</f>
        <v>0</v>
      </c>
      <c r="J50" s="168"/>
      <c r="K50" s="169">
        <f>ROUND(E50*J50,2)</f>
        <v>0</v>
      </c>
      <c r="L50" s="169">
        <v>21</v>
      </c>
      <c r="M50" s="169">
        <f>G50*(1+L50/100)</f>
        <v>0</v>
      </c>
      <c r="N50" s="169">
        <v>0</v>
      </c>
      <c r="O50" s="169">
        <f>ROUND(E50*N50,2)</f>
        <v>0</v>
      </c>
      <c r="P50" s="169">
        <v>0</v>
      </c>
      <c r="Q50" s="169">
        <f>ROUND(E50*P50,2)</f>
        <v>0</v>
      </c>
      <c r="R50" s="169" t="s">
        <v>219</v>
      </c>
      <c r="S50" s="169" t="s">
        <v>167</v>
      </c>
      <c r="T50" s="170" t="s">
        <v>167</v>
      </c>
      <c r="U50" s="156">
        <v>7.0000000000000007E-2</v>
      </c>
      <c r="V50" s="156">
        <f>ROUND(E50*U50,2)</f>
        <v>41.86</v>
      </c>
      <c r="W50" s="156"/>
      <c r="X50" s="156" t="s">
        <v>220</v>
      </c>
      <c r="Y50" s="147"/>
      <c r="Z50" s="147"/>
      <c r="AA50" s="147"/>
      <c r="AB50" s="147"/>
      <c r="AC50" s="147"/>
      <c r="AD50" s="147"/>
      <c r="AE50" s="147"/>
      <c r="AF50" s="147"/>
      <c r="AG50" s="147" t="s">
        <v>221</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5">
      <c r="A51" s="154"/>
      <c r="B51" s="155"/>
      <c r="C51" s="265" t="s">
        <v>254</v>
      </c>
      <c r="D51" s="266"/>
      <c r="E51" s="266"/>
      <c r="F51" s="266"/>
      <c r="G51" s="266"/>
      <c r="H51" s="156"/>
      <c r="I51" s="156"/>
      <c r="J51" s="156"/>
      <c r="K51" s="156"/>
      <c r="L51" s="156"/>
      <c r="M51" s="156"/>
      <c r="N51" s="156"/>
      <c r="O51" s="156"/>
      <c r="P51" s="156"/>
      <c r="Q51" s="156"/>
      <c r="R51" s="156"/>
      <c r="S51" s="156"/>
      <c r="T51" s="156"/>
      <c r="U51" s="156"/>
      <c r="V51" s="156"/>
      <c r="W51" s="156"/>
      <c r="X51" s="156"/>
      <c r="Y51" s="147"/>
      <c r="Z51" s="147"/>
      <c r="AA51" s="147"/>
      <c r="AB51" s="147"/>
      <c r="AC51" s="147"/>
      <c r="AD51" s="147"/>
      <c r="AE51" s="147"/>
      <c r="AF51" s="147"/>
      <c r="AG51" s="147" t="s">
        <v>223</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192" t="s">
        <v>255</v>
      </c>
      <c r="D52" s="186"/>
      <c r="E52" s="187">
        <v>597.97280000000001</v>
      </c>
      <c r="F52" s="156"/>
      <c r="G52" s="15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233</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ht="20" outlineLevel="1" x14ac:dyDescent="0.25">
      <c r="A53" s="172">
        <v>10</v>
      </c>
      <c r="B53" s="173" t="s">
        <v>256</v>
      </c>
      <c r="C53" s="182" t="s">
        <v>257</v>
      </c>
      <c r="D53" s="174" t="s">
        <v>230</v>
      </c>
      <c r="E53" s="175">
        <v>298.9864</v>
      </c>
      <c r="F53" s="176"/>
      <c r="G53" s="177">
        <f>ROUND(E53*F53,2)</f>
        <v>0</v>
      </c>
      <c r="H53" s="176"/>
      <c r="I53" s="177">
        <f>ROUND(E53*H53,2)</f>
        <v>0</v>
      </c>
      <c r="J53" s="176"/>
      <c r="K53" s="177">
        <f>ROUND(E53*J53,2)</f>
        <v>0</v>
      </c>
      <c r="L53" s="177">
        <v>21</v>
      </c>
      <c r="M53" s="177">
        <f>G53*(1+L53/100)</f>
        <v>0</v>
      </c>
      <c r="N53" s="177">
        <v>0</v>
      </c>
      <c r="O53" s="177">
        <f>ROUND(E53*N53,2)</f>
        <v>0</v>
      </c>
      <c r="P53" s="177">
        <v>0</v>
      </c>
      <c r="Q53" s="177">
        <f>ROUND(E53*P53,2)</f>
        <v>0</v>
      </c>
      <c r="R53" s="177" t="s">
        <v>219</v>
      </c>
      <c r="S53" s="177" t="s">
        <v>167</v>
      </c>
      <c r="T53" s="178" t="s">
        <v>167</v>
      </c>
      <c r="U53" s="156">
        <v>0.06</v>
      </c>
      <c r="V53" s="156">
        <f>ROUND(E53*U53,2)</f>
        <v>17.940000000000001</v>
      </c>
      <c r="W53" s="156"/>
      <c r="X53" s="156" t="s">
        <v>220</v>
      </c>
      <c r="Y53" s="147"/>
      <c r="Z53" s="147"/>
      <c r="AA53" s="147"/>
      <c r="AB53" s="147"/>
      <c r="AC53" s="147"/>
      <c r="AD53" s="147"/>
      <c r="AE53" s="147"/>
      <c r="AF53" s="147"/>
      <c r="AG53" s="147" t="s">
        <v>221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64">
        <v>11</v>
      </c>
      <c r="B54" s="165" t="s">
        <v>258</v>
      </c>
      <c r="C54" s="181" t="s">
        <v>259</v>
      </c>
      <c r="D54" s="166" t="s">
        <v>230</v>
      </c>
      <c r="E54" s="167">
        <v>298.9864</v>
      </c>
      <c r="F54" s="168"/>
      <c r="G54" s="169">
        <f>ROUND(E54*F54,2)</f>
        <v>0</v>
      </c>
      <c r="H54" s="168"/>
      <c r="I54" s="169">
        <f>ROUND(E54*H54,2)</f>
        <v>0</v>
      </c>
      <c r="J54" s="168"/>
      <c r="K54" s="169">
        <f>ROUND(E54*J54,2)</f>
        <v>0</v>
      </c>
      <c r="L54" s="169">
        <v>21</v>
      </c>
      <c r="M54" s="169">
        <f>G54*(1+L54/100)</f>
        <v>0</v>
      </c>
      <c r="N54" s="169">
        <v>0</v>
      </c>
      <c r="O54" s="169">
        <f>ROUND(E54*N54,2)</f>
        <v>0</v>
      </c>
      <c r="P54" s="169">
        <v>0</v>
      </c>
      <c r="Q54" s="169">
        <f>ROUND(E54*P54,2)</f>
        <v>0</v>
      </c>
      <c r="R54" s="169" t="s">
        <v>219</v>
      </c>
      <c r="S54" s="169" t="s">
        <v>167</v>
      </c>
      <c r="T54" s="170" t="s">
        <v>167</v>
      </c>
      <c r="U54" s="156">
        <v>2.2000000000000002</v>
      </c>
      <c r="V54" s="156">
        <f>ROUND(E54*U54,2)</f>
        <v>657.77</v>
      </c>
      <c r="W54" s="156"/>
      <c r="X54" s="156" t="s">
        <v>220</v>
      </c>
      <c r="Y54" s="147"/>
      <c r="Z54" s="147"/>
      <c r="AA54" s="147"/>
      <c r="AB54" s="147"/>
      <c r="AC54" s="147"/>
      <c r="AD54" s="147"/>
      <c r="AE54" s="147"/>
      <c r="AF54" s="147"/>
      <c r="AG54" s="147" t="s">
        <v>221</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265" t="s">
        <v>260</v>
      </c>
      <c r="D55" s="266"/>
      <c r="E55" s="266"/>
      <c r="F55" s="266"/>
      <c r="G55" s="26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223</v>
      </c>
      <c r="AH55" s="147"/>
      <c r="AI55" s="147"/>
      <c r="AJ55" s="147"/>
      <c r="AK55" s="147"/>
      <c r="AL55" s="147"/>
      <c r="AM55" s="147"/>
      <c r="AN55" s="147"/>
      <c r="AO55" s="147"/>
      <c r="AP55" s="147"/>
      <c r="AQ55" s="147"/>
      <c r="AR55" s="147"/>
      <c r="AS55" s="147"/>
      <c r="AT55" s="147"/>
      <c r="AU55" s="147"/>
      <c r="AV55" s="147"/>
      <c r="AW55" s="147"/>
      <c r="AX55" s="147"/>
      <c r="AY55" s="147"/>
      <c r="AZ55" s="147"/>
      <c r="BA55" s="171" t="str">
        <f>C55</f>
        <v>sypaninou z vhodných hornin tř. 1 - 4 nebo materiálem, uloženým ve vzdálenosti do 30 m od vnějšího kraje objektu, pro jakoukoliv míru zhutnění,</v>
      </c>
      <c r="BB55" s="147"/>
      <c r="BC55" s="147"/>
      <c r="BD55" s="147"/>
      <c r="BE55" s="147"/>
      <c r="BF55" s="147"/>
      <c r="BG55" s="147"/>
      <c r="BH55" s="147"/>
    </row>
    <row r="56" spans="1:60" outlineLevel="1" x14ac:dyDescent="0.25">
      <c r="A56" s="154"/>
      <c r="B56" s="155"/>
      <c r="C56" s="192" t="s">
        <v>261</v>
      </c>
      <c r="D56" s="186"/>
      <c r="E56" s="187">
        <v>298.9864</v>
      </c>
      <c r="F56" s="156"/>
      <c r="G56" s="156"/>
      <c r="H56" s="156"/>
      <c r="I56" s="156"/>
      <c r="J56" s="156"/>
      <c r="K56" s="156"/>
      <c r="L56" s="156"/>
      <c r="M56" s="156"/>
      <c r="N56" s="156"/>
      <c r="O56" s="156"/>
      <c r="P56" s="156"/>
      <c r="Q56" s="156"/>
      <c r="R56" s="156"/>
      <c r="S56" s="156"/>
      <c r="T56" s="156"/>
      <c r="U56" s="156"/>
      <c r="V56" s="156"/>
      <c r="W56" s="156"/>
      <c r="X56" s="156"/>
      <c r="Y56" s="147"/>
      <c r="Z56" s="147"/>
      <c r="AA56" s="147"/>
      <c r="AB56" s="147"/>
      <c r="AC56" s="147"/>
      <c r="AD56" s="147"/>
      <c r="AE56" s="147"/>
      <c r="AF56" s="147"/>
      <c r="AG56" s="147" t="s">
        <v>233</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64">
        <v>12</v>
      </c>
      <c r="B57" s="165" t="s">
        <v>262</v>
      </c>
      <c r="C57" s="181" t="s">
        <v>263</v>
      </c>
      <c r="D57" s="166" t="s">
        <v>230</v>
      </c>
      <c r="E57" s="167">
        <v>298.9864</v>
      </c>
      <c r="F57" s="168"/>
      <c r="G57" s="169">
        <f>ROUND(E57*F57,2)</f>
        <v>0</v>
      </c>
      <c r="H57" s="168"/>
      <c r="I57" s="169">
        <f>ROUND(E57*H57,2)</f>
        <v>0</v>
      </c>
      <c r="J57" s="168"/>
      <c r="K57" s="169">
        <f>ROUND(E57*J57,2)</f>
        <v>0</v>
      </c>
      <c r="L57" s="169">
        <v>21</v>
      </c>
      <c r="M57" s="169">
        <f>G57*(1+L57/100)</f>
        <v>0</v>
      </c>
      <c r="N57" s="169">
        <v>0</v>
      </c>
      <c r="O57" s="169">
        <f>ROUND(E57*N57,2)</f>
        <v>0</v>
      </c>
      <c r="P57" s="169">
        <v>0</v>
      </c>
      <c r="Q57" s="169">
        <f>ROUND(E57*P57,2)</f>
        <v>0</v>
      </c>
      <c r="R57" s="169" t="s">
        <v>219</v>
      </c>
      <c r="S57" s="169" t="s">
        <v>167</v>
      </c>
      <c r="T57" s="170" t="s">
        <v>167</v>
      </c>
      <c r="U57" s="156">
        <v>0.997</v>
      </c>
      <c r="V57" s="156">
        <f>ROUND(E57*U57,2)</f>
        <v>298.08999999999997</v>
      </c>
      <c r="W57" s="156"/>
      <c r="X57" s="156" t="s">
        <v>220</v>
      </c>
      <c r="Y57" s="147"/>
      <c r="Z57" s="147"/>
      <c r="AA57" s="147"/>
      <c r="AB57" s="147"/>
      <c r="AC57" s="147"/>
      <c r="AD57" s="147"/>
      <c r="AE57" s="147"/>
      <c r="AF57" s="147"/>
      <c r="AG57" s="147" t="s">
        <v>221</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5">
      <c r="A58" s="154"/>
      <c r="B58" s="155"/>
      <c r="C58" s="265" t="s">
        <v>260</v>
      </c>
      <c r="D58" s="266"/>
      <c r="E58" s="266"/>
      <c r="F58" s="266"/>
      <c r="G58" s="266"/>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223</v>
      </c>
      <c r="AH58" s="147"/>
      <c r="AI58" s="147"/>
      <c r="AJ58" s="147"/>
      <c r="AK58" s="147"/>
      <c r="AL58" s="147"/>
      <c r="AM58" s="147"/>
      <c r="AN58" s="147"/>
      <c r="AO58" s="147"/>
      <c r="AP58" s="147"/>
      <c r="AQ58" s="147"/>
      <c r="AR58" s="147"/>
      <c r="AS58" s="147"/>
      <c r="AT58" s="147"/>
      <c r="AU58" s="147"/>
      <c r="AV58" s="147"/>
      <c r="AW58" s="147"/>
      <c r="AX58" s="147"/>
      <c r="AY58" s="147"/>
      <c r="AZ58" s="147"/>
      <c r="BA58" s="171" t="str">
        <f>C58</f>
        <v>sypaninou z vhodných hornin tř. 1 - 4 nebo materiálem, uloženým ve vzdálenosti do 30 m od vnějšího kraje objektu, pro jakoukoliv míru zhutnění,</v>
      </c>
      <c r="BB58" s="147"/>
      <c r="BC58" s="147"/>
      <c r="BD58" s="147"/>
      <c r="BE58" s="147"/>
      <c r="BF58" s="147"/>
      <c r="BG58" s="147"/>
      <c r="BH58" s="147"/>
    </row>
    <row r="59" spans="1:60" ht="20" outlineLevel="1" x14ac:dyDescent="0.25">
      <c r="A59" s="164">
        <v>13</v>
      </c>
      <c r="B59" s="165" t="s">
        <v>264</v>
      </c>
      <c r="C59" s="181" t="s">
        <v>265</v>
      </c>
      <c r="D59" s="166" t="s">
        <v>266</v>
      </c>
      <c r="E59" s="167">
        <v>218.98079999999999</v>
      </c>
      <c r="F59" s="168"/>
      <c r="G59" s="169">
        <f>ROUND(E59*F59,2)</f>
        <v>0</v>
      </c>
      <c r="H59" s="168"/>
      <c r="I59" s="169">
        <f>ROUND(E59*H59,2)</f>
        <v>0</v>
      </c>
      <c r="J59" s="168"/>
      <c r="K59" s="169">
        <f>ROUND(E59*J59,2)</f>
        <v>0</v>
      </c>
      <c r="L59" s="169">
        <v>21</v>
      </c>
      <c r="M59" s="169">
        <f>G59*(1+L59/100)</f>
        <v>0</v>
      </c>
      <c r="N59" s="169">
        <v>3.0000000000000001E-5</v>
      </c>
      <c r="O59" s="169">
        <f>ROUND(E59*N59,2)</f>
        <v>0.01</v>
      </c>
      <c r="P59" s="169">
        <v>0</v>
      </c>
      <c r="Q59" s="169">
        <f>ROUND(E59*P59,2)</f>
        <v>0</v>
      </c>
      <c r="R59" s="169" t="s">
        <v>267</v>
      </c>
      <c r="S59" s="169" t="s">
        <v>175</v>
      </c>
      <c r="T59" s="170" t="s">
        <v>268</v>
      </c>
      <c r="U59" s="156">
        <v>0</v>
      </c>
      <c r="V59" s="156">
        <f>ROUND(E59*U59,2)</f>
        <v>0</v>
      </c>
      <c r="W59" s="156"/>
      <c r="X59" s="156" t="s">
        <v>220</v>
      </c>
      <c r="Y59" s="147"/>
      <c r="Z59" s="147"/>
      <c r="AA59" s="147"/>
      <c r="AB59" s="147"/>
      <c r="AC59" s="147"/>
      <c r="AD59" s="147"/>
      <c r="AE59" s="147"/>
      <c r="AF59" s="147"/>
      <c r="AG59" s="147" t="s">
        <v>221</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265" t="s">
        <v>269</v>
      </c>
      <c r="D60" s="266"/>
      <c r="E60" s="266"/>
      <c r="F60" s="266"/>
      <c r="G60" s="266"/>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223</v>
      </c>
      <c r="AH60" s="147"/>
      <c r="AI60" s="147"/>
      <c r="AJ60" s="147"/>
      <c r="AK60" s="147"/>
      <c r="AL60" s="147"/>
      <c r="AM60" s="147"/>
      <c r="AN60" s="147"/>
      <c r="AO60" s="147"/>
      <c r="AP60" s="147"/>
      <c r="AQ60" s="147"/>
      <c r="AR60" s="147"/>
      <c r="AS60" s="147"/>
      <c r="AT60" s="147"/>
      <c r="AU60" s="147"/>
      <c r="AV60" s="147"/>
      <c r="AW60" s="147"/>
      <c r="AX60" s="147"/>
      <c r="AY60" s="147"/>
      <c r="AZ60" s="147"/>
      <c r="BA60" s="171" t="str">
        <f>C60</f>
        <v>vč. urovnání ornice, naložení na skládce a vodorovným přemístěním ornice na místo rozprostření, založení trávníku osetím a dodávky travního semene.</v>
      </c>
      <c r="BB60" s="147"/>
      <c r="BC60" s="147"/>
      <c r="BD60" s="147"/>
      <c r="BE60" s="147"/>
      <c r="BF60" s="147"/>
      <c r="BG60" s="147"/>
      <c r="BH60" s="147"/>
    </row>
    <row r="61" spans="1:60" outlineLevel="1" x14ac:dyDescent="0.25">
      <c r="A61" s="154"/>
      <c r="B61" s="155"/>
      <c r="C61" s="192" t="s">
        <v>270</v>
      </c>
      <c r="D61" s="186"/>
      <c r="E61" s="187">
        <v>218.98079999999999</v>
      </c>
      <c r="F61" s="156"/>
      <c r="G61" s="15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233</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0" outlineLevel="1" x14ac:dyDescent="0.25">
      <c r="A62" s="164">
        <v>14</v>
      </c>
      <c r="B62" s="165" t="s">
        <v>271</v>
      </c>
      <c r="C62" s="181" t="s">
        <v>272</v>
      </c>
      <c r="D62" s="166" t="s">
        <v>230</v>
      </c>
      <c r="E62" s="167">
        <v>74.746600000000001</v>
      </c>
      <c r="F62" s="168"/>
      <c r="G62" s="169">
        <f>ROUND(E62*F62,2)</f>
        <v>0</v>
      </c>
      <c r="H62" s="168"/>
      <c r="I62" s="169">
        <f>ROUND(E62*H62,2)</f>
        <v>0</v>
      </c>
      <c r="J62" s="168"/>
      <c r="K62" s="169">
        <f>ROUND(E62*J62,2)</f>
        <v>0</v>
      </c>
      <c r="L62" s="169">
        <v>21</v>
      </c>
      <c r="M62" s="169">
        <f>G62*(1+L62/100)</f>
        <v>0</v>
      </c>
      <c r="N62" s="169">
        <v>0</v>
      </c>
      <c r="O62" s="169">
        <f>ROUND(E62*N62,2)</f>
        <v>0</v>
      </c>
      <c r="P62" s="169">
        <v>0</v>
      </c>
      <c r="Q62" s="169">
        <f>ROUND(E62*P62,2)</f>
        <v>0</v>
      </c>
      <c r="R62" s="169"/>
      <c r="S62" s="169" t="s">
        <v>175</v>
      </c>
      <c r="T62" s="170" t="s">
        <v>168</v>
      </c>
      <c r="U62" s="156">
        <v>0</v>
      </c>
      <c r="V62" s="156">
        <f>ROUND(E62*U62,2)</f>
        <v>0</v>
      </c>
      <c r="W62" s="156"/>
      <c r="X62" s="156" t="s">
        <v>220</v>
      </c>
      <c r="Y62" s="147"/>
      <c r="Z62" s="147"/>
      <c r="AA62" s="147"/>
      <c r="AB62" s="147"/>
      <c r="AC62" s="147"/>
      <c r="AD62" s="147"/>
      <c r="AE62" s="147"/>
      <c r="AF62" s="147"/>
      <c r="AG62" s="147" t="s">
        <v>221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192" t="s">
        <v>273</v>
      </c>
      <c r="D63" s="186"/>
      <c r="E63" s="187">
        <v>74.746600000000001</v>
      </c>
      <c r="F63" s="156"/>
      <c r="G63" s="156"/>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233</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13" x14ac:dyDescent="0.25">
      <c r="A64" s="158" t="s">
        <v>162</v>
      </c>
      <c r="B64" s="159" t="s">
        <v>68</v>
      </c>
      <c r="C64" s="180" t="s">
        <v>81</v>
      </c>
      <c r="D64" s="160"/>
      <c r="E64" s="161"/>
      <c r="F64" s="162"/>
      <c r="G64" s="162">
        <f>SUMIF(AG65:AG78,"&lt;&gt;NOR",G65:G78)</f>
        <v>0</v>
      </c>
      <c r="H64" s="162"/>
      <c r="I64" s="162">
        <f>SUM(I65:I78)</f>
        <v>0</v>
      </c>
      <c r="J64" s="162"/>
      <c r="K64" s="162">
        <f>SUM(K65:K78)</f>
        <v>0</v>
      </c>
      <c r="L64" s="162"/>
      <c r="M64" s="162">
        <f>SUM(M65:M78)</f>
        <v>0</v>
      </c>
      <c r="N64" s="162"/>
      <c r="O64" s="162">
        <f>SUM(O65:O78)</f>
        <v>127.15</v>
      </c>
      <c r="P64" s="162"/>
      <c r="Q64" s="162">
        <f>SUM(Q65:Q78)</f>
        <v>0</v>
      </c>
      <c r="R64" s="162"/>
      <c r="S64" s="162"/>
      <c r="T64" s="163"/>
      <c r="U64" s="157"/>
      <c r="V64" s="157">
        <f>SUM(V65:V78)</f>
        <v>94.36</v>
      </c>
      <c r="W64" s="157"/>
      <c r="X64" s="157"/>
      <c r="AG64" t="s">
        <v>163</v>
      </c>
    </row>
    <row r="65" spans="1:60" outlineLevel="1" x14ac:dyDescent="0.25">
      <c r="A65" s="164">
        <v>15</v>
      </c>
      <c r="B65" s="165" t="s">
        <v>274</v>
      </c>
      <c r="C65" s="181" t="s">
        <v>275</v>
      </c>
      <c r="D65" s="166" t="s">
        <v>230</v>
      </c>
      <c r="E65" s="167">
        <v>24.75</v>
      </c>
      <c r="F65" s="168"/>
      <c r="G65" s="169">
        <f>ROUND(E65*F65,2)</f>
        <v>0</v>
      </c>
      <c r="H65" s="168"/>
      <c r="I65" s="169">
        <f>ROUND(E65*H65,2)</f>
        <v>0</v>
      </c>
      <c r="J65" s="168"/>
      <c r="K65" s="169">
        <f>ROUND(E65*J65,2)</f>
        <v>0</v>
      </c>
      <c r="L65" s="169">
        <v>21</v>
      </c>
      <c r="M65" s="169">
        <f>G65*(1+L65/100)</f>
        <v>0</v>
      </c>
      <c r="N65" s="169">
        <v>1.7816399999999999</v>
      </c>
      <c r="O65" s="169">
        <f>ROUND(E65*N65,2)</f>
        <v>44.1</v>
      </c>
      <c r="P65" s="169">
        <v>0</v>
      </c>
      <c r="Q65" s="169">
        <f>ROUND(E65*P65,2)</f>
        <v>0</v>
      </c>
      <c r="R65" s="169"/>
      <c r="S65" s="169" t="s">
        <v>167</v>
      </c>
      <c r="T65" s="170" t="s">
        <v>167</v>
      </c>
      <c r="U65" s="156">
        <v>1.0900000000000001</v>
      </c>
      <c r="V65" s="156">
        <f>ROUND(E65*U65,2)</f>
        <v>26.98</v>
      </c>
      <c r="W65" s="156"/>
      <c r="X65" s="156" t="s">
        <v>220</v>
      </c>
      <c r="Y65" s="147"/>
      <c r="Z65" s="147"/>
      <c r="AA65" s="147"/>
      <c r="AB65" s="147"/>
      <c r="AC65" s="147"/>
      <c r="AD65" s="147"/>
      <c r="AE65" s="147"/>
      <c r="AF65" s="147"/>
      <c r="AG65" s="147" t="s">
        <v>221</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192" t="s">
        <v>1188</v>
      </c>
      <c r="D66" s="186"/>
      <c r="E66" s="187">
        <f>11*9*0.25</f>
        <v>24.75</v>
      </c>
      <c r="F66" s="156"/>
      <c r="G66" s="156"/>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233</v>
      </c>
      <c r="AH66" s="147">
        <v>0</v>
      </c>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64">
        <v>16</v>
      </c>
      <c r="B67" s="165" t="s">
        <v>1194</v>
      </c>
      <c r="C67" s="181" t="s">
        <v>1189</v>
      </c>
      <c r="D67" s="166" t="s">
        <v>230</v>
      </c>
      <c r="E67" s="167">
        <v>32</v>
      </c>
      <c r="F67" s="168"/>
      <c r="G67" s="169">
        <f>ROUND(E67*F67,2)</f>
        <v>0</v>
      </c>
      <c r="H67" s="168"/>
      <c r="I67" s="169">
        <f>ROUND(E67*H67,2)</f>
        <v>0</v>
      </c>
      <c r="J67" s="168"/>
      <c r="K67" s="169">
        <f>ROUND(E67*J67,2)</f>
        <v>0</v>
      </c>
      <c r="L67" s="169">
        <v>21</v>
      </c>
      <c r="M67" s="169">
        <f>G67*(1+L67/100)</f>
        <v>0</v>
      </c>
      <c r="N67" s="169">
        <v>2.5249999999999999</v>
      </c>
      <c r="O67" s="169">
        <f>ROUND(E67*N67,2)</f>
        <v>80.8</v>
      </c>
      <c r="P67" s="169">
        <v>0</v>
      </c>
      <c r="Q67" s="169">
        <f>ROUND(E67*P67,2)</f>
        <v>0</v>
      </c>
      <c r="R67" s="169" t="s">
        <v>276</v>
      </c>
      <c r="S67" s="169" t="s">
        <v>167</v>
      </c>
      <c r="T67" s="170" t="s">
        <v>167</v>
      </c>
      <c r="U67" s="156">
        <v>0.48</v>
      </c>
      <c r="V67" s="156">
        <f>ROUND(E67*U67,2)</f>
        <v>15.36</v>
      </c>
      <c r="W67" s="156"/>
      <c r="X67" s="156" t="s">
        <v>220</v>
      </c>
      <c r="Y67" s="147"/>
      <c r="Z67" s="147"/>
      <c r="AA67" s="147"/>
      <c r="AB67" s="147"/>
      <c r="AC67" s="147"/>
      <c r="AD67" s="147"/>
      <c r="AE67" s="147"/>
      <c r="AF67" s="147"/>
      <c r="AG67" s="147" t="s">
        <v>221</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5">
      <c r="A68" s="154"/>
      <c r="B68" s="155"/>
      <c r="C68" s="265" t="s">
        <v>277</v>
      </c>
      <c r="D68" s="266"/>
      <c r="E68" s="266"/>
      <c r="F68" s="266"/>
      <c r="G68" s="266"/>
      <c r="H68" s="156"/>
      <c r="I68" s="156"/>
      <c r="J68" s="156"/>
      <c r="K68" s="156"/>
      <c r="L68" s="156"/>
      <c r="M68" s="156"/>
      <c r="N68" s="156"/>
      <c r="O68" s="156"/>
      <c r="P68" s="156"/>
      <c r="Q68" s="156"/>
      <c r="R68" s="156"/>
      <c r="S68" s="156"/>
      <c r="T68" s="156"/>
      <c r="U68" s="156"/>
      <c r="V68" s="156"/>
      <c r="W68" s="156"/>
      <c r="X68" s="156"/>
      <c r="Y68" s="147"/>
      <c r="Z68" s="147"/>
      <c r="AA68" s="147"/>
      <c r="AB68" s="147"/>
      <c r="AC68" s="147"/>
      <c r="AD68" s="147"/>
      <c r="AE68" s="147"/>
      <c r="AF68" s="147"/>
      <c r="AG68" s="147" t="s">
        <v>223</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5">
      <c r="A69" s="154"/>
      <c r="B69" s="155"/>
      <c r="C69" s="192" t="s">
        <v>1190</v>
      </c>
      <c r="D69" s="186"/>
      <c r="E69" s="187">
        <f>10*8*0.4</f>
        <v>32</v>
      </c>
      <c r="F69" s="156"/>
      <c r="G69" s="156"/>
      <c r="H69" s="156"/>
      <c r="I69" s="156"/>
      <c r="J69" s="156"/>
      <c r="K69" s="156"/>
      <c r="L69" s="156"/>
      <c r="M69" s="156"/>
      <c r="N69" s="156"/>
      <c r="O69" s="156"/>
      <c r="P69" s="156"/>
      <c r="Q69" s="156"/>
      <c r="R69" s="156"/>
      <c r="S69" s="156"/>
      <c r="T69" s="156"/>
      <c r="U69" s="156"/>
      <c r="V69" s="156"/>
      <c r="W69" s="156"/>
      <c r="X69" s="156"/>
      <c r="Y69" s="147"/>
      <c r="Z69" s="147"/>
      <c r="AA69" s="147"/>
      <c r="AB69" s="147"/>
      <c r="AC69" s="147"/>
      <c r="AD69" s="147"/>
      <c r="AE69" s="147"/>
      <c r="AF69" s="147"/>
      <c r="AG69" s="147" t="s">
        <v>233</v>
      </c>
      <c r="AH69" s="147">
        <v>0</v>
      </c>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64">
        <v>17</v>
      </c>
      <c r="B70" s="165" t="s">
        <v>278</v>
      </c>
      <c r="C70" s="181" t="s">
        <v>279</v>
      </c>
      <c r="D70" s="166" t="s">
        <v>266</v>
      </c>
      <c r="E70" s="167">
        <v>14.4</v>
      </c>
      <c r="F70" s="168"/>
      <c r="G70" s="169">
        <f>ROUND(E70*F70,2)</f>
        <v>0</v>
      </c>
      <c r="H70" s="168"/>
      <c r="I70" s="169">
        <f>ROUND(E70*H70,2)</f>
        <v>0</v>
      </c>
      <c r="J70" s="168"/>
      <c r="K70" s="169">
        <f>ROUND(E70*J70,2)</f>
        <v>0</v>
      </c>
      <c r="L70" s="169">
        <v>21</v>
      </c>
      <c r="M70" s="169">
        <f>G70*(1+L70/100)</f>
        <v>0</v>
      </c>
      <c r="N70" s="169">
        <v>3.9199999999999999E-2</v>
      </c>
      <c r="O70" s="169">
        <f>ROUND(E70*N70,2)</f>
        <v>0.56000000000000005</v>
      </c>
      <c r="P70" s="169">
        <v>0</v>
      </c>
      <c r="Q70" s="169">
        <f>ROUND(E70*P70,2)</f>
        <v>0</v>
      </c>
      <c r="R70" s="169" t="s">
        <v>276</v>
      </c>
      <c r="S70" s="169" t="s">
        <v>167</v>
      </c>
      <c r="T70" s="170" t="s">
        <v>167</v>
      </c>
      <c r="U70" s="156">
        <v>1.6</v>
      </c>
      <c r="V70" s="156">
        <f>ROUND(E70*U70,2)</f>
        <v>23.04</v>
      </c>
      <c r="W70" s="156"/>
      <c r="X70" s="156" t="s">
        <v>220</v>
      </c>
      <c r="Y70" s="147"/>
      <c r="Z70" s="147"/>
      <c r="AA70" s="147"/>
      <c r="AB70" s="147"/>
      <c r="AC70" s="147"/>
      <c r="AD70" s="147"/>
      <c r="AE70" s="147"/>
      <c r="AF70" s="147"/>
      <c r="AG70" s="147" t="s">
        <v>221</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0.5" outlineLevel="1" x14ac:dyDescent="0.25">
      <c r="A71" s="154"/>
      <c r="B71" s="155"/>
      <c r="C71" s="265" t="s">
        <v>280</v>
      </c>
      <c r="D71" s="266"/>
      <c r="E71" s="266"/>
      <c r="F71" s="266"/>
      <c r="G71" s="266"/>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223</v>
      </c>
      <c r="AH71" s="147"/>
      <c r="AI71" s="147"/>
      <c r="AJ71" s="147"/>
      <c r="AK71" s="147"/>
      <c r="AL71" s="147"/>
      <c r="AM71" s="147"/>
      <c r="AN71" s="147"/>
      <c r="AO71" s="147"/>
      <c r="AP71" s="147"/>
      <c r="AQ71" s="147"/>
      <c r="AR71" s="147"/>
      <c r="AS71" s="147"/>
      <c r="AT71" s="147"/>
      <c r="AU71" s="147"/>
      <c r="AV71" s="147"/>
      <c r="AW71" s="147"/>
      <c r="AX71" s="147"/>
      <c r="AY71" s="147"/>
      <c r="AZ71" s="147"/>
      <c r="BA71" s="171" t="str">
        <f>C71</f>
        <v>svislé nebo šikmé (odkloněné) , půdorysně přímé nebo zalomené, stěn základových desek ve volných nebo zapažených jámách, rýhách, šachtách, včetně případných vzpěr,</v>
      </c>
      <c r="BB71" s="147"/>
      <c r="BC71" s="147"/>
      <c r="BD71" s="147"/>
      <c r="BE71" s="147"/>
      <c r="BF71" s="147"/>
      <c r="BG71" s="147"/>
      <c r="BH71" s="147"/>
    </row>
    <row r="72" spans="1:60" outlineLevel="1" x14ac:dyDescent="0.25">
      <c r="A72" s="154"/>
      <c r="B72" s="155"/>
      <c r="C72" s="192" t="s">
        <v>1196</v>
      </c>
      <c r="D72" s="186"/>
      <c r="E72" s="197">
        <f>(10+10+8+8)*0.4</f>
        <v>14.4</v>
      </c>
      <c r="F72" s="156"/>
      <c r="G72" s="156"/>
      <c r="H72" s="156"/>
      <c r="I72" s="156"/>
      <c r="J72" s="156"/>
      <c r="K72" s="156"/>
      <c r="L72" s="156"/>
      <c r="M72" s="156"/>
      <c r="N72" s="156"/>
      <c r="O72" s="156"/>
      <c r="P72" s="156"/>
      <c r="Q72" s="156"/>
      <c r="R72" s="156"/>
      <c r="S72" s="156"/>
      <c r="T72" s="156"/>
      <c r="U72" s="156"/>
      <c r="V72" s="156"/>
      <c r="W72" s="156"/>
      <c r="X72" s="156"/>
      <c r="Y72" s="147"/>
      <c r="Z72" s="147"/>
      <c r="AA72" s="147"/>
      <c r="AB72" s="147"/>
      <c r="AC72" s="147"/>
      <c r="AD72" s="147"/>
      <c r="AE72" s="147"/>
      <c r="AF72" s="147"/>
      <c r="AG72" s="147" t="s">
        <v>233</v>
      </c>
      <c r="AH72" s="147">
        <v>0</v>
      </c>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5">
      <c r="A73" s="164">
        <v>18</v>
      </c>
      <c r="B73" s="165" t="s">
        <v>281</v>
      </c>
      <c r="C73" s="181" t="s">
        <v>282</v>
      </c>
      <c r="D73" s="166" t="s">
        <v>266</v>
      </c>
      <c r="E73" s="167">
        <v>14.4</v>
      </c>
      <c r="F73" s="168"/>
      <c r="G73" s="169">
        <f>ROUND(E73*F73,2)</f>
        <v>0</v>
      </c>
      <c r="H73" s="168"/>
      <c r="I73" s="169">
        <f>ROUND(E73*H73,2)</f>
        <v>0</v>
      </c>
      <c r="J73" s="168"/>
      <c r="K73" s="169">
        <f>ROUND(E73*J73,2)</f>
        <v>0</v>
      </c>
      <c r="L73" s="169">
        <v>21</v>
      </c>
      <c r="M73" s="169">
        <f>G73*(1+L73/100)</f>
        <v>0</v>
      </c>
      <c r="N73" s="169">
        <v>0</v>
      </c>
      <c r="O73" s="169">
        <f>ROUND(E73*N73,2)</f>
        <v>0</v>
      </c>
      <c r="P73" s="169">
        <v>0</v>
      </c>
      <c r="Q73" s="169">
        <f>ROUND(E73*P73,2)</f>
        <v>0</v>
      </c>
      <c r="R73" s="169" t="s">
        <v>276</v>
      </c>
      <c r="S73" s="169" t="s">
        <v>167</v>
      </c>
      <c r="T73" s="170" t="s">
        <v>167</v>
      </c>
      <c r="U73" s="156">
        <v>0.32</v>
      </c>
      <c r="V73" s="156">
        <f>ROUND(E73*U73,2)</f>
        <v>4.6100000000000003</v>
      </c>
      <c r="W73" s="156"/>
      <c r="X73" s="156" t="s">
        <v>220</v>
      </c>
      <c r="Y73" s="147"/>
      <c r="Z73" s="147"/>
      <c r="AA73" s="147"/>
      <c r="AB73" s="147"/>
      <c r="AC73" s="147"/>
      <c r="AD73" s="147"/>
      <c r="AE73" s="147"/>
      <c r="AF73" s="147"/>
      <c r="AG73" s="147" t="s">
        <v>221</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ht="20.5" outlineLevel="1" x14ac:dyDescent="0.25">
      <c r="A74" s="154"/>
      <c r="B74" s="155"/>
      <c r="C74" s="265" t="s">
        <v>280</v>
      </c>
      <c r="D74" s="266"/>
      <c r="E74" s="266"/>
      <c r="F74" s="266"/>
      <c r="G74" s="266"/>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223</v>
      </c>
      <c r="AH74" s="147"/>
      <c r="AI74" s="147"/>
      <c r="AJ74" s="147"/>
      <c r="AK74" s="147"/>
      <c r="AL74" s="147"/>
      <c r="AM74" s="147"/>
      <c r="AN74" s="147"/>
      <c r="AO74" s="147"/>
      <c r="AP74" s="147"/>
      <c r="AQ74" s="147"/>
      <c r="AR74" s="147"/>
      <c r="AS74" s="147"/>
      <c r="AT74" s="147"/>
      <c r="AU74" s="147"/>
      <c r="AV74" s="147"/>
      <c r="AW74" s="147"/>
      <c r="AX74" s="147"/>
      <c r="AY74" s="147"/>
      <c r="AZ74" s="147"/>
      <c r="BA74" s="171" t="str">
        <f>C74</f>
        <v>svislé nebo šikmé (odkloněné) , půdorysně přímé nebo zalomené, stěn základových desek ve volných nebo zapažených jámách, rýhách, šachtách, včetně případných vzpěr,</v>
      </c>
      <c r="BB74" s="147"/>
      <c r="BC74" s="147"/>
      <c r="BD74" s="147"/>
      <c r="BE74" s="147"/>
      <c r="BF74" s="147"/>
      <c r="BG74" s="147"/>
      <c r="BH74" s="147"/>
    </row>
    <row r="75" spans="1:60" outlineLevel="1" x14ac:dyDescent="0.25">
      <c r="A75" s="154"/>
      <c r="B75" s="155"/>
      <c r="C75" s="263" t="s">
        <v>283</v>
      </c>
      <c r="D75" s="264"/>
      <c r="E75" s="264"/>
      <c r="F75" s="264"/>
      <c r="G75" s="264"/>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172</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64">
        <v>19</v>
      </c>
      <c r="B76" s="165" t="s">
        <v>1192</v>
      </c>
      <c r="C76" s="181" t="s">
        <v>1193</v>
      </c>
      <c r="D76" s="166" t="s">
        <v>284</v>
      </c>
      <c r="E76" s="167">
        <v>1.6</v>
      </c>
      <c r="F76" s="168"/>
      <c r="G76" s="169">
        <f>ROUND(E76*F76,2)</f>
        <v>0</v>
      </c>
      <c r="H76" s="168"/>
      <c r="I76" s="169">
        <f>ROUND(E76*H76,2)</f>
        <v>0</v>
      </c>
      <c r="J76" s="168"/>
      <c r="K76" s="169">
        <f>ROUND(E76*J76,2)</f>
        <v>0</v>
      </c>
      <c r="L76" s="169">
        <v>21</v>
      </c>
      <c r="M76" s="169">
        <f>G76*(1+L76/100)</f>
        <v>0</v>
      </c>
      <c r="N76" s="169">
        <v>1.0554399999999999</v>
      </c>
      <c r="O76" s="169">
        <f>ROUND(E76*N76,2)</f>
        <v>1.69</v>
      </c>
      <c r="P76" s="169">
        <v>0</v>
      </c>
      <c r="Q76" s="169">
        <f>ROUND(E76*P76,2)</f>
        <v>0</v>
      </c>
      <c r="R76" s="169" t="s">
        <v>276</v>
      </c>
      <c r="S76" s="169" t="s">
        <v>167</v>
      </c>
      <c r="T76" s="170" t="s">
        <v>167</v>
      </c>
      <c r="U76" s="156">
        <v>15.231</v>
      </c>
      <c r="V76" s="156">
        <f>ROUND(E76*U76,2)</f>
        <v>24.37</v>
      </c>
      <c r="W76" s="156"/>
      <c r="X76" s="156" t="s">
        <v>220</v>
      </c>
      <c r="Y76" s="147"/>
      <c r="Z76" s="147"/>
      <c r="AA76" s="147"/>
      <c r="AB76" s="147"/>
      <c r="AC76" s="147"/>
      <c r="AD76" s="147"/>
      <c r="AE76" s="147"/>
      <c r="AF76" s="147"/>
      <c r="AG76" s="147" t="s">
        <v>221</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5">
      <c r="A77" s="154"/>
      <c r="B77" s="155"/>
      <c r="C77" s="265" t="s">
        <v>1191</v>
      </c>
      <c r="D77" s="266"/>
      <c r="E77" s="266"/>
      <c r="F77" s="266"/>
      <c r="G77" s="266"/>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223</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54"/>
      <c r="B78" s="155"/>
      <c r="C78" s="192" t="s">
        <v>1195</v>
      </c>
      <c r="D78" s="186"/>
      <c r="E78" s="187">
        <f>32*0.05</f>
        <v>1.6</v>
      </c>
      <c r="F78" s="156"/>
      <c r="G78" s="156"/>
      <c r="H78" s="156"/>
      <c r="I78" s="156"/>
      <c r="J78" s="156"/>
      <c r="K78" s="156"/>
      <c r="L78" s="156"/>
      <c r="M78" s="156"/>
      <c r="N78" s="156"/>
      <c r="O78" s="156"/>
      <c r="P78" s="156"/>
      <c r="Q78" s="156"/>
      <c r="R78" s="156"/>
      <c r="S78" s="156"/>
      <c r="T78" s="156"/>
      <c r="U78" s="156"/>
      <c r="V78" s="156"/>
      <c r="W78" s="156"/>
      <c r="X78" s="156"/>
      <c r="Y78" s="147"/>
      <c r="Z78" s="147"/>
      <c r="AA78" s="147"/>
      <c r="AB78" s="147"/>
      <c r="AC78" s="147"/>
      <c r="AD78" s="147"/>
      <c r="AE78" s="147"/>
      <c r="AF78" s="147"/>
      <c r="AG78" s="147" t="s">
        <v>233</v>
      </c>
      <c r="AH78" s="147">
        <v>0</v>
      </c>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ht="13" x14ac:dyDescent="0.25">
      <c r="A79" s="158" t="s">
        <v>162</v>
      </c>
      <c r="B79" s="159" t="s">
        <v>74</v>
      </c>
      <c r="C79" s="180" t="s">
        <v>82</v>
      </c>
      <c r="D79" s="160"/>
      <c r="E79" s="161"/>
      <c r="F79" s="162"/>
      <c r="G79" s="162">
        <f>SUMIF(AG80:AG89,"&lt;&gt;NOR",G80:G89)</f>
        <v>0</v>
      </c>
      <c r="H79" s="162"/>
      <c r="I79" s="162">
        <f>SUM(I80:I89)</f>
        <v>0</v>
      </c>
      <c r="J79" s="162"/>
      <c r="K79" s="162">
        <f>SUM(K80:K89)</f>
        <v>0</v>
      </c>
      <c r="L79" s="162"/>
      <c r="M79" s="162">
        <f>SUM(M80:M89)</f>
        <v>0</v>
      </c>
      <c r="N79" s="162"/>
      <c r="O79" s="162">
        <f>SUM(O80:O89)</f>
        <v>104.92</v>
      </c>
      <c r="P79" s="162"/>
      <c r="Q79" s="162">
        <f>SUM(Q80:Q89)</f>
        <v>0</v>
      </c>
      <c r="R79" s="162"/>
      <c r="S79" s="162"/>
      <c r="T79" s="163"/>
      <c r="U79" s="157"/>
      <c r="V79" s="157">
        <f>SUM(V80:V89)</f>
        <v>32.83</v>
      </c>
      <c r="W79" s="157"/>
      <c r="X79" s="157"/>
      <c r="AG79" t="s">
        <v>163</v>
      </c>
    </row>
    <row r="80" spans="1:60" outlineLevel="1" x14ac:dyDescent="0.25">
      <c r="A80" s="164">
        <v>20</v>
      </c>
      <c r="B80" s="165" t="s">
        <v>286</v>
      </c>
      <c r="C80" s="181" t="s">
        <v>287</v>
      </c>
      <c r="D80" s="166" t="s">
        <v>266</v>
      </c>
      <c r="E80" s="167">
        <v>8.16</v>
      </c>
      <c r="F80" s="168"/>
      <c r="G80" s="169">
        <f>ROUND(E80*F80,2)</f>
        <v>0</v>
      </c>
      <c r="H80" s="168"/>
      <c r="I80" s="169">
        <f>ROUND(E80*H80,2)</f>
        <v>0</v>
      </c>
      <c r="J80" s="168"/>
      <c r="K80" s="169">
        <f>ROUND(E80*J80,2)</f>
        <v>0</v>
      </c>
      <c r="L80" s="169">
        <v>21</v>
      </c>
      <c r="M80" s="169">
        <f>G80*(1+L80/100)</f>
        <v>0</v>
      </c>
      <c r="N80" s="169">
        <v>0.59209999999999996</v>
      </c>
      <c r="O80" s="169">
        <f>ROUND(E80*N80,2)</f>
        <v>4.83</v>
      </c>
      <c r="P80" s="169">
        <v>0</v>
      </c>
      <c r="Q80" s="169">
        <f>ROUND(E80*P80,2)</f>
        <v>0</v>
      </c>
      <c r="R80" s="169" t="s">
        <v>276</v>
      </c>
      <c r="S80" s="169" t="s">
        <v>167</v>
      </c>
      <c r="T80" s="170" t="s">
        <v>167</v>
      </c>
      <c r="U80" s="156">
        <v>0.83399999999999996</v>
      </c>
      <c r="V80" s="156">
        <f>ROUND(E80*U80,2)</f>
        <v>6.81</v>
      </c>
      <c r="W80" s="156"/>
      <c r="X80" s="156" t="s">
        <v>220</v>
      </c>
      <c r="Y80" s="147"/>
      <c r="Z80" s="147"/>
      <c r="AA80" s="147"/>
      <c r="AB80" s="147"/>
      <c r="AC80" s="147"/>
      <c r="AD80" s="147"/>
      <c r="AE80" s="147"/>
      <c r="AF80" s="147"/>
      <c r="AG80" s="147" t="s">
        <v>221</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5">
      <c r="A81" s="154"/>
      <c r="B81" s="155"/>
      <c r="C81" s="265" t="s">
        <v>288</v>
      </c>
      <c r="D81" s="266"/>
      <c r="E81" s="266"/>
      <c r="F81" s="266"/>
      <c r="G81" s="266"/>
      <c r="H81" s="156"/>
      <c r="I81" s="156"/>
      <c r="J81" s="156"/>
      <c r="K81" s="156"/>
      <c r="L81" s="156"/>
      <c r="M81" s="156"/>
      <c r="N81" s="156"/>
      <c r="O81" s="156"/>
      <c r="P81" s="156"/>
      <c r="Q81" s="156"/>
      <c r="R81" s="156"/>
      <c r="S81" s="156"/>
      <c r="T81" s="156"/>
      <c r="U81" s="156"/>
      <c r="V81" s="156"/>
      <c r="W81" s="156"/>
      <c r="X81" s="156"/>
      <c r="Y81" s="147"/>
      <c r="Z81" s="147"/>
      <c r="AA81" s="147"/>
      <c r="AB81" s="147"/>
      <c r="AC81" s="147"/>
      <c r="AD81" s="147"/>
      <c r="AE81" s="147"/>
      <c r="AF81" s="147"/>
      <c r="AG81" s="147" t="s">
        <v>223</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5">
      <c r="A82" s="154"/>
      <c r="B82" s="155"/>
      <c r="C82" s="192" t="s">
        <v>289</v>
      </c>
      <c r="D82" s="186"/>
      <c r="E82" s="187">
        <v>8.16</v>
      </c>
      <c r="F82" s="156"/>
      <c r="G82" s="156"/>
      <c r="H82" s="156"/>
      <c r="I82" s="156"/>
      <c r="J82" s="156"/>
      <c r="K82" s="156"/>
      <c r="L82" s="156"/>
      <c r="M82" s="156"/>
      <c r="N82" s="156"/>
      <c r="O82" s="156"/>
      <c r="P82" s="156"/>
      <c r="Q82" s="156"/>
      <c r="R82" s="156"/>
      <c r="S82" s="156"/>
      <c r="T82" s="156"/>
      <c r="U82" s="156"/>
      <c r="V82" s="156"/>
      <c r="W82" s="156"/>
      <c r="X82" s="156"/>
      <c r="Y82" s="147"/>
      <c r="Z82" s="147"/>
      <c r="AA82" s="147"/>
      <c r="AB82" s="147"/>
      <c r="AC82" s="147"/>
      <c r="AD82" s="147"/>
      <c r="AE82" s="147"/>
      <c r="AF82" s="147"/>
      <c r="AG82" s="147" t="s">
        <v>233</v>
      </c>
      <c r="AH82" s="147">
        <v>0</v>
      </c>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64">
        <v>21</v>
      </c>
      <c r="B83" s="165" t="s">
        <v>290</v>
      </c>
      <c r="C83" s="181" t="s">
        <v>291</v>
      </c>
      <c r="D83" s="166" t="s">
        <v>284</v>
      </c>
      <c r="E83" s="167">
        <v>8.1600000000000006E-2</v>
      </c>
      <c r="F83" s="168"/>
      <c r="G83" s="169">
        <f>ROUND(E83*F83,2)</f>
        <v>0</v>
      </c>
      <c r="H83" s="168"/>
      <c r="I83" s="169">
        <f>ROUND(E83*H83,2)</f>
        <v>0</v>
      </c>
      <c r="J83" s="168"/>
      <c r="K83" s="169">
        <f>ROUND(E83*J83,2)</f>
        <v>0</v>
      </c>
      <c r="L83" s="169">
        <v>21</v>
      </c>
      <c r="M83" s="169">
        <f>G83*(1+L83/100)</f>
        <v>0</v>
      </c>
      <c r="N83" s="169">
        <v>1.0202899999999999</v>
      </c>
      <c r="O83" s="169">
        <f>ROUND(E83*N83,2)</f>
        <v>0.08</v>
      </c>
      <c r="P83" s="169">
        <v>0</v>
      </c>
      <c r="Q83" s="169">
        <f>ROUND(E83*P83,2)</f>
        <v>0</v>
      </c>
      <c r="R83" s="169" t="s">
        <v>276</v>
      </c>
      <c r="S83" s="169" t="s">
        <v>167</v>
      </c>
      <c r="T83" s="170" t="s">
        <v>167</v>
      </c>
      <c r="U83" s="156">
        <v>25.271000000000001</v>
      </c>
      <c r="V83" s="156">
        <f>ROUND(E83*U83,2)</f>
        <v>2.06</v>
      </c>
      <c r="W83" s="156"/>
      <c r="X83" s="156" t="s">
        <v>220</v>
      </c>
      <c r="Y83" s="147"/>
      <c r="Z83" s="147"/>
      <c r="AA83" s="147"/>
      <c r="AB83" s="147"/>
      <c r="AC83" s="147"/>
      <c r="AD83" s="147"/>
      <c r="AE83" s="147"/>
      <c r="AF83" s="147"/>
      <c r="AG83" s="147" t="s">
        <v>221</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54"/>
      <c r="B84" s="155"/>
      <c r="C84" s="265" t="s">
        <v>285</v>
      </c>
      <c r="D84" s="266"/>
      <c r="E84" s="266"/>
      <c r="F84" s="266"/>
      <c r="G84" s="266"/>
      <c r="H84" s="156"/>
      <c r="I84" s="156"/>
      <c r="J84" s="156"/>
      <c r="K84" s="156"/>
      <c r="L84" s="156"/>
      <c r="M84" s="156"/>
      <c r="N84" s="156"/>
      <c r="O84" s="156"/>
      <c r="P84" s="156"/>
      <c r="Q84" s="156"/>
      <c r="R84" s="156"/>
      <c r="S84" s="156"/>
      <c r="T84" s="156"/>
      <c r="U84" s="156"/>
      <c r="V84" s="156"/>
      <c r="W84" s="156"/>
      <c r="X84" s="156"/>
      <c r="Y84" s="147"/>
      <c r="Z84" s="147"/>
      <c r="AA84" s="147"/>
      <c r="AB84" s="147"/>
      <c r="AC84" s="147"/>
      <c r="AD84" s="147"/>
      <c r="AE84" s="147"/>
      <c r="AF84" s="147"/>
      <c r="AG84" s="147" t="s">
        <v>223</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5">
      <c r="A85" s="154"/>
      <c r="B85" s="155"/>
      <c r="C85" s="192" t="s">
        <v>292</v>
      </c>
      <c r="D85" s="186"/>
      <c r="E85" s="187">
        <v>8.1600000000000006E-2</v>
      </c>
      <c r="F85" s="156"/>
      <c r="G85" s="156"/>
      <c r="H85" s="156"/>
      <c r="I85" s="156"/>
      <c r="J85" s="156"/>
      <c r="K85" s="156"/>
      <c r="L85" s="156"/>
      <c r="M85" s="156"/>
      <c r="N85" s="156"/>
      <c r="O85" s="156"/>
      <c r="P85" s="156"/>
      <c r="Q85" s="156"/>
      <c r="R85" s="156"/>
      <c r="S85" s="156"/>
      <c r="T85" s="156"/>
      <c r="U85" s="156"/>
      <c r="V85" s="156"/>
      <c r="W85" s="156"/>
      <c r="X85" s="156"/>
      <c r="Y85" s="147"/>
      <c r="Z85" s="147"/>
      <c r="AA85" s="147"/>
      <c r="AB85" s="147"/>
      <c r="AC85" s="147"/>
      <c r="AD85" s="147"/>
      <c r="AE85" s="147"/>
      <c r="AF85" s="147"/>
      <c r="AG85" s="147" t="s">
        <v>233</v>
      </c>
      <c r="AH85" s="147">
        <v>0</v>
      </c>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72">
        <v>22</v>
      </c>
      <c r="B86" s="173" t="s">
        <v>293</v>
      </c>
      <c r="C86" s="182" t="s">
        <v>294</v>
      </c>
      <c r="D86" s="174" t="s">
        <v>295</v>
      </c>
      <c r="E86" s="175">
        <v>4</v>
      </c>
      <c r="F86" s="176"/>
      <c r="G86" s="177">
        <f>ROUND(E86*F86,2)</f>
        <v>0</v>
      </c>
      <c r="H86" s="176"/>
      <c r="I86" s="177">
        <f>ROUND(E86*H86,2)</f>
        <v>0</v>
      </c>
      <c r="J86" s="176"/>
      <c r="K86" s="177">
        <f>ROUND(E86*J86,2)</f>
        <v>0</v>
      </c>
      <c r="L86" s="177">
        <v>21</v>
      </c>
      <c r="M86" s="177">
        <f>G86*(1+L86/100)</f>
        <v>0</v>
      </c>
      <c r="N86" s="177">
        <v>3.6600000000000001E-3</v>
      </c>
      <c r="O86" s="177">
        <f>ROUND(E86*N86,2)</f>
        <v>0.01</v>
      </c>
      <c r="P86" s="177">
        <v>0</v>
      </c>
      <c r="Q86" s="177">
        <f>ROUND(E86*P86,2)</f>
        <v>0</v>
      </c>
      <c r="R86" s="177"/>
      <c r="S86" s="177" t="s">
        <v>175</v>
      </c>
      <c r="T86" s="178" t="s">
        <v>168</v>
      </c>
      <c r="U86" s="156">
        <v>5.99</v>
      </c>
      <c r="V86" s="156">
        <f>ROUND(E86*U86,2)</f>
        <v>23.96</v>
      </c>
      <c r="W86" s="156"/>
      <c r="X86" s="156" t="s">
        <v>220</v>
      </c>
      <c r="Y86" s="147"/>
      <c r="Z86" s="147"/>
      <c r="AA86" s="147"/>
      <c r="AB86" s="147"/>
      <c r="AC86" s="147"/>
      <c r="AD86" s="147"/>
      <c r="AE86" s="147"/>
      <c r="AF86" s="147"/>
      <c r="AG86" s="147" t="s">
        <v>221</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0" outlineLevel="1" x14ac:dyDescent="0.25">
      <c r="A87" s="172">
        <v>23</v>
      </c>
      <c r="B87" s="173" t="s">
        <v>296</v>
      </c>
      <c r="C87" s="182" t="s">
        <v>297</v>
      </c>
      <c r="D87" s="174" t="s">
        <v>166</v>
      </c>
      <c r="E87" s="175">
        <v>1</v>
      </c>
      <c r="F87" s="176"/>
      <c r="G87" s="177">
        <f>ROUND(E87*F87,2)</f>
        <v>0</v>
      </c>
      <c r="H87" s="176"/>
      <c r="I87" s="177">
        <f>ROUND(E87*H87,2)</f>
        <v>0</v>
      </c>
      <c r="J87" s="176"/>
      <c r="K87" s="177">
        <f>ROUND(E87*J87,2)</f>
        <v>0</v>
      </c>
      <c r="L87" s="177">
        <v>21</v>
      </c>
      <c r="M87" s="177">
        <f>G87*(1+L87/100)</f>
        <v>0</v>
      </c>
      <c r="N87" s="177">
        <v>15</v>
      </c>
      <c r="O87" s="177">
        <f>ROUND(E87*N87,2)</f>
        <v>15</v>
      </c>
      <c r="P87" s="177">
        <v>0</v>
      </c>
      <c r="Q87" s="177">
        <f>ROUND(E87*P87,2)</f>
        <v>0</v>
      </c>
      <c r="R87" s="177"/>
      <c r="S87" s="177" t="s">
        <v>175</v>
      </c>
      <c r="T87" s="178" t="s">
        <v>168</v>
      </c>
      <c r="U87" s="156">
        <v>0</v>
      </c>
      <c r="V87" s="156">
        <f>ROUND(E87*U87,2)</f>
        <v>0</v>
      </c>
      <c r="W87" s="156"/>
      <c r="X87" s="156" t="s">
        <v>298</v>
      </c>
      <c r="Y87" s="147"/>
      <c r="Z87" s="147"/>
      <c r="AA87" s="147"/>
      <c r="AB87" s="147"/>
      <c r="AC87" s="147"/>
      <c r="AD87" s="147"/>
      <c r="AE87" s="147"/>
      <c r="AF87" s="147"/>
      <c r="AG87" s="147" t="s">
        <v>299</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20" outlineLevel="1" x14ac:dyDescent="0.25">
      <c r="A88" s="172">
        <v>24</v>
      </c>
      <c r="B88" s="173" t="s">
        <v>300</v>
      </c>
      <c r="C88" s="182" t="s">
        <v>1197</v>
      </c>
      <c r="D88" s="174" t="s">
        <v>166</v>
      </c>
      <c r="E88" s="175">
        <v>1</v>
      </c>
      <c r="F88" s="176"/>
      <c r="G88" s="177">
        <f>ROUND(E88*F88,2)</f>
        <v>0</v>
      </c>
      <c r="H88" s="176"/>
      <c r="I88" s="177">
        <f>ROUND(E88*H88,2)</f>
        <v>0</v>
      </c>
      <c r="J88" s="176"/>
      <c r="K88" s="177">
        <f>ROUND(E88*J88,2)</f>
        <v>0</v>
      </c>
      <c r="L88" s="177">
        <v>21</v>
      </c>
      <c r="M88" s="177">
        <f>G88*(1+L88/100)</f>
        <v>0</v>
      </c>
      <c r="N88" s="177">
        <v>23</v>
      </c>
      <c r="O88" s="177">
        <f>ROUND(E88*N88,2)</f>
        <v>23</v>
      </c>
      <c r="P88" s="177">
        <v>0</v>
      </c>
      <c r="Q88" s="177">
        <f>ROUND(E88*P88,2)</f>
        <v>0</v>
      </c>
      <c r="R88" s="177"/>
      <c r="S88" s="177" t="s">
        <v>175</v>
      </c>
      <c r="T88" s="178" t="s">
        <v>168</v>
      </c>
      <c r="U88" s="156">
        <v>0</v>
      </c>
      <c r="V88" s="156">
        <f>ROUND(E88*U88,2)</f>
        <v>0</v>
      </c>
      <c r="W88" s="156"/>
      <c r="X88" s="156" t="s">
        <v>298</v>
      </c>
      <c r="Y88" s="147"/>
      <c r="Z88" s="147"/>
      <c r="AA88" s="147"/>
      <c r="AB88" s="147"/>
      <c r="AC88" s="147"/>
      <c r="AD88" s="147"/>
      <c r="AE88" s="147"/>
      <c r="AF88" s="147"/>
      <c r="AG88" s="147" t="s">
        <v>299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0" outlineLevel="1" x14ac:dyDescent="0.25">
      <c r="A89" s="172">
        <v>25</v>
      </c>
      <c r="B89" s="173" t="s">
        <v>301</v>
      </c>
      <c r="C89" s="182" t="s">
        <v>1198</v>
      </c>
      <c r="D89" s="174" t="s">
        <v>166</v>
      </c>
      <c r="E89" s="175">
        <v>2</v>
      </c>
      <c r="F89" s="176"/>
      <c r="G89" s="177">
        <f>ROUND(E89*F89,2)</f>
        <v>0</v>
      </c>
      <c r="H89" s="176"/>
      <c r="I89" s="177">
        <f>ROUND(E89*H89,2)</f>
        <v>0</v>
      </c>
      <c r="J89" s="176"/>
      <c r="K89" s="177">
        <f>ROUND(E89*J89,2)</f>
        <v>0</v>
      </c>
      <c r="L89" s="177">
        <v>21</v>
      </c>
      <c r="M89" s="177">
        <f>G89*(1+L89/100)</f>
        <v>0</v>
      </c>
      <c r="N89" s="177">
        <v>31</v>
      </c>
      <c r="O89" s="177">
        <f>ROUND(E89*N89,2)</f>
        <v>62</v>
      </c>
      <c r="P89" s="177">
        <v>0</v>
      </c>
      <c r="Q89" s="177">
        <f>ROUND(E89*P89,2)</f>
        <v>0</v>
      </c>
      <c r="R89" s="177"/>
      <c r="S89" s="177" t="s">
        <v>175</v>
      </c>
      <c r="T89" s="178" t="s">
        <v>168</v>
      </c>
      <c r="U89" s="156">
        <v>0</v>
      </c>
      <c r="V89" s="156">
        <f>ROUND(E89*U89,2)</f>
        <v>0</v>
      </c>
      <c r="W89" s="156"/>
      <c r="X89" s="156" t="s">
        <v>298</v>
      </c>
      <c r="Y89" s="147"/>
      <c r="Z89" s="147"/>
      <c r="AA89" s="147"/>
      <c r="AB89" s="147"/>
      <c r="AC89" s="147"/>
      <c r="AD89" s="147"/>
      <c r="AE89" s="147"/>
      <c r="AF89" s="147"/>
      <c r="AG89" s="147" t="s">
        <v>299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ht="13" x14ac:dyDescent="0.25">
      <c r="A90" s="158" t="s">
        <v>162</v>
      </c>
      <c r="B90" s="159" t="s">
        <v>83</v>
      </c>
      <c r="C90" s="180" t="s">
        <v>84</v>
      </c>
      <c r="D90" s="160"/>
      <c r="E90" s="161"/>
      <c r="F90" s="162"/>
      <c r="G90" s="162">
        <f>SUMIF(AG91:AG96,"&lt;&gt;NOR",G91:G96)</f>
        <v>0</v>
      </c>
      <c r="H90" s="162"/>
      <c r="I90" s="162">
        <f>SUM(I91:I96)</f>
        <v>0</v>
      </c>
      <c r="J90" s="162"/>
      <c r="K90" s="162">
        <f>SUM(K91:K96)</f>
        <v>0</v>
      </c>
      <c r="L90" s="162"/>
      <c r="M90" s="162">
        <f>SUM(M91:M96)</f>
        <v>0</v>
      </c>
      <c r="N90" s="162"/>
      <c r="O90" s="162">
        <f>SUM(O91:O96)</f>
        <v>37.299999999999997</v>
      </c>
      <c r="P90" s="162"/>
      <c r="Q90" s="162">
        <f>SUM(Q91:Q96)</f>
        <v>0</v>
      </c>
      <c r="R90" s="162"/>
      <c r="S90" s="162"/>
      <c r="T90" s="163"/>
      <c r="U90" s="157"/>
      <c r="V90" s="157">
        <f>SUM(V91:V96)</f>
        <v>15.07</v>
      </c>
      <c r="W90" s="157"/>
      <c r="X90" s="157"/>
      <c r="AG90" t="s">
        <v>163</v>
      </c>
    </row>
    <row r="91" spans="1:60" outlineLevel="1" x14ac:dyDescent="0.25">
      <c r="A91" s="172">
        <v>26</v>
      </c>
      <c r="B91" s="173" t="s">
        <v>302</v>
      </c>
      <c r="C91" s="182" t="s">
        <v>303</v>
      </c>
      <c r="D91" s="174" t="s">
        <v>295</v>
      </c>
      <c r="E91" s="175">
        <v>1</v>
      </c>
      <c r="F91" s="176"/>
      <c r="G91" s="177">
        <f t="shared" ref="G91:G96" si="0">ROUND(E91*F91,2)</f>
        <v>0</v>
      </c>
      <c r="H91" s="176"/>
      <c r="I91" s="177">
        <f t="shared" ref="I91:I96" si="1">ROUND(E91*H91,2)</f>
        <v>0</v>
      </c>
      <c r="J91" s="176"/>
      <c r="K91" s="177">
        <f t="shared" ref="K91:K96" si="2">ROUND(E91*J91,2)</f>
        <v>0</v>
      </c>
      <c r="L91" s="177">
        <v>21</v>
      </c>
      <c r="M91" s="177">
        <f t="shared" ref="M91:M96" si="3">G91*(1+L91/100)</f>
        <v>0</v>
      </c>
      <c r="N91" s="177">
        <v>0.12358</v>
      </c>
      <c r="O91" s="177">
        <f t="shared" ref="O91:O96" si="4">ROUND(E91*N91,2)</f>
        <v>0.12</v>
      </c>
      <c r="P91" s="177">
        <v>0</v>
      </c>
      <c r="Q91" s="177">
        <f t="shared" ref="Q91:Q96" si="5">ROUND(E91*P91,2)</f>
        <v>0</v>
      </c>
      <c r="R91" s="177"/>
      <c r="S91" s="177" t="s">
        <v>175</v>
      </c>
      <c r="T91" s="178" t="s">
        <v>168</v>
      </c>
      <c r="U91" s="156">
        <v>2.52</v>
      </c>
      <c r="V91" s="156">
        <f t="shared" ref="V91:V96" si="6">ROUND(E91*U91,2)</f>
        <v>2.52</v>
      </c>
      <c r="W91" s="156"/>
      <c r="X91" s="156" t="s">
        <v>220</v>
      </c>
      <c r="Y91" s="147"/>
      <c r="Z91" s="147"/>
      <c r="AA91" s="147"/>
      <c r="AB91" s="147"/>
      <c r="AC91" s="147"/>
      <c r="AD91" s="147"/>
      <c r="AE91" s="147"/>
      <c r="AF91" s="147"/>
      <c r="AG91" s="147" t="s">
        <v>221</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5">
      <c r="A92" s="172">
        <v>27</v>
      </c>
      <c r="B92" s="173" t="s">
        <v>304</v>
      </c>
      <c r="C92" s="182" t="s">
        <v>305</v>
      </c>
      <c r="D92" s="174" t="s">
        <v>295</v>
      </c>
      <c r="E92" s="175">
        <v>1</v>
      </c>
      <c r="F92" s="176"/>
      <c r="G92" s="177">
        <f t="shared" si="0"/>
        <v>0</v>
      </c>
      <c r="H92" s="176"/>
      <c r="I92" s="177">
        <f t="shared" si="1"/>
        <v>0</v>
      </c>
      <c r="J92" s="176"/>
      <c r="K92" s="177">
        <f t="shared" si="2"/>
        <v>0</v>
      </c>
      <c r="L92" s="177">
        <v>21</v>
      </c>
      <c r="M92" s="177">
        <f t="shared" si="3"/>
        <v>0</v>
      </c>
      <c r="N92" s="177">
        <v>0.16264000000000001</v>
      </c>
      <c r="O92" s="177">
        <f t="shared" si="4"/>
        <v>0.16</v>
      </c>
      <c r="P92" s="177">
        <v>0</v>
      </c>
      <c r="Q92" s="177">
        <f t="shared" si="5"/>
        <v>0</v>
      </c>
      <c r="R92" s="177"/>
      <c r="S92" s="177" t="s">
        <v>175</v>
      </c>
      <c r="T92" s="178" t="s">
        <v>168</v>
      </c>
      <c r="U92" s="156">
        <v>3.09</v>
      </c>
      <c r="V92" s="156">
        <f t="shared" si="6"/>
        <v>3.09</v>
      </c>
      <c r="W92" s="156"/>
      <c r="X92" s="156" t="s">
        <v>220</v>
      </c>
      <c r="Y92" s="147"/>
      <c r="Z92" s="147"/>
      <c r="AA92" s="147"/>
      <c r="AB92" s="147"/>
      <c r="AC92" s="147"/>
      <c r="AD92" s="147"/>
      <c r="AE92" s="147"/>
      <c r="AF92" s="147"/>
      <c r="AG92" s="147" t="s">
        <v>221</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5">
      <c r="A93" s="172">
        <v>28</v>
      </c>
      <c r="B93" s="173" t="s">
        <v>306</v>
      </c>
      <c r="C93" s="182" t="s">
        <v>307</v>
      </c>
      <c r="D93" s="174" t="s">
        <v>295</v>
      </c>
      <c r="E93" s="175">
        <v>2</v>
      </c>
      <c r="F93" s="176"/>
      <c r="G93" s="177">
        <f t="shared" si="0"/>
        <v>0</v>
      </c>
      <c r="H93" s="176"/>
      <c r="I93" s="177">
        <f t="shared" si="1"/>
        <v>0</v>
      </c>
      <c r="J93" s="176"/>
      <c r="K93" s="177">
        <f t="shared" si="2"/>
        <v>0</v>
      </c>
      <c r="L93" s="177">
        <v>21</v>
      </c>
      <c r="M93" s="177">
        <f t="shared" si="3"/>
        <v>0</v>
      </c>
      <c r="N93" s="177">
        <v>0.21851999999999999</v>
      </c>
      <c r="O93" s="177">
        <f t="shared" si="4"/>
        <v>0.44</v>
      </c>
      <c r="P93" s="177">
        <v>0</v>
      </c>
      <c r="Q93" s="177">
        <f t="shared" si="5"/>
        <v>0</v>
      </c>
      <c r="R93" s="177"/>
      <c r="S93" s="177" t="s">
        <v>175</v>
      </c>
      <c r="T93" s="178" t="s">
        <v>168</v>
      </c>
      <c r="U93" s="156">
        <v>4.7290000000000001</v>
      </c>
      <c r="V93" s="156">
        <f t="shared" si="6"/>
        <v>9.4600000000000009</v>
      </c>
      <c r="W93" s="156"/>
      <c r="X93" s="156" t="s">
        <v>220</v>
      </c>
      <c r="Y93" s="147"/>
      <c r="Z93" s="147"/>
      <c r="AA93" s="147"/>
      <c r="AB93" s="147"/>
      <c r="AC93" s="147"/>
      <c r="AD93" s="147"/>
      <c r="AE93" s="147"/>
      <c r="AF93" s="147"/>
      <c r="AG93" s="147" t="s">
        <v>221</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72">
        <v>29</v>
      </c>
      <c r="B94" s="173" t="s">
        <v>308</v>
      </c>
      <c r="C94" s="182" t="s">
        <v>309</v>
      </c>
      <c r="D94" s="174" t="s">
        <v>166</v>
      </c>
      <c r="E94" s="175">
        <v>1</v>
      </c>
      <c r="F94" s="176"/>
      <c r="G94" s="177">
        <f t="shared" si="0"/>
        <v>0</v>
      </c>
      <c r="H94" s="176"/>
      <c r="I94" s="177">
        <f t="shared" si="1"/>
        <v>0</v>
      </c>
      <c r="J94" s="176"/>
      <c r="K94" s="177">
        <f t="shared" si="2"/>
        <v>0</v>
      </c>
      <c r="L94" s="177">
        <v>21</v>
      </c>
      <c r="M94" s="177">
        <f t="shared" si="3"/>
        <v>0</v>
      </c>
      <c r="N94" s="177">
        <v>6.0119999999999996</v>
      </c>
      <c r="O94" s="177">
        <f t="shared" si="4"/>
        <v>6.01</v>
      </c>
      <c r="P94" s="177">
        <v>0</v>
      </c>
      <c r="Q94" s="177">
        <f t="shared" si="5"/>
        <v>0</v>
      </c>
      <c r="R94" s="177"/>
      <c r="S94" s="177" t="s">
        <v>175</v>
      </c>
      <c r="T94" s="178" t="s">
        <v>168</v>
      </c>
      <c r="U94" s="156">
        <v>0</v>
      </c>
      <c r="V94" s="156">
        <f t="shared" si="6"/>
        <v>0</v>
      </c>
      <c r="W94" s="156"/>
      <c r="X94" s="156" t="s">
        <v>298</v>
      </c>
      <c r="Y94" s="147"/>
      <c r="Z94" s="147"/>
      <c r="AA94" s="147"/>
      <c r="AB94" s="147"/>
      <c r="AC94" s="147"/>
      <c r="AD94" s="147"/>
      <c r="AE94" s="147"/>
      <c r="AF94" s="147"/>
      <c r="AG94" s="147" t="s">
        <v>299</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5">
      <c r="A95" s="172">
        <v>30</v>
      </c>
      <c r="B95" s="173" t="s">
        <v>310</v>
      </c>
      <c r="C95" s="182" t="s">
        <v>311</v>
      </c>
      <c r="D95" s="174" t="s">
        <v>166</v>
      </c>
      <c r="E95" s="175">
        <v>1</v>
      </c>
      <c r="F95" s="176"/>
      <c r="G95" s="177">
        <f t="shared" si="0"/>
        <v>0</v>
      </c>
      <c r="H95" s="176"/>
      <c r="I95" s="177">
        <f t="shared" si="1"/>
        <v>0</v>
      </c>
      <c r="J95" s="176"/>
      <c r="K95" s="177">
        <f t="shared" si="2"/>
        <v>0</v>
      </c>
      <c r="L95" s="177">
        <v>21</v>
      </c>
      <c r="M95" s="177">
        <f t="shared" si="3"/>
        <v>0</v>
      </c>
      <c r="N95" s="177">
        <v>8.3539999999999992</v>
      </c>
      <c r="O95" s="177">
        <f t="shared" si="4"/>
        <v>8.35</v>
      </c>
      <c r="P95" s="177">
        <v>0</v>
      </c>
      <c r="Q95" s="177">
        <f t="shared" si="5"/>
        <v>0</v>
      </c>
      <c r="R95" s="177"/>
      <c r="S95" s="177" t="s">
        <v>175</v>
      </c>
      <c r="T95" s="178" t="s">
        <v>168</v>
      </c>
      <c r="U95" s="156">
        <v>0</v>
      </c>
      <c r="V95" s="156">
        <f t="shared" si="6"/>
        <v>0</v>
      </c>
      <c r="W95" s="156"/>
      <c r="X95" s="156" t="s">
        <v>298</v>
      </c>
      <c r="Y95" s="147"/>
      <c r="Z95" s="147"/>
      <c r="AA95" s="147"/>
      <c r="AB95" s="147"/>
      <c r="AC95" s="147"/>
      <c r="AD95" s="147"/>
      <c r="AE95" s="147"/>
      <c r="AF95" s="147"/>
      <c r="AG95" s="147" t="s">
        <v>299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0" outlineLevel="1" x14ac:dyDescent="0.25">
      <c r="A96" s="172">
        <v>31</v>
      </c>
      <c r="B96" s="173" t="s">
        <v>312</v>
      </c>
      <c r="C96" s="182" t="s">
        <v>313</v>
      </c>
      <c r="D96" s="174" t="s">
        <v>166</v>
      </c>
      <c r="E96" s="175">
        <v>2</v>
      </c>
      <c r="F96" s="176"/>
      <c r="G96" s="177">
        <f t="shared" si="0"/>
        <v>0</v>
      </c>
      <c r="H96" s="176"/>
      <c r="I96" s="177">
        <f t="shared" si="1"/>
        <v>0</v>
      </c>
      <c r="J96" s="176"/>
      <c r="K96" s="177">
        <f t="shared" si="2"/>
        <v>0</v>
      </c>
      <c r="L96" s="177">
        <v>21</v>
      </c>
      <c r="M96" s="177">
        <f t="shared" si="3"/>
        <v>0</v>
      </c>
      <c r="N96" s="177">
        <v>11.108000000000001</v>
      </c>
      <c r="O96" s="177">
        <f t="shared" si="4"/>
        <v>22.22</v>
      </c>
      <c r="P96" s="177">
        <v>0</v>
      </c>
      <c r="Q96" s="177">
        <f t="shared" si="5"/>
        <v>0</v>
      </c>
      <c r="R96" s="177"/>
      <c r="S96" s="177" t="s">
        <v>175</v>
      </c>
      <c r="T96" s="178" t="s">
        <v>168</v>
      </c>
      <c r="U96" s="156">
        <v>0</v>
      </c>
      <c r="V96" s="156">
        <f t="shared" si="6"/>
        <v>0</v>
      </c>
      <c r="W96" s="156"/>
      <c r="X96" s="156" t="s">
        <v>298</v>
      </c>
      <c r="Y96" s="147"/>
      <c r="Z96" s="147"/>
      <c r="AA96" s="147"/>
      <c r="AB96" s="147"/>
      <c r="AC96" s="147"/>
      <c r="AD96" s="147"/>
      <c r="AE96" s="147"/>
      <c r="AF96" s="147"/>
      <c r="AG96" s="147" t="s">
        <v>299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13" x14ac:dyDescent="0.25">
      <c r="A97" s="158" t="s">
        <v>162</v>
      </c>
      <c r="B97" s="159" t="s">
        <v>87</v>
      </c>
      <c r="C97" s="180" t="s">
        <v>88</v>
      </c>
      <c r="D97" s="160"/>
      <c r="E97" s="161"/>
      <c r="F97" s="162"/>
      <c r="G97" s="162">
        <f>SUMIF(AG98:AG110,"&lt;&gt;NOR",G98:G110)</f>
        <v>0</v>
      </c>
      <c r="H97" s="162"/>
      <c r="I97" s="162">
        <f>SUM(I98:I110)</f>
        <v>0</v>
      </c>
      <c r="J97" s="162"/>
      <c r="K97" s="162">
        <f>SUM(K98:K110)</f>
        <v>0</v>
      </c>
      <c r="L97" s="162"/>
      <c r="M97" s="162">
        <f>SUM(M98:M110)</f>
        <v>0</v>
      </c>
      <c r="N97" s="162"/>
      <c r="O97" s="162">
        <f>SUM(O98:O110)</f>
        <v>1.99</v>
      </c>
      <c r="P97" s="162"/>
      <c r="Q97" s="162">
        <f>SUM(Q98:Q110)</f>
        <v>0</v>
      </c>
      <c r="R97" s="162"/>
      <c r="S97" s="162"/>
      <c r="T97" s="163"/>
      <c r="U97" s="157"/>
      <c r="V97" s="157">
        <f>SUM(V98:V110)</f>
        <v>148.97999999999999</v>
      </c>
      <c r="W97" s="157"/>
      <c r="X97" s="157"/>
      <c r="AG97" t="s">
        <v>163</v>
      </c>
    </row>
    <row r="98" spans="1:60" ht="20" outlineLevel="1" x14ac:dyDescent="0.25">
      <c r="A98" s="164">
        <v>32</v>
      </c>
      <c r="B98" s="165" t="s">
        <v>314</v>
      </c>
      <c r="C98" s="181" t="s">
        <v>315</v>
      </c>
      <c r="D98" s="166" t="s">
        <v>266</v>
      </c>
      <c r="E98" s="167">
        <v>68.22</v>
      </c>
      <c r="F98" s="168"/>
      <c r="G98" s="169">
        <f>ROUND(E98*F98,2)</f>
        <v>0</v>
      </c>
      <c r="H98" s="168"/>
      <c r="I98" s="169">
        <f>ROUND(E98*H98,2)</f>
        <v>0</v>
      </c>
      <c r="J98" s="168"/>
      <c r="K98" s="169">
        <f>ROUND(E98*J98,2)</f>
        <v>0</v>
      </c>
      <c r="L98" s="169">
        <v>21</v>
      </c>
      <c r="M98" s="169">
        <f>G98*(1+L98/100)</f>
        <v>0</v>
      </c>
      <c r="N98" s="169">
        <v>1.469E-2</v>
      </c>
      <c r="O98" s="169">
        <f>ROUND(E98*N98,2)</f>
        <v>1</v>
      </c>
      <c r="P98" s="169">
        <v>0</v>
      </c>
      <c r="Q98" s="169">
        <f>ROUND(E98*P98,2)</f>
        <v>0</v>
      </c>
      <c r="R98" s="169" t="s">
        <v>276</v>
      </c>
      <c r="S98" s="169" t="s">
        <v>167</v>
      </c>
      <c r="T98" s="170" t="s">
        <v>167</v>
      </c>
      <c r="U98" s="156">
        <v>0.86</v>
      </c>
      <c r="V98" s="156">
        <f>ROUND(E98*U98,2)</f>
        <v>58.67</v>
      </c>
      <c r="W98" s="156"/>
      <c r="X98" s="156" t="s">
        <v>220</v>
      </c>
      <c r="Y98" s="147"/>
      <c r="Z98" s="147"/>
      <c r="AA98" s="147"/>
      <c r="AB98" s="147"/>
      <c r="AC98" s="147"/>
      <c r="AD98" s="147"/>
      <c r="AE98" s="147"/>
      <c r="AF98" s="147"/>
      <c r="AG98" s="147" t="s">
        <v>221</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0.5" outlineLevel="1" x14ac:dyDescent="0.25">
      <c r="A99" s="154"/>
      <c r="B99" s="155"/>
      <c r="C99" s="265" t="s">
        <v>316</v>
      </c>
      <c r="D99" s="266"/>
      <c r="E99" s="266"/>
      <c r="F99" s="266"/>
      <c r="G99" s="266"/>
      <c r="H99" s="156"/>
      <c r="I99" s="156"/>
      <c r="J99" s="156"/>
      <c r="K99" s="156"/>
      <c r="L99" s="156"/>
      <c r="M99" s="156"/>
      <c r="N99" s="156"/>
      <c r="O99" s="156"/>
      <c r="P99" s="156"/>
      <c r="Q99" s="156"/>
      <c r="R99" s="156"/>
      <c r="S99" s="156"/>
      <c r="T99" s="156"/>
      <c r="U99" s="156"/>
      <c r="V99" s="156"/>
      <c r="W99" s="156"/>
      <c r="X99" s="156"/>
      <c r="Y99" s="147"/>
      <c r="Z99" s="147"/>
      <c r="AA99" s="147"/>
      <c r="AB99" s="147"/>
      <c r="AC99" s="147"/>
      <c r="AD99" s="147"/>
      <c r="AE99" s="147"/>
      <c r="AF99" s="147"/>
      <c r="AG99" s="147" t="s">
        <v>223</v>
      </c>
      <c r="AH99" s="147"/>
      <c r="AI99" s="147"/>
      <c r="AJ99" s="147"/>
      <c r="AK99" s="147"/>
      <c r="AL99" s="147"/>
      <c r="AM99" s="147"/>
      <c r="AN99" s="147"/>
      <c r="AO99" s="147"/>
      <c r="AP99" s="147"/>
      <c r="AQ99" s="147"/>
      <c r="AR99" s="147"/>
      <c r="AS99" s="147"/>
      <c r="AT99" s="147"/>
      <c r="AU99" s="147"/>
      <c r="AV99" s="147"/>
      <c r="AW99" s="147"/>
      <c r="AX99" s="147"/>
      <c r="AY99" s="147"/>
      <c r="AZ99" s="147"/>
      <c r="BA99" s="171" t="str">
        <f>C99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9" s="147"/>
      <c r="BC99" s="147"/>
      <c r="BD99" s="147"/>
      <c r="BE99" s="147"/>
      <c r="BF99" s="147"/>
      <c r="BG99" s="147"/>
      <c r="BH99" s="147"/>
    </row>
    <row r="100" spans="1:60" outlineLevel="1" x14ac:dyDescent="0.25">
      <c r="A100" s="154"/>
      <c r="B100" s="155"/>
      <c r="C100" s="192" t="s">
        <v>317</v>
      </c>
      <c r="D100" s="186"/>
      <c r="E100" s="187">
        <v>68.22</v>
      </c>
      <c r="F100" s="156"/>
      <c r="G100" s="156"/>
      <c r="H100" s="156"/>
      <c r="I100" s="156"/>
      <c r="J100" s="156"/>
      <c r="K100" s="156"/>
      <c r="L100" s="156"/>
      <c r="M100" s="156"/>
      <c r="N100" s="156"/>
      <c r="O100" s="156"/>
      <c r="P100" s="156"/>
      <c r="Q100" s="156"/>
      <c r="R100" s="156"/>
      <c r="S100" s="156"/>
      <c r="T100" s="156"/>
      <c r="U100" s="156"/>
      <c r="V100" s="156"/>
      <c r="W100" s="156"/>
      <c r="X100" s="156"/>
      <c r="Y100" s="147"/>
      <c r="Z100" s="147"/>
      <c r="AA100" s="147"/>
      <c r="AB100" s="147"/>
      <c r="AC100" s="147"/>
      <c r="AD100" s="147"/>
      <c r="AE100" s="147"/>
      <c r="AF100" s="147"/>
      <c r="AG100" s="147" t="s">
        <v>233</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ht="20" outlineLevel="1" x14ac:dyDescent="0.25">
      <c r="A101" s="164">
        <v>33</v>
      </c>
      <c r="B101" s="165" t="s">
        <v>318</v>
      </c>
      <c r="C101" s="181" t="s">
        <v>319</v>
      </c>
      <c r="D101" s="166" t="s">
        <v>266</v>
      </c>
      <c r="E101" s="167">
        <v>61.387999999999998</v>
      </c>
      <c r="F101" s="168"/>
      <c r="G101" s="169">
        <f>ROUND(E101*F101,2)</f>
        <v>0</v>
      </c>
      <c r="H101" s="168"/>
      <c r="I101" s="169">
        <f>ROUND(E101*H101,2)</f>
        <v>0</v>
      </c>
      <c r="J101" s="168"/>
      <c r="K101" s="169">
        <f>ROUND(E101*J101,2)</f>
        <v>0</v>
      </c>
      <c r="L101" s="169">
        <v>21</v>
      </c>
      <c r="M101" s="169">
        <f>G101*(1+L101/100)</f>
        <v>0</v>
      </c>
      <c r="N101" s="169">
        <v>1.498E-2</v>
      </c>
      <c r="O101" s="169">
        <f>ROUND(E101*N101,2)</f>
        <v>0.92</v>
      </c>
      <c r="P101" s="169">
        <v>0</v>
      </c>
      <c r="Q101" s="169">
        <f>ROUND(E101*P101,2)</f>
        <v>0</v>
      </c>
      <c r="R101" s="169" t="s">
        <v>276</v>
      </c>
      <c r="S101" s="169" t="s">
        <v>167</v>
      </c>
      <c r="T101" s="170" t="s">
        <v>167</v>
      </c>
      <c r="U101" s="156">
        <v>1.26</v>
      </c>
      <c r="V101" s="156">
        <f>ROUND(E101*U101,2)</f>
        <v>77.349999999999994</v>
      </c>
      <c r="W101" s="156"/>
      <c r="X101" s="156" t="s">
        <v>220</v>
      </c>
      <c r="Y101" s="147"/>
      <c r="Z101" s="147"/>
      <c r="AA101" s="147"/>
      <c r="AB101" s="147"/>
      <c r="AC101" s="147"/>
      <c r="AD101" s="147"/>
      <c r="AE101" s="147"/>
      <c r="AF101" s="147"/>
      <c r="AG101" s="147" t="s">
        <v>221</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ht="20.5" outlineLevel="1" x14ac:dyDescent="0.25">
      <c r="A102" s="154"/>
      <c r="B102" s="155"/>
      <c r="C102" s="265" t="s">
        <v>320</v>
      </c>
      <c r="D102" s="266"/>
      <c r="E102" s="266"/>
      <c r="F102" s="266"/>
      <c r="G102" s="266"/>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223</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71" t="str">
        <f>C102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v>
      </c>
      <c r="BB102" s="147"/>
      <c r="BC102" s="147"/>
      <c r="BD102" s="147"/>
      <c r="BE102" s="147"/>
      <c r="BF102" s="147"/>
      <c r="BG102" s="147"/>
      <c r="BH102" s="147"/>
    </row>
    <row r="103" spans="1:60" outlineLevel="1" x14ac:dyDescent="0.25">
      <c r="A103" s="154"/>
      <c r="B103" s="155"/>
      <c r="C103" s="267" t="s">
        <v>321</v>
      </c>
      <c r="D103" s="268"/>
      <c r="E103" s="268"/>
      <c r="F103" s="268"/>
      <c r="G103" s="268"/>
      <c r="H103" s="156"/>
      <c r="I103" s="156"/>
      <c r="J103" s="156"/>
      <c r="K103" s="156"/>
      <c r="L103" s="156"/>
      <c r="M103" s="156"/>
      <c r="N103" s="156"/>
      <c r="O103" s="156"/>
      <c r="P103" s="156"/>
      <c r="Q103" s="156"/>
      <c r="R103" s="156"/>
      <c r="S103" s="156"/>
      <c r="T103" s="156"/>
      <c r="U103" s="156"/>
      <c r="V103" s="156"/>
      <c r="W103" s="156"/>
      <c r="X103" s="156"/>
      <c r="Y103" s="147"/>
      <c r="Z103" s="147"/>
      <c r="AA103" s="147"/>
      <c r="AB103" s="147"/>
      <c r="AC103" s="147"/>
      <c r="AD103" s="147"/>
      <c r="AE103" s="147"/>
      <c r="AF103" s="147"/>
      <c r="AG103" s="147" t="s">
        <v>223</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5">
      <c r="A104" s="154"/>
      <c r="B104" s="155"/>
      <c r="C104" s="192" t="s">
        <v>322</v>
      </c>
      <c r="D104" s="186"/>
      <c r="E104" s="187">
        <v>64.328000000000003</v>
      </c>
      <c r="F104" s="156"/>
      <c r="G104" s="156"/>
      <c r="H104" s="156"/>
      <c r="I104" s="156"/>
      <c r="J104" s="156"/>
      <c r="K104" s="156"/>
      <c r="L104" s="156"/>
      <c r="M104" s="156"/>
      <c r="N104" s="156"/>
      <c r="O104" s="156"/>
      <c r="P104" s="156"/>
      <c r="Q104" s="156"/>
      <c r="R104" s="156"/>
      <c r="S104" s="156"/>
      <c r="T104" s="156"/>
      <c r="U104" s="156"/>
      <c r="V104" s="156"/>
      <c r="W104" s="156"/>
      <c r="X104" s="156"/>
      <c r="Y104" s="147"/>
      <c r="Z104" s="147"/>
      <c r="AA104" s="147"/>
      <c r="AB104" s="147"/>
      <c r="AC104" s="147"/>
      <c r="AD104" s="147"/>
      <c r="AE104" s="147"/>
      <c r="AF104" s="147"/>
      <c r="AG104" s="147" t="s">
        <v>233</v>
      </c>
      <c r="AH104" s="147">
        <v>0</v>
      </c>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5">
      <c r="A105" s="154"/>
      <c r="B105" s="155"/>
      <c r="C105" s="192" t="s">
        <v>323</v>
      </c>
      <c r="D105" s="186"/>
      <c r="E105" s="187">
        <v>-2.94</v>
      </c>
      <c r="F105" s="156"/>
      <c r="G105" s="156"/>
      <c r="H105" s="156"/>
      <c r="I105" s="156"/>
      <c r="J105" s="156"/>
      <c r="K105" s="156"/>
      <c r="L105" s="156"/>
      <c r="M105" s="156"/>
      <c r="N105" s="156"/>
      <c r="O105" s="156"/>
      <c r="P105" s="156"/>
      <c r="Q105" s="156"/>
      <c r="R105" s="156"/>
      <c r="S105" s="156"/>
      <c r="T105" s="156"/>
      <c r="U105" s="156"/>
      <c r="V105" s="156"/>
      <c r="W105" s="156"/>
      <c r="X105" s="156"/>
      <c r="Y105" s="147"/>
      <c r="Z105" s="147"/>
      <c r="AA105" s="147"/>
      <c r="AB105" s="147"/>
      <c r="AC105" s="147"/>
      <c r="AD105" s="147"/>
      <c r="AE105" s="147"/>
      <c r="AF105" s="147"/>
      <c r="AG105" s="147" t="s">
        <v>233</v>
      </c>
      <c r="AH105" s="147">
        <v>0</v>
      </c>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5">
      <c r="A106" s="164">
        <v>34</v>
      </c>
      <c r="B106" s="165" t="s">
        <v>324</v>
      </c>
      <c r="C106" s="181" t="s">
        <v>325</v>
      </c>
      <c r="D106" s="166" t="s">
        <v>266</v>
      </c>
      <c r="E106" s="167">
        <v>1.1200000000000001</v>
      </c>
      <c r="F106" s="168"/>
      <c r="G106" s="169">
        <f>ROUND(E106*F106,2)</f>
        <v>0</v>
      </c>
      <c r="H106" s="168"/>
      <c r="I106" s="169">
        <f>ROUND(E106*H106,2)</f>
        <v>0</v>
      </c>
      <c r="J106" s="168"/>
      <c r="K106" s="169">
        <f>ROUND(E106*J106,2)</f>
        <v>0</v>
      </c>
      <c r="L106" s="169">
        <v>21</v>
      </c>
      <c r="M106" s="169">
        <f>G106*(1+L106/100)</f>
        <v>0</v>
      </c>
      <c r="N106" s="169">
        <v>1.3440000000000001E-2</v>
      </c>
      <c r="O106" s="169">
        <f>ROUND(E106*N106,2)</f>
        <v>0.02</v>
      </c>
      <c r="P106" s="169">
        <v>0</v>
      </c>
      <c r="Q106" s="169">
        <f>ROUND(E106*P106,2)</f>
        <v>0</v>
      </c>
      <c r="R106" s="169" t="s">
        <v>276</v>
      </c>
      <c r="S106" s="169" t="s">
        <v>167</v>
      </c>
      <c r="T106" s="170" t="s">
        <v>167</v>
      </c>
      <c r="U106" s="156">
        <v>2.9020000000000001</v>
      </c>
      <c r="V106" s="156">
        <f>ROUND(E106*U106,2)</f>
        <v>3.25</v>
      </c>
      <c r="W106" s="156"/>
      <c r="X106" s="156" t="s">
        <v>220</v>
      </c>
      <c r="Y106" s="147"/>
      <c r="Z106" s="147"/>
      <c r="AA106" s="147"/>
      <c r="AB106" s="147"/>
      <c r="AC106" s="147"/>
      <c r="AD106" s="147"/>
      <c r="AE106" s="147"/>
      <c r="AF106" s="147"/>
      <c r="AG106" s="147" t="s">
        <v>221</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ht="30.5" outlineLevel="1" x14ac:dyDescent="0.25">
      <c r="A107" s="154"/>
      <c r="B107" s="155"/>
      <c r="C107" s="265" t="s">
        <v>326</v>
      </c>
      <c r="D107" s="266"/>
      <c r="E107" s="266"/>
      <c r="F107" s="266"/>
      <c r="G107" s="266"/>
      <c r="H107" s="156"/>
      <c r="I107" s="156"/>
      <c r="J107" s="156"/>
      <c r="K107" s="156"/>
      <c r="L107" s="156"/>
      <c r="M107" s="156"/>
      <c r="N107" s="156"/>
      <c r="O107" s="156"/>
      <c r="P107" s="156"/>
      <c r="Q107" s="156"/>
      <c r="R107" s="156"/>
      <c r="S107" s="156"/>
      <c r="T107" s="156"/>
      <c r="U107" s="156"/>
      <c r="V107" s="156"/>
      <c r="W107" s="156"/>
      <c r="X107" s="156"/>
      <c r="Y107" s="147"/>
      <c r="Z107" s="147"/>
      <c r="AA107" s="147"/>
      <c r="AB107" s="147"/>
      <c r="AC107" s="147"/>
      <c r="AD107" s="147"/>
      <c r="AE107" s="147"/>
      <c r="AF107" s="147"/>
      <c r="AG107" s="147" t="s">
        <v>223</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71" t="str">
        <f>C107</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07" s="147"/>
      <c r="BC107" s="147"/>
      <c r="BD107" s="147"/>
      <c r="BE107" s="147"/>
      <c r="BF107" s="147"/>
      <c r="BG107" s="147"/>
      <c r="BH107" s="147"/>
    </row>
    <row r="108" spans="1:60" outlineLevel="1" x14ac:dyDescent="0.25">
      <c r="A108" s="154"/>
      <c r="B108" s="155"/>
      <c r="C108" s="192" t="s">
        <v>327</v>
      </c>
      <c r="D108" s="186"/>
      <c r="E108" s="187">
        <v>1.1200000000000001</v>
      </c>
      <c r="F108" s="156"/>
      <c r="G108" s="156"/>
      <c r="H108" s="156"/>
      <c r="I108" s="156"/>
      <c r="J108" s="156"/>
      <c r="K108" s="156"/>
      <c r="L108" s="156"/>
      <c r="M108" s="156"/>
      <c r="N108" s="156"/>
      <c r="O108" s="156"/>
      <c r="P108" s="156"/>
      <c r="Q108" s="156"/>
      <c r="R108" s="156"/>
      <c r="S108" s="156"/>
      <c r="T108" s="156"/>
      <c r="U108" s="156"/>
      <c r="V108" s="156"/>
      <c r="W108" s="156"/>
      <c r="X108" s="156"/>
      <c r="Y108" s="147"/>
      <c r="Z108" s="147"/>
      <c r="AA108" s="147"/>
      <c r="AB108" s="147"/>
      <c r="AC108" s="147"/>
      <c r="AD108" s="147"/>
      <c r="AE108" s="147"/>
      <c r="AF108" s="147"/>
      <c r="AG108" s="147" t="s">
        <v>233</v>
      </c>
      <c r="AH108" s="147">
        <v>0</v>
      </c>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5">
      <c r="A109" s="164">
        <v>35</v>
      </c>
      <c r="B109" s="165" t="s">
        <v>328</v>
      </c>
      <c r="C109" s="181" t="s">
        <v>329</v>
      </c>
      <c r="D109" s="166" t="s">
        <v>330</v>
      </c>
      <c r="E109" s="167">
        <v>45.48</v>
      </c>
      <c r="F109" s="168"/>
      <c r="G109" s="169">
        <f>ROUND(E109*F109,2)</f>
        <v>0</v>
      </c>
      <c r="H109" s="168"/>
      <c r="I109" s="169">
        <f>ROUND(E109*H109,2)</f>
        <v>0</v>
      </c>
      <c r="J109" s="168"/>
      <c r="K109" s="169">
        <f>ROUND(E109*J109,2)</f>
        <v>0</v>
      </c>
      <c r="L109" s="169">
        <v>21</v>
      </c>
      <c r="M109" s="169">
        <f>G109*(1+L109/100)</f>
        <v>0</v>
      </c>
      <c r="N109" s="169">
        <v>1.0499999999999999E-3</v>
      </c>
      <c r="O109" s="169">
        <f>ROUND(E109*N109,2)</f>
        <v>0.05</v>
      </c>
      <c r="P109" s="169">
        <v>0</v>
      </c>
      <c r="Q109" s="169">
        <f>ROUND(E109*P109,2)</f>
        <v>0</v>
      </c>
      <c r="R109" s="169" t="s">
        <v>276</v>
      </c>
      <c r="S109" s="169" t="s">
        <v>167</v>
      </c>
      <c r="T109" s="170" t="s">
        <v>167</v>
      </c>
      <c r="U109" s="156">
        <v>0.21360000000000001</v>
      </c>
      <c r="V109" s="156">
        <f>ROUND(E109*U109,2)</f>
        <v>9.7100000000000009</v>
      </c>
      <c r="W109" s="156"/>
      <c r="X109" s="156" t="s">
        <v>220</v>
      </c>
      <c r="Y109" s="147"/>
      <c r="Z109" s="147"/>
      <c r="AA109" s="147"/>
      <c r="AB109" s="147"/>
      <c r="AC109" s="147"/>
      <c r="AD109" s="147"/>
      <c r="AE109" s="147"/>
      <c r="AF109" s="147"/>
      <c r="AG109" s="147" t="s">
        <v>221</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5">
      <c r="A110" s="154"/>
      <c r="B110" s="155"/>
      <c r="C110" s="192" t="s">
        <v>331</v>
      </c>
      <c r="D110" s="186"/>
      <c r="E110" s="187">
        <v>45.48</v>
      </c>
      <c r="F110" s="156"/>
      <c r="G110" s="156"/>
      <c r="H110" s="156"/>
      <c r="I110" s="156"/>
      <c r="J110" s="156"/>
      <c r="K110" s="156"/>
      <c r="L110" s="156"/>
      <c r="M110" s="156"/>
      <c r="N110" s="156"/>
      <c r="O110" s="156"/>
      <c r="P110" s="156"/>
      <c r="Q110" s="156"/>
      <c r="R110" s="156"/>
      <c r="S110" s="156"/>
      <c r="T110" s="156"/>
      <c r="U110" s="156"/>
      <c r="V110" s="156"/>
      <c r="W110" s="156"/>
      <c r="X110" s="156"/>
      <c r="Y110" s="147"/>
      <c r="Z110" s="147"/>
      <c r="AA110" s="147"/>
      <c r="AB110" s="147"/>
      <c r="AC110" s="147"/>
      <c r="AD110" s="147"/>
      <c r="AE110" s="147"/>
      <c r="AF110" s="147"/>
      <c r="AG110" s="147" t="s">
        <v>233</v>
      </c>
      <c r="AH110" s="147">
        <v>0</v>
      </c>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ht="13" x14ac:dyDescent="0.25">
      <c r="A111" s="158" t="s">
        <v>162</v>
      </c>
      <c r="B111" s="159" t="s">
        <v>46</v>
      </c>
      <c r="C111" s="180" t="s">
        <v>89</v>
      </c>
      <c r="D111" s="160"/>
      <c r="E111" s="161"/>
      <c r="F111" s="162"/>
      <c r="G111" s="162">
        <f>SUMIF(AG112:AG115,"&lt;&gt;NOR",G112:G115)</f>
        <v>0</v>
      </c>
      <c r="H111" s="162"/>
      <c r="I111" s="162">
        <f>SUM(I112:I115)</f>
        <v>0</v>
      </c>
      <c r="J111" s="162"/>
      <c r="K111" s="162">
        <f>SUM(K112:K115)</f>
        <v>0</v>
      </c>
      <c r="L111" s="162"/>
      <c r="M111" s="162">
        <f>SUM(M112:M115)</f>
        <v>0</v>
      </c>
      <c r="N111" s="162"/>
      <c r="O111" s="162">
        <f>SUM(O112:O115)</f>
        <v>18.350000000000001</v>
      </c>
      <c r="P111" s="162"/>
      <c r="Q111" s="162">
        <f>SUM(Q112:Q115)</f>
        <v>0</v>
      </c>
      <c r="R111" s="162"/>
      <c r="S111" s="162"/>
      <c r="T111" s="163"/>
      <c r="U111" s="157"/>
      <c r="V111" s="157">
        <f>SUM(V112:V115)</f>
        <v>40.75</v>
      </c>
      <c r="W111" s="157"/>
      <c r="X111" s="157"/>
      <c r="AG111" t="s">
        <v>163</v>
      </c>
    </row>
    <row r="112" spans="1:60" outlineLevel="1" x14ac:dyDescent="0.25">
      <c r="A112" s="164">
        <v>36</v>
      </c>
      <c r="B112" s="165" t="s">
        <v>332</v>
      </c>
      <c r="C112" s="181" t="s">
        <v>333</v>
      </c>
      <c r="D112" s="166" t="s">
        <v>266</v>
      </c>
      <c r="E112" s="167">
        <v>71.624799999999993</v>
      </c>
      <c r="F112" s="168"/>
      <c r="G112" s="169">
        <f>ROUND(E112*F112,2)</f>
        <v>0</v>
      </c>
      <c r="H112" s="168"/>
      <c r="I112" s="169">
        <f>ROUND(E112*H112,2)</f>
        <v>0</v>
      </c>
      <c r="J112" s="168"/>
      <c r="K112" s="169">
        <f>ROUND(E112*J112,2)</f>
        <v>0</v>
      </c>
      <c r="L112" s="169">
        <v>21</v>
      </c>
      <c r="M112" s="169">
        <f>G112*(1+L112/100)</f>
        <v>0</v>
      </c>
      <c r="N112" s="169">
        <v>0.25613000000000002</v>
      </c>
      <c r="O112" s="169">
        <f>ROUND(E112*N112,2)</f>
        <v>18.350000000000001</v>
      </c>
      <c r="P112" s="169">
        <v>0</v>
      </c>
      <c r="Q112" s="169">
        <f>ROUND(E112*P112,2)</f>
        <v>0</v>
      </c>
      <c r="R112" s="169" t="s">
        <v>267</v>
      </c>
      <c r="S112" s="169" t="s">
        <v>175</v>
      </c>
      <c r="T112" s="170" t="s">
        <v>268</v>
      </c>
      <c r="U112" s="156">
        <v>0.56899999999999995</v>
      </c>
      <c r="V112" s="156">
        <f>ROUND(E112*U112,2)</f>
        <v>40.75</v>
      </c>
      <c r="W112" s="156"/>
      <c r="X112" s="156" t="s">
        <v>220</v>
      </c>
      <c r="Y112" s="147"/>
      <c r="Z112" s="147"/>
      <c r="AA112" s="147"/>
      <c r="AB112" s="147"/>
      <c r="AC112" s="147"/>
      <c r="AD112" s="147"/>
      <c r="AE112" s="147"/>
      <c r="AF112" s="147"/>
      <c r="AG112" s="147" t="s">
        <v>221</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5">
      <c r="A113" s="154"/>
      <c r="B113" s="155"/>
      <c r="C113" s="265" t="s">
        <v>334</v>
      </c>
      <c r="D113" s="266"/>
      <c r="E113" s="266"/>
      <c r="F113" s="266"/>
      <c r="G113" s="266"/>
      <c r="H113" s="156"/>
      <c r="I113" s="156"/>
      <c r="J113" s="156"/>
      <c r="K113" s="156"/>
      <c r="L113" s="156"/>
      <c r="M113" s="156"/>
      <c r="N113" s="156"/>
      <c r="O113" s="156"/>
      <c r="P113" s="156"/>
      <c r="Q113" s="156"/>
      <c r="R113" s="156"/>
      <c r="S113" s="156"/>
      <c r="T113" s="156"/>
      <c r="U113" s="156"/>
      <c r="V113" s="156"/>
      <c r="W113" s="156"/>
      <c r="X113" s="156"/>
      <c r="Y113" s="147"/>
      <c r="Z113" s="147"/>
      <c r="AA113" s="147"/>
      <c r="AB113" s="147"/>
      <c r="AC113" s="147"/>
      <c r="AD113" s="147"/>
      <c r="AE113" s="147"/>
      <c r="AF113" s="147"/>
      <c r="AG113" s="147" t="s">
        <v>223</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5">
      <c r="A114" s="154"/>
      <c r="B114" s="155"/>
      <c r="C114" s="192" t="s">
        <v>335</v>
      </c>
      <c r="D114" s="186"/>
      <c r="E114" s="187">
        <v>76.280799999999999</v>
      </c>
      <c r="F114" s="156"/>
      <c r="G114" s="156"/>
      <c r="H114" s="156"/>
      <c r="I114" s="156"/>
      <c r="J114" s="156"/>
      <c r="K114" s="156"/>
      <c r="L114" s="156"/>
      <c r="M114" s="156"/>
      <c r="N114" s="156"/>
      <c r="O114" s="156"/>
      <c r="P114" s="156"/>
      <c r="Q114" s="156"/>
      <c r="R114" s="156"/>
      <c r="S114" s="156"/>
      <c r="T114" s="156"/>
      <c r="U114" s="156"/>
      <c r="V114" s="156"/>
      <c r="W114" s="156"/>
      <c r="X114" s="156"/>
      <c r="Y114" s="147"/>
      <c r="Z114" s="147"/>
      <c r="AA114" s="147"/>
      <c r="AB114" s="147"/>
      <c r="AC114" s="147"/>
      <c r="AD114" s="147"/>
      <c r="AE114" s="147"/>
      <c r="AF114" s="147"/>
      <c r="AG114" s="147" t="s">
        <v>233</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5">
      <c r="A115" s="154"/>
      <c r="B115" s="155"/>
      <c r="C115" s="192" t="s">
        <v>336</v>
      </c>
      <c r="D115" s="186"/>
      <c r="E115" s="187">
        <v>-4.6559999999999997</v>
      </c>
      <c r="F115" s="156"/>
      <c r="G115" s="156"/>
      <c r="H115" s="156"/>
      <c r="I115" s="156"/>
      <c r="J115" s="156"/>
      <c r="K115" s="156"/>
      <c r="L115" s="156"/>
      <c r="M115" s="156"/>
      <c r="N115" s="156"/>
      <c r="O115" s="156"/>
      <c r="P115" s="156"/>
      <c r="Q115" s="156"/>
      <c r="R115" s="156"/>
      <c r="S115" s="156"/>
      <c r="T115" s="156"/>
      <c r="U115" s="156"/>
      <c r="V115" s="156"/>
      <c r="W115" s="156"/>
      <c r="X115" s="156"/>
      <c r="Y115" s="147"/>
      <c r="Z115" s="147"/>
      <c r="AA115" s="147"/>
      <c r="AB115" s="147"/>
      <c r="AC115" s="147"/>
      <c r="AD115" s="147"/>
      <c r="AE115" s="147"/>
      <c r="AF115" s="147"/>
      <c r="AG115" s="147" t="s">
        <v>233</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ht="13" x14ac:dyDescent="0.25">
      <c r="A116" s="158" t="s">
        <v>162</v>
      </c>
      <c r="B116" s="159" t="s">
        <v>92</v>
      </c>
      <c r="C116" s="180" t="s">
        <v>93</v>
      </c>
      <c r="D116" s="160"/>
      <c r="E116" s="161"/>
      <c r="F116" s="162"/>
      <c r="G116" s="162">
        <f>SUMIF(AG117:AG128,"&lt;&gt;NOR",G117:G128)</f>
        <v>0</v>
      </c>
      <c r="H116" s="162"/>
      <c r="I116" s="162">
        <f>SUM(I117:I128)</f>
        <v>0</v>
      </c>
      <c r="J116" s="162"/>
      <c r="K116" s="162">
        <f>SUM(K117:K128)</f>
        <v>0</v>
      </c>
      <c r="L116" s="162"/>
      <c r="M116" s="162">
        <f>SUM(M117:M128)</f>
        <v>0</v>
      </c>
      <c r="N116" s="162"/>
      <c r="O116" s="162">
        <f>SUM(O117:O128)</f>
        <v>0.04</v>
      </c>
      <c r="P116" s="162"/>
      <c r="Q116" s="162">
        <f>SUM(Q117:Q128)</f>
        <v>0</v>
      </c>
      <c r="R116" s="162"/>
      <c r="S116" s="162"/>
      <c r="T116" s="163"/>
      <c r="U116" s="157"/>
      <c r="V116" s="157">
        <f>SUM(V117:V128)</f>
        <v>31.87</v>
      </c>
      <c r="W116" s="157"/>
      <c r="X116" s="157"/>
      <c r="AG116" t="s">
        <v>163</v>
      </c>
    </row>
    <row r="117" spans="1:60" ht="20" outlineLevel="1" x14ac:dyDescent="0.25">
      <c r="A117" s="164">
        <v>37</v>
      </c>
      <c r="B117" s="165" t="s">
        <v>337</v>
      </c>
      <c r="C117" s="181" t="s">
        <v>338</v>
      </c>
      <c r="D117" s="166" t="s">
        <v>230</v>
      </c>
      <c r="E117" s="167">
        <v>100</v>
      </c>
      <c r="F117" s="168"/>
      <c r="G117" s="169">
        <f>ROUND(E117*F117,2)</f>
        <v>0</v>
      </c>
      <c r="H117" s="168"/>
      <c r="I117" s="169">
        <f>ROUND(E117*H117,2)</f>
        <v>0</v>
      </c>
      <c r="J117" s="168"/>
      <c r="K117" s="169">
        <f>ROUND(E117*J117,2)</f>
        <v>0</v>
      </c>
      <c r="L117" s="169">
        <v>21</v>
      </c>
      <c r="M117" s="169">
        <f>G117*(1+L117/100)</f>
        <v>0</v>
      </c>
      <c r="N117" s="169">
        <v>0</v>
      </c>
      <c r="O117" s="169">
        <f>ROUND(E117*N117,2)</f>
        <v>0</v>
      </c>
      <c r="P117" s="169">
        <v>0</v>
      </c>
      <c r="Q117" s="169">
        <f>ROUND(E117*P117,2)</f>
        <v>0</v>
      </c>
      <c r="R117" s="169" t="s">
        <v>339</v>
      </c>
      <c r="S117" s="169" t="s">
        <v>167</v>
      </c>
      <c r="T117" s="170" t="s">
        <v>167</v>
      </c>
      <c r="U117" s="156">
        <v>0.11</v>
      </c>
      <c r="V117" s="156">
        <f>ROUND(E117*U117,2)</f>
        <v>11</v>
      </c>
      <c r="W117" s="156"/>
      <c r="X117" s="156" t="s">
        <v>220</v>
      </c>
      <c r="Y117" s="147"/>
      <c r="Z117" s="147"/>
      <c r="AA117" s="147"/>
      <c r="AB117" s="147"/>
      <c r="AC117" s="147"/>
      <c r="AD117" s="147"/>
      <c r="AE117" s="147"/>
      <c r="AF117" s="147"/>
      <c r="AG117" s="147" t="s">
        <v>221</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5">
      <c r="A118" s="154"/>
      <c r="B118" s="155"/>
      <c r="C118" s="265" t="s">
        <v>340</v>
      </c>
      <c r="D118" s="266"/>
      <c r="E118" s="266"/>
      <c r="F118" s="266"/>
      <c r="G118" s="266"/>
      <c r="H118" s="156"/>
      <c r="I118" s="156"/>
      <c r="J118" s="156"/>
      <c r="K118" s="156"/>
      <c r="L118" s="156"/>
      <c r="M118" s="156"/>
      <c r="N118" s="156"/>
      <c r="O118" s="156"/>
      <c r="P118" s="156"/>
      <c r="Q118" s="156"/>
      <c r="R118" s="156"/>
      <c r="S118" s="156"/>
      <c r="T118" s="156"/>
      <c r="U118" s="156"/>
      <c r="V118" s="156"/>
      <c r="W118" s="156"/>
      <c r="X118" s="156"/>
      <c r="Y118" s="147"/>
      <c r="Z118" s="147"/>
      <c r="AA118" s="147"/>
      <c r="AB118" s="147"/>
      <c r="AC118" s="147"/>
      <c r="AD118" s="147"/>
      <c r="AE118" s="147"/>
      <c r="AF118" s="147"/>
      <c r="AG118" s="147" t="s">
        <v>223</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5">
      <c r="A119" s="164">
        <v>38</v>
      </c>
      <c r="B119" s="165" t="s">
        <v>341</v>
      </c>
      <c r="C119" s="181" t="s">
        <v>342</v>
      </c>
      <c r="D119" s="166" t="s">
        <v>266</v>
      </c>
      <c r="E119" s="167">
        <v>27.984000000000002</v>
      </c>
      <c r="F119" s="168"/>
      <c r="G119" s="169">
        <f>ROUND(E119*F119,2)</f>
        <v>0</v>
      </c>
      <c r="H119" s="168"/>
      <c r="I119" s="169">
        <f>ROUND(E119*H119,2)</f>
        <v>0</v>
      </c>
      <c r="J119" s="168"/>
      <c r="K119" s="169">
        <f>ROUND(E119*J119,2)</f>
        <v>0</v>
      </c>
      <c r="L119" s="169">
        <v>21</v>
      </c>
      <c r="M119" s="169">
        <f>G119*(1+L119/100)</f>
        <v>0</v>
      </c>
      <c r="N119" s="169">
        <v>1.58E-3</v>
      </c>
      <c r="O119" s="169">
        <f>ROUND(E119*N119,2)</f>
        <v>0.04</v>
      </c>
      <c r="P119" s="169">
        <v>0</v>
      </c>
      <c r="Q119" s="169">
        <f>ROUND(E119*P119,2)</f>
        <v>0</v>
      </c>
      <c r="R119" s="169" t="s">
        <v>343</v>
      </c>
      <c r="S119" s="169" t="s">
        <v>167</v>
      </c>
      <c r="T119" s="170" t="s">
        <v>167</v>
      </c>
      <c r="U119" s="156">
        <v>0.214</v>
      </c>
      <c r="V119" s="156">
        <f>ROUND(E119*U119,2)</f>
        <v>5.99</v>
      </c>
      <c r="W119" s="156"/>
      <c r="X119" s="156" t="s">
        <v>220</v>
      </c>
      <c r="Y119" s="147"/>
      <c r="Z119" s="147"/>
      <c r="AA119" s="147"/>
      <c r="AB119" s="147"/>
      <c r="AC119" s="147"/>
      <c r="AD119" s="147"/>
      <c r="AE119" s="147"/>
      <c r="AF119" s="147"/>
      <c r="AG119" s="147" t="s">
        <v>221</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5">
      <c r="A120" s="154"/>
      <c r="B120" s="155"/>
      <c r="C120" s="192" t="s">
        <v>344</v>
      </c>
      <c r="D120" s="186"/>
      <c r="E120" s="187">
        <v>27.984000000000002</v>
      </c>
      <c r="F120" s="156"/>
      <c r="G120" s="156"/>
      <c r="H120" s="156"/>
      <c r="I120" s="156"/>
      <c r="J120" s="156"/>
      <c r="K120" s="156"/>
      <c r="L120" s="156"/>
      <c r="M120" s="156"/>
      <c r="N120" s="156"/>
      <c r="O120" s="156"/>
      <c r="P120" s="156"/>
      <c r="Q120" s="156"/>
      <c r="R120" s="156"/>
      <c r="S120" s="156"/>
      <c r="T120" s="156"/>
      <c r="U120" s="156"/>
      <c r="V120" s="156"/>
      <c r="W120" s="156"/>
      <c r="X120" s="156"/>
      <c r="Y120" s="147"/>
      <c r="Z120" s="147"/>
      <c r="AA120" s="147"/>
      <c r="AB120" s="147"/>
      <c r="AC120" s="147"/>
      <c r="AD120" s="147"/>
      <c r="AE120" s="147"/>
      <c r="AF120" s="147"/>
      <c r="AG120" s="147" t="s">
        <v>233</v>
      </c>
      <c r="AH120" s="147">
        <v>0</v>
      </c>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ht="30" outlineLevel="1" x14ac:dyDescent="0.25">
      <c r="A121" s="164">
        <v>39</v>
      </c>
      <c r="B121" s="165" t="s">
        <v>345</v>
      </c>
      <c r="C121" s="181" t="s">
        <v>346</v>
      </c>
      <c r="D121" s="166" t="s">
        <v>266</v>
      </c>
      <c r="E121" s="167">
        <v>17.186399999999999</v>
      </c>
      <c r="F121" s="168"/>
      <c r="G121" s="169">
        <f>ROUND(E121*F121,2)</f>
        <v>0</v>
      </c>
      <c r="H121" s="168"/>
      <c r="I121" s="169">
        <f>ROUND(E121*H121,2)</f>
        <v>0</v>
      </c>
      <c r="J121" s="168"/>
      <c r="K121" s="169">
        <f>ROUND(E121*J121,2)</f>
        <v>0</v>
      </c>
      <c r="L121" s="169">
        <v>21</v>
      </c>
      <c r="M121" s="169">
        <f>G121*(1+L121/100)</f>
        <v>0</v>
      </c>
      <c r="N121" s="169">
        <v>0</v>
      </c>
      <c r="O121" s="169">
        <f>ROUND(E121*N121,2)</f>
        <v>0</v>
      </c>
      <c r="P121" s="169">
        <v>0</v>
      </c>
      <c r="Q121" s="169">
        <f>ROUND(E121*P121,2)</f>
        <v>0</v>
      </c>
      <c r="R121" s="169" t="s">
        <v>276</v>
      </c>
      <c r="S121" s="169" t="s">
        <v>167</v>
      </c>
      <c r="T121" s="170" t="s">
        <v>167</v>
      </c>
      <c r="U121" s="156">
        <v>0.13900000000000001</v>
      </c>
      <c r="V121" s="156">
        <f>ROUND(E121*U121,2)</f>
        <v>2.39</v>
      </c>
      <c r="W121" s="156"/>
      <c r="X121" s="156" t="s">
        <v>220</v>
      </c>
      <c r="Y121" s="147"/>
      <c r="Z121" s="147"/>
      <c r="AA121" s="147"/>
      <c r="AB121" s="147"/>
      <c r="AC121" s="147"/>
      <c r="AD121" s="147"/>
      <c r="AE121" s="147"/>
      <c r="AF121" s="147"/>
      <c r="AG121" s="147" t="s">
        <v>221</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5">
      <c r="A122" s="154"/>
      <c r="B122" s="155"/>
      <c r="C122" s="192" t="s">
        <v>347</v>
      </c>
      <c r="D122" s="186"/>
      <c r="E122" s="187">
        <v>17.186399999999999</v>
      </c>
      <c r="F122" s="156"/>
      <c r="G122" s="156"/>
      <c r="H122" s="156"/>
      <c r="I122" s="156"/>
      <c r="J122" s="156"/>
      <c r="K122" s="156"/>
      <c r="L122" s="156"/>
      <c r="M122" s="156"/>
      <c r="N122" s="156"/>
      <c r="O122" s="156"/>
      <c r="P122" s="156"/>
      <c r="Q122" s="156"/>
      <c r="R122" s="156"/>
      <c r="S122" s="156"/>
      <c r="T122" s="156"/>
      <c r="U122" s="156"/>
      <c r="V122" s="156"/>
      <c r="W122" s="156"/>
      <c r="X122" s="156"/>
      <c r="Y122" s="147"/>
      <c r="Z122" s="147"/>
      <c r="AA122" s="147"/>
      <c r="AB122" s="147"/>
      <c r="AC122" s="147"/>
      <c r="AD122" s="147"/>
      <c r="AE122" s="147"/>
      <c r="AF122" s="147"/>
      <c r="AG122" s="147" t="s">
        <v>233</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ht="20" outlineLevel="1" x14ac:dyDescent="0.25">
      <c r="A123" s="164">
        <v>40</v>
      </c>
      <c r="B123" s="165" t="s">
        <v>348</v>
      </c>
      <c r="C123" s="181" t="s">
        <v>349</v>
      </c>
      <c r="D123" s="166" t="s">
        <v>266</v>
      </c>
      <c r="E123" s="167">
        <v>58.088799999999999</v>
      </c>
      <c r="F123" s="168"/>
      <c r="G123" s="169">
        <f>ROUND(E123*F123,2)</f>
        <v>0</v>
      </c>
      <c r="H123" s="168"/>
      <c r="I123" s="169">
        <f>ROUND(E123*H123,2)</f>
        <v>0</v>
      </c>
      <c r="J123" s="168"/>
      <c r="K123" s="169">
        <f>ROUND(E123*J123,2)</f>
        <v>0</v>
      </c>
      <c r="L123" s="169">
        <v>21</v>
      </c>
      <c r="M123" s="169">
        <f>G123*(1+L123/100)</f>
        <v>0</v>
      </c>
      <c r="N123" s="169">
        <v>1.0000000000000001E-5</v>
      </c>
      <c r="O123" s="169">
        <f>ROUND(E123*N123,2)</f>
        <v>0</v>
      </c>
      <c r="P123" s="169">
        <v>0</v>
      </c>
      <c r="Q123" s="169">
        <f>ROUND(E123*P123,2)</f>
        <v>0</v>
      </c>
      <c r="R123" s="169" t="s">
        <v>339</v>
      </c>
      <c r="S123" s="169" t="s">
        <v>167</v>
      </c>
      <c r="T123" s="170" t="s">
        <v>167</v>
      </c>
      <c r="U123" s="156">
        <v>0.17100000000000001</v>
      </c>
      <c r="V123" s="156">
        <f>ROUND(E123*U123,2)</f>
        <v>9.93</v>
      </c>
      <c r="W123" s="156"/>
      <c r="X123" s="156" t="s">
        <v>220</v>
      </c>
      <c r="Y123" s="147"/>
      <c r="Z123" s="147"/>
      <c r="AA123" s="147"/>
      <c r="AB123" s="147"/>
      <c r="AC123" s="147"/>
      <c r="AD123" s="147"/>
      <c r="AE123" s="147"/>
      <c r="AF123" s="147"/>
      <c r="AG123" s="147" t="s">
        <v>221</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5">
      <c r="A124" s="154"/>
      <c r="B124" s="155"/>
      <c r="C124" s="265" t="s">
        <v>350</v>
      </c>
      <c r="D124" s="266"/>
      <c r="E124" s="266"/>
      <c r="F124" s="266"/>
      <c r="G124" s="266"/>
      <c r="H124" s="156"/>
      <c r="I124" s="156"/>
      <c r="J124" s="156"/>
      <c r="K124" s="156"/>
      <c r="L124" s="156"/>
      <c r="M124" s="156"/>
      <c r="N124" s="156"/>
      <c r="O124" s="156"/>
      <c r="P124" s="156"/>
      <c r="Q124" s="156"/>
      <c r="R124" s="156"/>
      <c r="S124" s="156"/>
      <c r="T124" s="156"/>
      <c r="U124" s="156"/>
      <c r="V124" s="156"/>
      <c r="W124" s="156"/>
      <c r="X124" s="156"/>
      <c r="Y124" s="147"/>
      <c r="Z124" s="147"/>
      <c r="AA124" s="147"/>
      <c r="AB124" s="147"/>
      <c r="AC124" s="147"/>
      <c r="AD124" s="147"/>
      <c r="AE124" s="147"/>
      <c r="AF124" s="147"/>
      <c r="AG124" s="147" t="s">
        <v>223</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5">
      <c r="A125" s="154"/>
      <c r="B125" s="155"/>
      <c r="C125" s="192" t="s">
        <v>351</v>
      </c>
      <c r="D125" s="186"/>
      <c r="E125" s="187">
        <v>58.088799999999999</v>
      </c>
      <c r="F125" s="156"/>
      <c r="G125" s="156"/>
      <c r="H125" s="156"/>
      <c r="I125" s="156"/>
      <c r="J125" s="156"/>
      <c r="K125" s="156"/>
      <c r="L125" s="156"/>
      <c r="M125" s="156"/>
      <c r="N125" s="156"/>
      <c r="O125" s="156"/>
      <c r="P125" s="156"/>
      <c r="Q125" s="156"/>
      <c r="R125" s="156"/>
      <c r="S125" s="156"/>
      <c r="T125" s="156"/>
      <c r="U125" s="156"/>
      <c r="V125" s="156"/>
      <c r="W125" s="156"/>
      <c r="X125" s="156"/>
      <c r="Y125" s="147"/>
      <c r="Z125" s="147"/>
      <c r="AA125" s="147"/>
      <c r="AB125" s="147"/>
      <c r="AC125" s="147"/>
      <c r="AD125" s="147"/>
      <c r="AE125" s="147"/>
      <c r="AF125" s="147"/>
      <c r="AG125" s="147" t="s">
        <v>233</v>
      </c>
      <c r="AH125" s="147">
        <v>0</v>
      </c>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ht="20" outlineLevel="1" x14ac:dyDescent="0.25">
      <c r="A126" s="172">
        <v>41</v>
      </c>
      <c r="B126" s="173" t="s">
        <v>352</v>
      </c>
      <c r="C126" s="182" t="s">
        <v>353</v>
      </c>
      <c r="D126" s="174" t="s">
        <v>295</v>
      </c>
      <c r="E126" s="175">
        <v>16</v>
      </c>
      <c r="F126" s="176"/>
      <c r="G126" s="177">
        <f>ROUND(E126*F126,2)</f>
        <v>0</v>
      </c>
      <c r="H126" s="176"/>
      <c r="I126" s="177">
        <f>ROUND(E126*H126,2)</f>
        <v>0</v>
      </c>
      <c r="J126" s="176"/>
      <c r="K126" s="177">
        <f>ROUND(E126*J126,2)</f>
        <v>0</v>
      </c>
      <c r="L126" s="177">
        <v>21</v>
      </c>
      <c r="M126" s="177">
        <f>G126*(1+L126/100)</f>
        <v>0</v>
      </c>
      <c r="N126" s="177">
        <v>0</v>
      </c>
      <c r="O126" s="177">
        <f>ROUND(E126*N126,2)</f>
        <v>0</v>
      </c>
      <c r="P126" s="177">
        <v>0</v>
      </c>
      <c r="Q126" s="177">
        <f>ROUND(E126*P126,2)</f>
        <v>0</v>
      </c>
      <c r="R126" s="177" t="s">
        <v>354</v>
      </c>
      <c r="S126" s="177" t="s">
        <v>167</v>
      </c>
      <c r="T126" s="178" t="s">
        <v>167</v>
      </c>
      <c r="U126" s="156">
        <v>0.16</v>
      </c>
      <c r="V126" s="156">
        <f>ROUND(E126*U126,2)</f>
        <v>2.56</v>
      </c>
      <c r="W126" s="156"/>
      <c r="X126" s="156" t="s">
        <v>220</v>
      </c>
      <c r="Y126" s="147"/>
      <c r="Z126" s="147"/>
      <c r="AA126" s="147"/>
      <c r="AB126" s="147"/>
      <c r="AC126" s="147"/>
      <c r="AD126" s="147"/>
      <c r="AE126" s="147"/>
      <c r="AF126" s="147"/>
      <c r="AG126" s="147" t="s">
        <v>221</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5">
      <c r="A127" s="172">
        <v>42</v>
      </c>
      <c r="B127" s="173" t="s">
        <v>355</v>
      </c>
      <c r="C127" s="182" t="s">
        <v>356</v>
      </c>
      <c r="D127" s="174" t="s">
        <v>230</v>
      </c>
      <c r="E127" s="175">
        <v>100</v>
      </c>
      <c r="F127" s="176"/>
      <c r="G127" s="177">
        <f>ROUND(E127*F127,2)</f>
        <v>0</v>
      </c>
      <c r="H127" s="176"/>
      <c r="I127" s="177">
        <f>ROUND(E127*H127,2)</f>
        <v>0</v>
      </c>
      <c r="J127" s="176"/>
      <c r="K127" s="177">
        <f>ROUND(E127*J127,2)</f>
        <v>0</v>
      </c>
      <c r="L127" s="177">
        <v>21</v>
      </c>
      <c r="M127" s="177">
        <f>G127*(1+L127/100)</f>
        <v>0</v>
      </c>
      <c r="N127" s="177">
        <v>0</v>
      </c>
      <c r="O127" s="177">
        <f>ROUND(E127*N127,2)</f>
        <v>0</v>
      </c>
      <c r="P127" s="177">
        <v>0</v>
      </c>
      <c r="Q127" s="177">
        <f>ROUND(E127*P127,2)</f>
        <v>0</v>
      </c>
      <c r="R127" s="177" t="s">
        <v>357</v>
      </c>
      <c r="S127" s="177" t="s">
        <v>167</v>
      </c>
      <c r="T127" s="178" t="s">
        <v>167</v>
      </c>
      <c r="U127" s="156">
        <v>0</v>
      </c>
      <c r="V127" s="156">
        <f>ROUND(E127*U127,2)</f>
        <v>0</v>
      </c>
      <c r="W127" s="156"/>
      <c r="X127" s="156" t="s">
        <v>298</v>
      </c>
      <c r="Y127" s="147"/>
      <c r="Z127" s="147"/>
      <c r="AA127" s="147"/>
      <c r="AB127" s="147"/>
      <c r="AC127" s="147"/>
      <c r="AD127" s="147"/>
      <c r="AE127" s="147"/>
      <c r="AF127" s="147"/>
      <c r="AG127" s="147" t="s">
        <v>299</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5">
      <c r="A128" s="172">
        <v>43</v>
      </c>
      <c r="B128" s="173" t="s">
        <v>358</v>
      </c>
      <c r="C128" s="182" t="s">
        <v>359</v>
      </c>
      <c r="D128" s="174" t="s">
        <v>230</v>
      </c>
      <c r="E128" s="175">
        <v>100</v>
      </c>
      <c r="F128" s="176"/>
      <c r="G128" s="177">
        <f>ROUND(E128*F128,2)</f>
        <v>0</v>
      </c>
      <c r="H128" s="176"/>
      <c r="I128" s="177">
        <f>ROUND(E128*H128,2)</f>
        <v>0</v>
      </c>
      <c r="J128" s="176"/>
      <c r="K128" s="177">
        <f>ROUND(E128*J128,2)</f>
        <v>0</v>
      </c>
      <c r="L128" s="177">
        <v>21</v>
      </c>
      <c r="M128" s="177">
        <f>G128*(1+L128/100)</f>
        <v>0</v>
      </c>
      <c r="N128" s="177">
        <v>0</v>
      </c>
      <c r="O128" s="177">
        <f>ROUND(E128*N128,2)</f>
        <v>0</v>
      </c>
      <c r="P128" s="177">
        <v>0</v>
      </c>
      <c r="Q128" s="177">
        <f>ROUND(E128*P128,2)</f>
        <v>0</v>
      </c>
      <c r="R128" s="177" t="s">
        <v>357</v>
      </c>
      <c r="S128" s="177" t="s">
        <v>167</v>
      </c>
      <c r="T128" s="178" t="s">
        <v>167</v>
      </c>
      <c r="U128" s="156">
        <v>0</v>
      </c>
      <c r="V128" s="156">
        <f>ROUND(E128*U128,2)</f>
        <v>0</v>
      </c>
      <c r="W128" s="156"/>
      <c r="X128" s="156" t="s">
        <v>298</v>
      </c>
      <c r="Y128" s="147"/>
      <c r="Z128" s="147"/>
      <c r="AA128" s="147"/>
      <c r="AB128" s="147"/>
      <c r="AC128" s="147"/>
      <c r="AD128" s="147"/>
      <c r="AE128" s="147"/>
      <c r="AF128" s="147"/>
      <c r="AG128" s="147" t="s">
        <v>299</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ht="13" x14ac:dyDescent="0.25">
      <c r="A129" s="158" t="s">
        <v>162</v>
      </c>
      <c r="B129" s="159" t="s">
        <v>94</v>
      </c>
      <c r="C129" s="180" t="s">
        <v>95</v>
      </c>
      <c r="D129" s="160"/>
      <c r="E129" s="161"/>
      <c r="F129" s="162"/>
      <c r="G129" s="162">
        <f>SUMIF(AG130:AG133,"&lt;&gt;NOR",G130:G133)</f>
        <v>0</v>
      </c>
      <c r="H129" s="162"/>
      <c r="I129" s="162">
        <f>SUM(I130:I133)</f>
        <v>0</v>
      </c>
      <c r="J129" s="162"/>
      <c r="K129" s="162">
        <f>SUM(K130:K133)</f>
        <v>0</v>
      </c>
      <c r="L129" s="162"/>
      <c r="M129" s="162">
        <f>SUM(M130:M133)</f>
        <v>0</v>
      </c>
      <c r="N129" s="162"/>
      <c r="O129" s="162">
        <f>SUM(O130:O133)</f>
        <v>0</v>
      </c>
      <c r="P129" s="162"/>
      <c r="Q129" s="162">
        <f>SUM(Q130:Q133)</f>
        <v>0</v>
      </c>
      <c r="R129" s="162"/>
      <c r="S129" s="162"/>
      <c r="T129" s="163"/>
      <c r="U129" s="157"/>
      <c r="V129" s="157">
        <f>SUM(V130:V133)</f>
        <v>66.7</v>
      </c>
      <c r="W129" s="157"/>
      <c r="X129" s="157"/>
      <c r="AG129" t="s">
        <v>163</v>
      </c>
    </row>
    <row r="130" spans="1:60" outlineLevel="1" x14ac:dyDescent="0.25">
      <c r="A130" s="164">
        <v>44</v>
      </c>
      <c r="B130" s="165" t="s">
        <v>360</v>
      </c>
      <c r="C130" s="181" t="s">
        <v>361</v>
      </c>
      <c r="D130" s="166" t="s">
        <v>284</v>
      </c>
      <c r="E130" s="167">
        <v>200.89690999999999</v>
      </c>
      <c r="F130" s="168"/>
      <c r="G130" s="169">
        <f>ROUND(E130*F130,2)</f>
        <v>0</v>
      </c>
      <c r="H130" s="168"/>
      <c r="I130" s="169">
        <f>ROUND(E130*H130,2)</f>
        <v>0</v>
      </c>
      <c r="J130" s="168"/>
      <c r="K130" s="169">
        <f>ROUND(E130*J130,2)</f>
        <v>0</v>
      </c>
      <c r="L130" s="169">
        <v>21</v>
      </c>
      <c r="M130" s="169">
        <f>G130*(1+L130/100)</f>
        <v>0</v>
      </c>
      <c r="N130" s="169">
        <v>0</v>
      </c>
      <c r="O130" s="169">
        <f>ROUND(E130*N130,2)</f>
        <v>0</v>
      </c>
      <c r="P130" s="169">
        <v>0</v>
      </c>
      <c r="Q130" s="169">
        <f>ROUND(E130*P130,2)</f>
        <v>0</v>
      </c>
      <c r="R130" s="169"/>
      <c r="S130" s="169" t="s">
        <v>167</v>
      </c>
      <c r="T130" s="170" t="s">
        <v>167</v>
      </c>
      <c r="U130" s="156">
        <v>0.33200000000000002</v>
      </c>
      <c r="V130" s="156">
        <f>ROUND(E130*U130,2)</f>
        <v>66.7</v>
      </c>
      <c r="W130" s="156"/>
      <c r="X130" s="156" t="s">
        <v>362</v>
      </c>
      <c r="Y130" s="147"/>
      <c r="Z130" s="147"/>
      <c r="AA130" s="147"/>
      <c r="AB130" s="147"/>
      <c r="AC130" s="147"/>
      <c r="AD130" s="147"/>
      <c r="AE130" s="147"/>
      <c r="AF130" s="147"/>
      <c r="AG130" s="147" t="s">
        <v>363</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5">
      <c r="A131" s="154"/>
      <c r="B131" s="155"/>
      <c r="C131" s="192" t="s">
        <v>364</v>
      </c>
      <c r="D131" s="186"/>
      <c r="E131" s="187"/>
      <c r="F131" s="156"/>
      <c r="G131" s="156"/>
      <c r="H131" s="156"/>
      <c r="I131" s="156"/>
      <c r="J131" s="156"/>
      <c r="K131" s="156"/>
      <c r="L131" s="156"/>
      <c r="M131" s="156"/>
      <c r="N131" s="156"/>
      <c r="O131" s="156"/>
      <c r="P131" s="156"/>
      <c r="Q131" s="156"/>
      <c r="R131" s="156"/>
      <c r="S131" s="156"/>
      <c r="T131" s="156"/>
      <c r="U131" s="156"/>
      <c r="V131" s="156"/>
      <c r="W131" s="156"/>
      <c r="X131" s="156"/>
      <c r="Y131" s="147"/>
      <c r="Z131" s="147"/>
      <c r="AA131" s="147"/>
      <c r="AB131" s="147"/>
      <c r="AC131" s="147"/>
      <c r="AD131" s="147"/>
      <c r="AE131" s="147"/>
      <c r="AF131" s="147"/>
      <c r="AG131" s="147" t="s">
        <v>233</v>
      </c>
      <c r="AH131" s="147">
        <v>0</v>
      </c>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5">
      <c r="A132" s="154"/>
      <c r="B132" s="155"/>
      <c r="C132" s="192" t="s">
        <v>365</v>
      </c>
      <c r="D132" s="186"/>
      <c r="E132" s="187"/>
      <c r="F132" s="156"/>
      <c r="G132" s="156"/>
      <c r="H132" s="156"/>
      <c r="I132" s="156"/>
      <c r="J132" s="156"/>
      <c r="K132" s="156"/>
      <c r="L132" s="156"/>
      <c r="M132" s="156"/>
      <c r="N132" s="156"/>
      <c r="O132" s="156"/>
      <c r="P132" s="156"/>
      <c r="Q132" s="156"/>
      <c r="R132" s="156"/>
      <c r="S132" s="156"/>
      <c r="T132" s="156"/>
      <c r="U132" s="156"/>
      <c r="V132" s="156"/>
      <c r="W132" s="156"/>
      <c r="X132" s="156"/>
      <c r="Y132" s="147"/>
      <c r="Z132" s="147"/>
      <c r="AA132" s="147"/>
      <c r="AB132" s="147"/>
      <c r="AC132" s="147"/>
      <c r="AD132" s="147"/>
      <c r="AE132" s="147"/>
      <c r="AF132" s="147"/>
      <c r="AG132" s="147" t="s">
        <v>233</v>
      </c>
      <c r="AH132" s="147">
        <v>0</v>
      </c>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5">
      <c r="A133" s="154"/>
      <c r="B133" s="155"/>
      <c r="C133" s="192" t="s">
        <v>366</v>
      </c>
      <c r="D133" s="186"/>
      <c r="E133" s="187">
        <v>200.89690999999999</v>
      </c>
      <c r="F133" s="156"/>
      <c r="G133" s="156"/>
      <c r="H133" s="156"/>
      <c r="I133" s="156"/>
      <c r="J133" s="156"/>
      <c r="K133" s="156"/>
      <c r="L133" s="156"/>
      <c r="M133" s="156"/>
      <c r="N133" s="156"/>
      <c r="O133" s="156"/>
      <c r="P133" s="156"/>
      <c r="Q133" s="156"/>
      <c r="R133" s="156"/>
      <c r="S133" s="156"/>
      <c r="T133" s="156"/>
      <c r="U133" s="156"/>
      <c r="V133" s="156"/>
      <c r="W133" s="156"/>
      <c r="X133" s="156"/>
      <c r="Y133" s="147"/>
      <c r="Z133" s="147"/>
      <c r="AA133" s="147"/>
      <c r="AB133" s="147"/>
      <c r="AC133" s="147"/>
      <c r="AD133" s="147"/>
      <c r="AE133" s="147"/>
      <c r="AF133" s="147"/>
      <c r="AG133" s="147" t="s">
        <v>233</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ht="13" x14ac:dyDescent="0.25">
      <c r="A134" s="158" t="s">
        <v>162</v>
      </c>
      <c r="B134" s="159" t="s">
        <v>96</v>
      </c>
      <c r="C134" s="180" t="s">
        <v>97</v>
      </c>
      <c r="D134" s="160"/>
      <c r="E134" s="161"/>
      <c r="F134" s="162"/>
      <c r="G134" s="162">
        <f>SUMIF(AG135:AG149,"&lt;&gt;NOR",G135:G149)</f>
        <v>0</v>
      </c>
      <c r="H134" s="162"/>
      <c r="I134" s="162">
        <f>SUM(I135:I149)</f>
        <v>0</v>
      </c>
      <c r="J134" s="162"/>
      <c r="K134" s="162">
        <f>SUM(K135:K149)</f>
        <v>0</v>
      </c>
      <c r="L134" s="162"/>
      <c r="M134" s="162">
        <f>SUM(M135:M149)</f>
        <v>0</v>
      </c>
      <c r="N134" s="162"/>
      <c r="O134" s="162">
        <f>SUM(O135:O149)</f>
        <v>0.21</v>
      </c>
      <c r="P134" s="162"/>
      <c r="Q134" s="162">
        <f>SUM(Q135:Q149)</f>
        <v>0</v>
      </c>
      <c r="R134" s="162"/>
      <c r="S134" s="162"/>
      <c r="T134" s="163"/>
      <c r="U134" s="157"/>
      <c r="V134" s="157">
        <f>SUM(V135:V149)</f>
        <v>82.69</v>
      </c>
      <c r="W134" s="157"/>
      <c r="X134" s="157"/>
      <c r="AG134" t="s">
        <v>163</v>
      </c>
    </row>
    <row r="135" spans="1:60" ht="20" outlineLevel="1" x14ac:dyDescent="0.25">
      <c r="A135" s="164">
        <v>45</v>
      </c>
      <c r="B135" s="165" t="s">
        <v>367</v>
      </c>
      <c r="C135" s="181" t="s">
        <v>368</v>
      </c>
      <c r="D135" s="166" t="s">
        <v>266</v>
      </c>
      <c r="E135" s="167">
        <v>58.088799999999999</v>
      </c>
      <c r="F135" s="168"/>
      <c r="G135" s="169">
        <f>ROUND(E135*F135,2)</f>
        <v>0</v>
      </c>
      <c r="H135" s="168"/>
      <c r="I135" s="169">
        <f>ROUND(E135*H135,2)</f>
        <v>0</v>
      </c>
      <c r="J135" s="168"/>
      <c r="K135" s="169">
        <f>ROUND(E135*J135,2)</f>
        <v>0</v>
      </c>
      <c r="L135" s="169">
        <v>21</v>
      </c>
      <c r="M135" s="169">
        <f>G135*(1+L135/100)</f>
        <v>0</v>
      </c>
      <c r="N135" s="169">
        <v>3.3E-4</v>
      </c>
      <c r="O135" s="169">
        <f>ROUND(E135*N135,2)</f>
        <v>0.02</v>
      </c>
      <c r="P135" s="169">
        <v>0</v>
      </c>
      <c r="Q135" s="169">
        <f>ROUND(E135*P135,2)</f>
        <v>0</v>
      </c>
      <c r="R135" s="169" t="s">
        <v>369</v>
      </c>
      <c r="S135" s="169" t="s">
        <v>167</v>
      </c>
      <c r="T135" s="170" t="s">
        <v>167</v>
      </c>
      <c r="U135" s="156">
        <v>2.75E-2</v>
      </c>
      <c r="V135" s="156">
        <f>ROUND(E135*U135,2)</f>
        <v>1.6</v>
      </c>
      <c r="W135" s="156"/>
      <c r="X135" s="156" t="s">
        <v>220</v>
      </c>
      <c r="Y135" s="147"/>
      <c r="Z135" s="147"/>
      <c r="AA135" s="147"/>
      <c r="AB135" s="147"/>
      <c r="AC135" s="147"/>
      <c r="AD135" s="147"/>
      <c r="AE135" s="147"/>
      <c r="AF135" s="147"/>
      <c r="AG135" s="147" t="s">
        <v>221</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5">
      <c r="A136" s="154"/>
      <c r="B136" s="155"/>
      <c r="C136" s="192" t="s">
        <v>351</v>
      </c>
      <c r="D136" s="186"/>
      <c r="E136" s="187">
        <v>58.088799999999999</v>
      </c>
      <c r="F136" s="156"/>
      <c r="G136" s="156"/>
      <c r="H136" s="156"/>
      <c r="I136" s="156"/>
      <c r="J136" s="156"/>
      <c r="K136" s="156"/>
      <c r="L136" s="156"/>
      <c r="M136" s="156"/>
      <c r="N136" s="156"/>
      <c r="O136" s="156"/>
      <c r="P136" s="156"/>
      <c r="Q136" s="156"/>
      <c r="R136" s="156"/>
      <c r="S136" s="156"/>
      <c r="T136" s="156"/>
      <c r="U136" s="156"/>
      <c r="V136" s="156"/>
      <c r="W136" s="156"/>
      <c r="X136" s="156"/>
      <c r="Y136" s="147"/>
      <c r="Z136" s="147"/>
      <c r="AA136" s="147"/>
      <c r="AB136" s="147"/>
      <c r="AC136" s="147"/>
      <c r="AD136" s="147"/>
      <c r="AE136" s="147"/>
      <c r="AF136" s="147"/>
      <c r="AG136" s="147" t="s">
        <v>233</v>
      </c>
      <c r="AH136" s="147">
        <v>0</v>
      </c>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ht="20" outlineLevel="1" x14ac:dyDescent="0.25">
      <c r="A137" s="164">
        <v>46</v>
      </c>
      <c r="B137" s="165" t="s">
        <v>370</v>
      </c>
      <c r="C137" s="181" t="s">
        <v>371</v>
      </c>
      <c r="D137" s="166" t="s">
        <v>266</v>
      </c>
      <c r="E137" s="167">
        <v>58.088799999999999</v>
      </c>
      <c r="F137" s="168"/>
      <c r="G137" s="169">
        <f>ROUND(E137*F137,2)</f>
        <v>0</v>
      </c>
      <c r="H137" s="168"/>
      <c r="I137" s="169">
        <f>ROUND(E137*H137,2)</f>
        <v>0</v>
      </c>
      <c r="J137" s="168"/>
      <c r="K137" s="169">
        <f>ROUND(E137*J137,2)</f>
        <v>0</v>
      </c>
      <c r="L137" s="169">
        <v>21</v>
      </c>
      <c r="M137" s="169">
        <f>G137*(1+L137/100)</f>
        <v>0</v>
      </c>
      <c r="N137" s="169">
        <v>3.6000000000000002E-4</v>
      </c>
      <c r="O137" s="169">
        <f>ROUND(E137*N137,2)</f>
        <v>0.02</v>
      </c>
      <c r="P137" s="169">
        <v>0</v>
      </c>
      <c r="Q137" s="169">
        <f>ROUND(E137*P137,2)</f>
        <v>0</v>
      </c>
      <c r="R137" s="169" t="s">
        <v>369</v>
      </c>
      <c r="S137" s="169" t="s">
        <v>167</v>
      </c>
      <c r="T137" s="170" t="s">
        <v>167</v>
      </c>
      <c r="U137" s="156">
        <v>0.20699999999999999</v>
      </c>
      <c r="V137" s="156">
        <f>ROUND(E137*U137,2)</f>
        <v>12.02</v>
      </c>
      <c r="W137" s="156"/>
      <c r="X137" s="156" t="s">
        <v>220</v>
      </c>
      <c r="Y137" s="147"/>
      <c r="Z137" s="147"/>
      <c r="AA137" s="147"/>
      <c r="AB137" s="147"/>
      <c r="AC137" s="147"/>
      <c r="AD137" s="147"/>
      <c r="AE137" s="147"/>
      <c r="AF137" s="147"/>
      <c r="AG137" s="147" t="s">
        <v>221</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5">
      <c r="A138" s="154"/>
      <c r="B138" s="155"/>
      <c r="C138" s="192" t="s">
        <v>351</v>
      </c>
      <c r="D138" s="186"/>
      <c r="E138" s="187">
        <v>58.088799999999999</v>
      </c>
      <c r="F138" s="156"/>
      <c r="G138" s="156"/>
      <c r="H138" s="156"/>
      <c r="I138" s="156"/>
      <c r="J138" s="156"/>
      <c r="K138" s="156"/>
      <c r="L138" s="156"/>
      <c r="M138" s="156"/>
      <c r="N138" s="156"/>
      <c r="O138" s="156"/>
      <c r="P138" s="156"/>
      <c r="Q138" s="156"/>
      <c r="R138" s="156"/>
      <c r="S138" s="156"/>
      <c r="T138" s="156"/>
      <c r="U138" s="156"/>
      <c r="V138" s="156"/>
      <c r="W138" s="156"/>
      <c r="X138" s="156"/>
      <c r="Y138" s="147"/>
      <c r="Z138" s="147"/>
      <c r="AA138" s="147"/>
      <c r="AB138" s="147"/>
      <c r="AC138" s="147"/>
      <c r="AD138" s="147"/>
      <c r="AE138" s="147"/>
      <c r="AF138" s="147"/>
      <c r="AG138" s="147" t="s">
        <v>233</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ht="20" outlineLevel="1" x14ac:dyDescent="0.25">
      <c r="A139" s="164">
        <v>47</v>
      </c>
      <c r="B139" s="165" t="s">
        <v>372</v>
      </c>
      <c r="C139" s="181" t="s">
        <v>373</v>
      </c>
      <c r="D139" s="166" t="s">
        <v>266</v>
      </c>
      <c r="E139" s="167">
        <v>56.236800000000002</v>
      </c>
      <c r="F139" s="168"/>
      <c r="G139" s="169">
        <f>ROUND(E139*F139,2)</f>
        <v>0</v>
      </c>
      <c r="H139" s="168"/>
      <c r="I139" s="169">
        <f>ROUND(E139*H139,2)</f>
        <v>0</v>
      </c>
      <c r="J139" s="168"/>
      <c r="K139" s="169">
        <f>ROUND(E139*J139,2)</f>
        <v>0</v>
      </c>
      <c r="L139" s="169">
        <v>21</v>
      </c>
      <c r="M139" s="169">
        <f>G139*(1+L139/100)</f>
        <v>0</v>
      </c>
      <c r="N139" s="169">
        <v>0</v>
      </c>
      <c r="O139" s="169">
        <f>ROUND(E139*N139,2)</f>
        <v>0</v>
      </c>
      <c r="P139" s="169">
        <v>0</v>
      </c>
      <c r="Q139" s="169">
        <f>ROUND(E139*P139,2)</f>
        <v>0</v>
      </c>
      <c r="R139" s="169" t="s">
        <v>369</v>
      </c>
      <c r="S139" s="169" t="s">
        <v>167</v>
      </c>
      <c r="T139" s="170" t="s">
        <v>167</v>
      </c>
      <c r="U139" s="156">
        <v>0.84799999999999998</v>
      </c>
      <c r="V139" s="156">
        <f>ROUND(E139*U139,2)</f>
        <v>47.69</v>
      </c>
      <c r="W139" s="156"/>
      <c r="X139" s="156" t="s">
        <v>220</v>
      </c>
      <c r="Y139" s="147"/>
      <c r="Z139" s="147"/>
      <c r="AA139" s="147"/>
      <c r="AB139" s="147"/>
      <c r="AC139" s="147"/>
      <c r="AD139" s="147"/>
      <c r="AE139" s="147"/>
      <c r="AF139" s="147"/>
      <c r="AG139" s="147" t="s">
        <v>221</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5">
      <c r="A140" s="154"/>
      <c r="B140" s="155"/>
      <c r="C140" s="192" t="s">
        <v>374</v>
      </c>
      <c r="D140" s="186"/>
      <c r="E140" s="187">
        <v>56.236800000000002</v>
      </c>
      <c r="F140" s="156"/>
      <c r="G140" s="156"/>
      <c r="H140" s="156"/>
      <c r="I140" s="156"/>
      <c r="J140" s="156"/>
      <c r="K140" s="156"/>
      <c r="L140" s="156"/>
      <c r="M140" s="156"/>
      <c r="N140" s="156"/>
      <c r="O140" s="156"/>
      <c r="P140" s="156"/>
      <c r="Q140" s="156"/>
      <c r="R140" s="156"/>
      <c r="S140" s="156"/>
      <c r="T140" s="156"/>
      <c r="U140" s="156"/>
      <c r="V140" s="156"/>
      <c r="W140" s="156"/>
      <c r="X140" s="156"/>
      <c r="Y140" s="147"/>
      <c r="Z140" s="147"/>
      <c r="AA140" s="147"/>
      <c r="AB140" s="147"/>
      <c r="AC140" s="147"/>
      <c r="AD140" s="147"/>
      <c r="AE140" s="147"/>
      <c r="AF140" s="147"/>
      <c r="AG140" s="147" t="s">
        <v>233</v>
      </c>
      <c r="AH140" s="147">
        <v>0</v>
      </c>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ht="20" outlineLevel="1" x14ac:dyDescent="0.25">
      <c r="A141" s="164">
        <v>48</v>
      </c>
      <c r="B141" s="165" t="s">
        <v>375</v>
      </c>
      <c r="C141" s="181" t="s">
        <v>376</v>
      </c>
      <c r="D141" s="166" t="s">
        <v>266</v>
      </c>
      <c r="E141" s="167">
        <v>22.891439999999999</v>
      </c>
      <c r="F141" s="168"/>
      <c r="G141" s="169">
        <f>ROUND(E141*F141,2)</f>
        <v>0</v>
      </c>
      <c r="H141" s="168"/>
      <c r="I141" s="169">
        <f>ROUND(E141*H141,2)</f>
        <v>0</v>
      </c>
      <c r="J141" s="168"/>
      <c r="K141" s="169">
        <f>ROUND(E141*J141,2)</f>
        <v>0</v>
      </c>
      <c r="L141" s="169">
        <v>21</v>
      </c>
      <c r="M141" s="169">
        <f>G141*(1+L141/100)</f>
        <v>0</v>
      </c>
      <c r="N141" s="169">
        <v>2.2000000000000001E-3</v>
      </c>
      <c r="O141" s="169">
        <f>ROUND(E141*N141,2)</f>
        <v>0.05</v>
      </c>
      <c r="P141" s="169">
        <v>0</v>
      </c>
      <c r="Q141" s="169">
        <f>ROUND(E141*P141,2)</f>
        <v>0</v>
      </c>
      <c r="R141" s="169" t="s">
        <v>369</v>
      </c>
      <c r="S141" s="169" t="s">
        <v>167</v>
      </c>
      <c r="T141" s="170" t="s">
        <v>167</v>
      </c>
      <c r="U141" s="156">
        <v>0.91459999999999997</v>
      </c>
      <c r="V141" s="156">
        <f>ROUND(E141*U141,2)</f>
        <v>20.94</v>
      </c>
      <c r="W141" s="156"/>
      <c r="X141" s="156" t="s">
        <v>220</v>
      </c>
      <c r="Y141" s="147"/>
      <c r="Z141" s="147"/>
      <c r="AA141" s="147"/>
      <c r="AB141" s="147"/>
      <c r="AC141" s="147"/>
      <c r="AD141" s="147"/>
      <c r="AE141" s="147"/>
      <c r="AF141" s="147"/>
      <c r="AG141" s="147" t="s">
        <v>221</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5">
      <c r="A142" s="154"/>
      <c r="B142" s="155"/>
      <c r="C142" s="192" t="s">
        <v>377</v>
      </c>
      <c r="D142" s="186"/>
      <c r="E142" s="187">
        <v>22.891439999999999</v>
      </c>
      <c r="F142" s="156"/>
      <c r="G142" s="156"/>
      <c r="H142" s="156"/>
      <c r="I142" s="156"/>
      <c r="J142" s="156"/>
      <c r="K142" s="156"/>
      <c r="L142" s="156"/>
      <c r="M142" s="156"/>
      <c r="N142" s="156"/>
      <c r="O142" s="156"/>
      <c r="P142" s="156"/>
      <c r="Q142" s="156"/>
      <c r="R142" s="156"/>
      <c r="S142" s="156"/>
      <c r="T142" s="156"/>
      <c r="U142" s="156"/>
      <c r="V142" s="156"/>
      <c r="W142" s="156"/>
      <c r="X142" s="156"/>
      <c r="Y142" s="147"/>
      <c r="Z142" s="147"/>
      <c r="AA142" s="147"/>
      <c r="AB142" s="147"/>
      <c r="AC142" s="147"/>
      <c r="AD142" s="147"/>
      <c r="AE142" s="147"/>
      <c r="AF142" s="147"/>
      <c r="AG142" s="147" t="s">
        <v>233</v>
      </c>
      <c r="AH142" s="147">
        <v>0</v>
      </c>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ht="20" outlineLevel="1" x14ac:dyDescent="0.25">
      <c r="A143" s="164">
        <v>49</v>
      </c>
      <c r="B143" s="165" t="s">
        <v>378</v>
      </c>
      <c r="C143" s="181" t="s">
        <v>379</v>
      </c>
      <c r="D143" s="166" t="s">
        <v>266</v>
      </c>
      <c r="E143" s="167">
        <v>64.672319999999999</v>
      </c>
      <c r="F143" s="168"/>
      <c r="G143" s="169">
        <f>ROUND(E143*F143,2)</f>
        <v>0</v>
      </c>
      <c r="H143" s="168"/>
      <c r="I143" s="169">
        <f>ROUND(E143*H143,2)</f>
        <v>0</v>
      </c>
      <c r="J143" s="168"/>
      <c r="K143" s="169">
        <f>ROUND(E143*J143,2)</f>
        <v>0</v>
      </c>
      <c r="L143" s="169">
        <v>21</v>
      </c>
      <c r="M143" s="169">
        <f>G143*(1+L143/100)</f>
        <v>0</v>
      </c>
      <c r="N143" s="169">
        <v>1.9E-3</v>
      </c>
      <c r="O143" s="169">
        <f>ROUND(E143*N143,2)</f>
        <v>0.12</v>
      </c>
      <c r="P143" s="169">
        <v>0</v>
      </c>
      <c r="Q143" s="169">
        <f>ROUND(E143*P143,2)</f>
        <v>0</v>
      </c>
      <c r="R143" s="169" t="s">
        <v>357</v>
      </c>
      <c r="S143" s="169" t="s">
        <v>167</v>
      </c>
      <c r="T143" s="170" t="s">
        <v>167</v>
      </c>
      <c r="U143" s="156">
        <v>0</v>
      </c>
      <c r="V143" s="156">
        <f>ROUND(E143*U143,2)</f>
        <v>0</v>
      </c>
      <c r="W143" s="156"/>
      <c r="X143" s="156" t="s">
        <v>298</v>
      </c>
      <c r="Y143" s="147"/>
      <c r="Z143" s="147"/>
      <c r="AA143" s="147"/>
      <c r="AB143" s="147"/>
      <c r="AC143" s="147"/>
      <c r="AD143" s="147"/>
      <c r="AE143" s="147"/>
      <c r="AF143" s="147"/>
      <c r="AG143" s="147" t="s">
        <v>299</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5">
      <c r="A144" s="154"/>
      <c r="B144" s="155"/>
      <c r="C144" s="192" t="s">
        <v>380</v>
      </c>
      <c r="D144" s="186"/>
      <c r="E144" s="187">
        <v>64.672319999999999</v>
      </c>
      <c r="F144" s="156"/>
      <c r="G144" s="156"/>
      <c r="H144" s="156"/>
      <c r="I144" s="156"/>
      <c r="J144" s="156"/>
      <c r="K144" s="156"/>
      <c r="L144" s="156"/>
      <c r="M144" s="156"/>
      <c r="N144" s="156"/>
      <c r="O144" s="156"/>
      <c r="P144" s="156"/>
      <c r="Q144" s="156"/>
      <c r="R144" s="156"/>
      <c r="S144" s="156"/>
      <c r="T144" s="156"/>
      <c r="U144" s="156"/>
      <c r="V144" s="156"/>
      <c r="W144" s="156"/>
      <c r="X144" s="156"/>
      <c r="Y144" s="147"/>
      <c r="Z144" s="147"/>
      <c r="AA144" s="147"/>
      <c r="AB144" s="147"/>
      <c r="AC144" s="147"/>
      <c r="AD144" s="147"/>
      <c r="AE144" s="147"/>
      <c r="AF144" s="147"/>
      <c r="AG144" s="147" t="s">
        <v>233</v>
      </c>
      <c r="AH144" s="147">
        <v>0</v>
      </c>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5">
      <c r="A145" s="164">
        <v>50</v>
      </c>
      <c r="B145" s="165" t="s">
        <v>381</v>
      </c>
      <c r="C145" s="181" t="s">
        <v>382</v>
      </c>
      <c r="D145" s="166" t="s">
        <v>284</v>
      </c>
      <c r="E145" s="167">
        <v>0.21332000000000001</v>
      </c>
      <c r="F145" s="168"/>
      <c r="G145" s="169">
        <f>ROUND(E145*F145,2)</f>
        <v>0</v>
      </c>
      <c r="H145" s="168"/>
      <c r="I145" s="169">
        <f>ROUND(E145*H145,2)</f>
        <v>0</v>
      </c>
      <c r="J145" s="168"/>
      <c r="K145" s="169">
        <f>ROUND(E145*J145,2)</f>
        <v>0</v>
      </c>
      <c r="L145" s="169">
        <v>21</v>
      </c>
      <c r="M145" s="169">
        <f>G145*(1+L145/100)</f>
        <v>0</v>
      </c>
      <c r="N145" s="169">
        <v>0</v>
      </c>
      <c r="O145" s="169">
        <f>ROUND(E145*N145,2)</f>
        <v>0</v>
      </c>
      <c r="P145" s="169">
        <v>0</v>
      </c>
      <c r="Q145" s="169">
        <f>ROUND(E145*P145,2)</f>
        <v>0</v>
      </c>
      <c r="R145" s="169" t="s">
        <v>369</v>
      </c>
      <c r="S145" s="169" t="s">
        <v>167</v>
      </c>
      <c r="T145" s="170" t="s">
        <v>167</v>
      </c>
      <c r="U145" s="156">
        <v>2.048</v>
      </c>
      <c r="V145" s="156">
        <f>ROUND(E145*U145,2)</f>
        <v>0.44</v>
      </c>
      <c r="W145" s="156"/>
      <c r="X145" s="156" t="s">
        <v>362</v>
      </c>
      <c r="Y145" s="147"/>
      <c r="Z145" s="147"/>
      <c r="AA145" s="147"/>
      <c r="AB145" s="147"/>
      <c r="AC145" s="147"/>
      <c r="AD145" s="147"/>
      <c r="AE145" s="147"/>
      <c r="AF145" s="147"/>
      <c r="AG145" s="147" t="s">
        <v>363</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5">
      <c r="A146" s="154"/>
      <c r="B146" s="155"/>
      <c r="C146" s="265" t="s">
        <v>383</v>
      </c>
      <c r="D146" s="266"/>
      <c r="E146" s="266"/>
      <c r="F146" s="266"/>
      <c r="G146" s="266"/>
      <c r="H146" s="156"/>
      <c r="I146" s="156"/>
      <c r="J146" s="156"/>
      <c r="K146" s="156"/>
      <c r="L146" s="156"/>
      <c r="M146" s="156"/>
      <c r="N146" s="156"/>
      <c r="O146" s="156"/>
      <c r="P146" s="156"/>
      <c r="Q146" s="156"/>
      <c r="R146" s="156"/>
      <c r="S146" s="156"/>
      <c r="T146" s="156"/>
      <c r="U146" s="156"/>
      <c r="V146" s="156"/>
      <c r="W146" s="156"/>
      <c r="X146" s="156"/>
      <c r="Y146" s="147"/>
      <c r="Z146" s="147"/>
      <c r="AA146" s="147"/>
      <c r="AB146" s="147"/>
      <c r="AC146" s="147"/>
      <c r="AD146" s="147"/>
      <c r="AE146" s="147"/>
      <c r="AF146" s="147"/>
      <c r="AG146" s="147" t="s">
        <v>223</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5">
      <c r="A147" s="154"/>
      <c r="B147" s="155"/>
      <c r="C147" s="192" t="s">
        <v>364</v>
      </c>
      <c r="D147" s="186"/>
      <c r="E147" s="187"/>
      <c r="F147" s="156"/>
      <c r="G147" s="156"/>
      <c r="H147" s="156"/>
      <c r="I147" s="156"/>
      <c r="J147" s="156"/>
      <c r="K147" s="156"/>
      <c r="L147" s="156"/>
      <c r="M147" s="156"/>
      <c r="N147" s="156"/>
      <c r="O147" s="156"/>
      <c r="P147" s="156"/>
      <c r="Q147" s="156"/>
      <c r="R147" s="156"/>
      <c r="S147" s="156"/>
      <c r="T147" s="156"/>
      <c r="U147" s="156"/>
      <c r="V147" s="156"/>
      <c r="W147" s="156"/>
      <c r="X147" s="156"/>
      <c r="Y147" s="147"/>
      <c r="Z147" s="147"/>
      <c r="AA147" s="147"/>
      <c r="AB147" s="147"/>
      <c r="AC147" s="147"/>
      <c r="AD147" s="147"/>
      <c r="AE147" s="147"/>
      <c r="AF147" s="147"/>
      <c r="AG147" s="147" t="s">
        <v>233</v>
      </c>
      <c r="AH147" s="147">
        <v>0</v>
      </c>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x14ac:dyDescent="0.25">
      <c r="A148" s="154"/>
      <c r="B148" s="155"/>
      <c r="C148" s="192" t="s">
        <v>384</v>
      </c>
      <c r="D148" s="186"/>
      <c r="E148" s="187"/>
      <c r="F148" s="156"/>
      <c r="G148" s="156"/>
      <c r="H148" s="156"/>
      <c r="I148" s="156"/>
      <c r="J148" s="156"/>
      <c r="K148" s="156"/>
      <c r="L148" s="156"/>
      <c r="M148" s="156"/>
      <c r="N148" s="156"/>
      <c r="O148" s="156"/>
      <c r="P148" s="156"/>
      <c r="Q148" s="156"/>
      <c r="R148" s="156"/>
      <c r="S148" s="156"/>
      <c r="T148" s="156"/>
      <c r="U148" s="156"/>
      <c r="V148" s="156"/>
      <c r="W148" s="156"/>
      <c r="X148" s="156"/>
      <c r="Y148" s="147"/>
      <c r="Z148" s="147"/>
      <c r="AA148" s="147"/>
      <c r="AB148" s="147"/>
      <c r="AC148" s="147"/>
      <c r="AD148" s="147"/>
      <c r="AE148" s="147"/>
      <c r="AF148" s="147"/>
      <c r="AG148" s="147" t="s">
        <v>233</v>
      </c>
      <c r="AH148" s="147">
        <v>0</v>
      </c>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5">
      <c r="A149" s="154"/>
      <c r="B149" s="155"/>
      <c r="C149" s="192" t="s">
        <v>385</v>
      </c>
      <c r="D149" s="186"/>
      <c r="E149" s="187">
        <v>0.21332000000000001</v>
      </c>
      <c r="F149" s="156"/>
      <c r="G149" s="156"/>
      <c r="H149" s="156"/>
      <c r="I149" s="156"/>
      <c r="J149" s="156"/>
      <c r="K149" s="156"/>
      <c r="L149" s="156"/>
      <c r="M149" s="156"/>
      <c r="N149" s="156"/>
      <c r="O149" s="156"/>
      <c r="P149" s="156"/>
      <c r="Q149" s="156"/>
      <c r="R149" s="156"/>
      <c r="S149" s="156"/>
      <c r="T149" s="156"/>
      <c r="U149" s="156"/>
      <c r="V149" s="156"/>
      <c r="W149" s="156"/>
      <c r="X149" s="156"/>
      <c r="Y149" s="147"/>
      <c r="Z149" s="147"/>
      <c r="AA149" s="147"/>
      <c r="AB149" s="147"/>
      <c r="AC149" s="147"/>
      <c r="AD149" s="147"/>
      <c r="AE149" s="147"/>
      <c r="AF149" s="147"/>
      <c r="AG149" s="147" t="s">
        <v>233</v>
      </c>
      <c r="AH149" s="147">
        <v>0</v>
      </c>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ht="13" x14ac:dyDescent="0.25">
      <c r="A150" s="158" t="s">
        <v>162</v>
      </c>
      <c r="B150" s="159" t="s">
        <v>98</v>
      </c>
      <c r="C150" s="180" t="s">
        <v>99</v>
      </c>
      <c r="D150" s="160"/>
      <c r="E150" s="161"/>
      <c r="F150" s="162"/>
      <c r="G150" s="162">
        <f>SUMIF(AG151:AG166,"&lt;&gt;NOR",G151:G166)</f>
        <v>0</v>
      </c>
      <c r="H150" s="162"/>
      <c r="I150" s="162">
        <f>SUM(I151:I166)</f>
        <v>0</v>
      </c>
      <c r="J150" s="162"/>
      <c r="K150" s="162">
        <f>SUM(K151:K166)</f>
        <v>0</v>
      </c>
      <c r="L150" s="162"/>
      <c r="M150" s="162">
        <f>SUM(M151:M166)</f>
        <v>0</v>
      </c>
      <c r="N150" s="162"/>
      <c r="O150" s="162">
        <f>SUM(O151:O166)</f>
        <v>0.42</v>
      </c>
      <c r="P150" s="162"/>
      <c r="Q150" s="162">
        <f>SUM(Q151:Q166)</f>
        <v>0</v>
      </c>
      <c r="R150" s="162"/>
      <c r="S150" s="162"/>
      <c r="T150" s="163"/>
      <c r="U150" s="157"/>
      <c r="V150" s="157">
        <f>SUM(V151:V166)</f>
        <v>35.42</v>
      </c>
      <c r="W150" s="157"/>
      <c r="X150" s="157"/>
      <c r="AG150" t="s">
        <v>163</v>
      </c>
    </row>
    <row r="151" spans="1:60" outlineLevel="1" x14ac:dyDescent="0.25">
      <c r="A151" s="164">
        <v>51</v>
      </c>
      <c r="B151" s="165" t="s">
        <v>386</v>
      </c>
      <c r="C151" s="181" t="s">
        <v>387</v>
      </c>
      <c r="D151" s="166" t="s">
        <v>266</v>
      </c>
      <c r="E151" s="167">
        <v>77.047200000000004</v>
      </c>
      <c r="F151" s="168"/>
      <c r="G151" s="169">
        <f>ROUND(E151*F151,2)</f>
        <v>0</v>
      </c>
      <c r="H151" s="168"/>
      <c r="I151" s="169">
        <f>ROUND(E151*H151,2)</f>
        <v>0</v>
      </c>
      <c r="J151" s="168"/>
      <c r="K151" s="169">
        <f>ROUND(E151*J151,2)</f>
        <v>0</v>
      </c>
      <c r="L151" s="169">
        <v>21</v>
      </c>
      <c r="M151" s="169">
        <f>G151*(1+L151/100)</f>
        <v>0</v>
      </c>
      <c r="N151" s="169">
        <v>0</v>
      </c>
      <c r="O151" s="169">
        <f>ROUND(E151*N151,2)</f>
        <v>0</v>
      </c>
      <c r="P151" s="169">
        <v>0</v>
      </c>
      <c r="Q151" s="169">
        <f>ROUND(E151*P151,2)</f>
        <v>0</v>
      </c>
      <c r="R151" s="169" t="s">
        <v>388</v>
      </c>
      <c r="S151" s="169" t="s">
        <v>167</v>
      </c>
      <c r="T151" s="170" t="s">
        <v>167</v>
      </c>
      <c r="U151" s="156">
        <v>0.45</v>
      </c>
      <c r="V151" s="156">
        <f>ROUND(E151*U151,2)</f>
        <v>34.67</v>
      </c>
      <c r="W151" s="156"/>
      <c r="X151" s="156" t="s">
        <v>220</v>
      </c>
      <c r="Y151" s="147"/>
      <c r="Z151" s="147"/>
      <c r="AA151" s="147"/>
      <c r="AB151" s="147"/>
      <c r="AC151" s="147"/>
      <c r="AD151" s="147"/>
      <c r="AE151" s="147"/>
      <c r="AF151" s="147"/>
      <c r="AG151" s="147" t="s">
        <v>221</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5">
      <c r="A152" s="154"/>
      <c r="B152" s="155"/>
      <c r="C152" s="192" t="s">
        <v>389</v>
      </c>
      <c r="D152" s="186"/>
      <c r="E152" s="187">
        <v>20.810400000000001</v>
      </c>
      <c r="F152" s="156"/>
      <c r="G152" s="156"/>
      <c r="H152" s="156"/>
      <c r="I152" s="156"/>
      <c r="J152" s="156"/>
      <c r="K152" s="156"/>
      <c r="L152" s="156"/>
      <c r="M152" s="156"/>
      <c r="N152" s="156"/>
      <c r="O152" s="156"/>
      <c r="P152" s="156"/>
      <c r="Q152" s="156"/>
      <c r="R152" s="156"/>
      <c r="S152" s="156"/>
      <c r="T152" s="156"/>
      <c r="U152" s="156"/>
      <c r="V152" s="156"/>
      <c r="W152" s="156"/>
      <c r="X152" s="156"/>
      <c r="Y152" s="147"/>
      <c r="Z152" s="147"/>
      <c r="AA152" s="147"/>
      <c r="AB152" s="147"/>
      <c r="AC152" s="147"/>
      <c r="AD152" s="147"/>
      <c r="AE152" s="147"/>
      <c r="AF152" s="147"/>
      <c r="AG152" s="147" t="s">
        <v>233</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5">
      <c r="A153" s="154"/>
      <c r="B153" s="155"/>
      <c r="C153" s="192" t="s">
        <v>374</v>
      </c>
      <c r="D153" s="186"/>
      <c r="E153" s="187">
        <v>56.236800000000002</v>
      </c>
      <c r="F153" s="156"/>
      <c r="G153" s="156"/>
      <c r="H153" s="156"/>
      <c r="I153" s="156"/>
      <c r="J153" s="156"/>
      <c r="K153" s="156"/>
      <c r="L153" s="156"/>
      <c r="M153" s="156"/>
      <c r="N153" s="156"/>
      <c r="O153" s="156"/>
      <c r="P153" s="156"/>
      <c r="Q153" s="156"/>
      <c r="R153" s="156"/>
      <c r="S153" s="156"/>
      <c r="T153" s="156"/>
      <c r="U153" s="156"/>
      <c r="V153" s="156"/>
      <c r="W153" s="156"/>
      <c r="X153" s="156"/>
      <c r="Y153" s="147"/>
      <c r="Z153" s="147"/>
      <c r="AA153" s="147"/>
      <c r="AB153" s="147"/>
      <c r="AC153" s="147"/>
      <c r="AD153" s="147"/>
      <c r="AE153" s="147"/>
      <c r="AF153" s="147"/>
      <c r="AG153" s="147" t="s">
        <v>233</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ht="20" outlineLevel="1" x14ac:dyDescent="0.25">
      <c r="A154" s="164">
        <v>52</v>
      </c>
      <c r="B154" s="165" t="s">
        <v>390</v>
      </c>
      <c r="C154" s="181" t="s">
        <v>391</v>
      </c>
      <c r="D154" s="166" t="s">
        <v>230</v>
      </c>
      <c r="E154" s="167">
        <v>2.1850900000000002</v>
      </c>
      <c r="F154" s="168"/>
      <c r="G154" s="169">
        <f>ROUND(E154*F154,2)</f>
        <v>0</v>
      </c>
      <c r="H154" s="168"/>
      <c r="I154" s="169">
        <f>ROUND(E154*H154,2)</f>
        <v>0</v>
      </c>
      <c r="J154" s="168"/>
      <c r="K154" s="169">
        <f>ROUND(E154*J154,2)</f>
        <v>0</v>
      </c>
      <c r="L154" s="169">
        <v>21</v>
      </c>
      <c r="M154" s="169">
        <f>G154*(1+L154/100)</f>
        <v>0</v>
      </c>
      <c r="N154" s="169">
        <v>0.02</v>
      </c>
      <c r="O154" s="169">
        <f>ROUND(E154*N154,2)</f>
        <v>0.04</v>
      </c>
      <c r="P154" s="169">
        <v>0</v>
      </c>
      <c r="Q154" s="169">
        <f>ROUND(E154*P154,2)</f>
        <v>0</v>
      </c>
      <c r="R154" s="169" t="s">
        <v>357</v>
      </c>
      <c r="S154" s="169" t="s">
        <v>167</v>
      </c>
      <c r="T154" s="170" t="s">
        <v>167</v>
      </c>
      <c r="U154" s="156">
        <v>0</v>
      </c>
      <c r="V154" s="156">
        <f>ROUND(E154*U154,2)</f>
        <v>0</v>
      </c>
      <c r="W154" s="156"/>
      <c r="X154" s="156" t="s">
        <v>298</v>
      </c>
      <c r="Y154" s="147"/>
      <c r="Z154" s="147"/>
      <c r="AA154" s="147"/>
      <c r="AB154" s="147"/>
      <c r="AC154" s="147"/>
      <c r="AD154" s="147"/>
      <c r="AE154" s="147"/>
      <c r="AF154" s="147"/>
      <c r="AG154" s="147" t="s">
        <v>299</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5">
      <c r="A155" s="154"/>
      <c r="B155" s="155"/>
      <c r="C155" s="192" t="s">
        <v>392</v>
      </c>
      <c r="D155" s="186"/>
      <c r="E155" s="187">
        <v>2.1850900000000002</v>
      </c>
      <c r="F155" s="156"/>
      <c r="G155" s="156"/>
      <c r="H155" s="156"/>
      <c r="I155" s="156"/>
      <c r="J155" s="156"/>
      <c r="K155" s="156"/>
      <c r="L155" s="156"/>
      <c r="M155" s="156"/>
      <c r="N155" s="156"/>
      <c r="O155" s="156"/>
      <c r="P155" s="156"/>
      <c r="Q155" s="156"/>
      <c r="R155" s="156"/>
      <c r="S155" s="156"/>
      <c r="T155" s="156"/>
      <c r="U155" s="156"/>
      <c r="V155" s="156"/>
      <c r="W155" s="156"/>
      <c r="X155" s="156"/>
      <c r="Y155" s="147"/>
      <c r="Z155" s="147"/>
      <c r="AA155" s="147"/>
      <c r="AB155" s="147"/>
      <c r="AC155" s="147"/>
      <c r="AD155" s="147"/>
      <c r="AE155" s="147"/>
      <c r="AF155" s="147"/>
      <c r="AG155" s="147" t="s">
        <v>233</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20" outlineLevel="1" x14ac:dyDescent="0.25">
      <c r="A156" s="164">
        <v>53</v>
      </c>
      <c r="B156" s="165" t="s">
        <v>393</v>
      </c>
      <c r="C156" s="181" t="s">
        <v>394</v>
      </c>
      <c r="D156" s="166" t="s">
        <v>230</v>
      </c>
      <c r="E156" s="167">
        <v>5.9048600000000002</v>
      </c>
      <c r="F156" s="168"/>
      <c r="G156" s="169">
        <f>ROUND(E156*F156,2)</f>
        <v>0</v>
      </c>
      <c r="H156" s="168"/>
      <c r="I156" s="169">
        <f>ROUND(E156*H156,2)</f>
        <v>0</v>
      </c>
      <c r="J156" s="168"/>
      <c r="K156" s="169">
        <f>ROUND(E156*J156,2)</f>
        <v>0</v>
      </c>
      <c r="L156" s="169">
        <v>21</v>
      </c>
      <c r="M156" s="169">
        <f>G156*(1+L156/100)</f>
        <v>0</v>
      </c>
      <c r="N156" s="169">
        <v>2.5000000000000001E-2</v>
      </c>
      <c r="O156" s="169">
        <f>ROUND(E156*N156,2)</f>
        <v>0.15</v>
      </c>
      <c r="P156" s="169">
        <v>0</v>
      </c>
      <c r="Q156" s="169">
        <f>ROUND(E156*P156,2)</f>
        <v>0</v>
      </c>
      <c r="R156" s="169" t="s">
        <v>357</v>
      </c>
      <c r="S156" s="169" t="s">
        <v>167</v>
      </c>
      <c r="T156" s="170" t="s">
        <v>167</v>
      </c>
      <c r="U156" s="156">
        <v>0</v>
      </c>
      <c r="V156" s="156">
        <f>ROUND(E156*U156,2)</f>
        <v>0</v>
      </c>
      <c r="W156" s="156"/>
      <c r="X156" s="156" t="s">
        <v>298</v>
      </c>
      <c r="Y156" s="147"/>
      <c r="Z156" s="147"/>
      <c r="AA156" s="147"/>
      <c r="AB156" s="147"/>
      <c r="AC156" s="147"/>
      <c r="AD156" s="147"/>
      <c r="AE156" s="147"/>
      <c r="AF156" s="147"/>
      <c r="AG156" s="147" t="s">
        <v>299</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1" x14ac:dyDescent="0.25">
      <c r="A157" s="154"/>
      <c r="B157" s="155"/>
      <c r="C157" s="192" t="s">
        <v>395</v>
      </c>
      <c r="D157" s="186"/>
      <c r="E157" s="187">
        <v>5.9048600000000002</v>
      </c>
      <c r="F157" s="156"/>
      <c r="G157" s="156"/>
      <c r="H157" s="156"/>
      <c r="I157" s="156"/>
      <c r="J157" s="156"/>
      <c r="K157" s="156"/>
      <c r="L157" s="156"/>
      <c r="M157" s="156"/>
      <c r="N157" s="156"/>
      <c r="O157" s="156"/>
      <c r="P157" s="156"/>
      <c r="Q157" s="156"/>
      <c r="R157" s="156"/>
      <c r="S157" s="156"/>
      <c r="T157" s="156"/>
      <c r="U157" s="156"/>
      <c r="V157" s="156"/>
      <c r="W157" s="156"/>
      <c r="X157" s="156"/>
      <c r="Y157" s="147"/>
      <c r="Z157" s="147"/>
      <c r="AA157" s="147"/>
      <c r="AB157" s="147"/>
      <c r="AC157" s="147"/>
      <c r="AD157" s="147"/>
      <c r="AE157" s="147"/>
      <c r="AF157" s="147"/>
      <c r="AG157" s="147" t="s">
        <v>233</v>
      </c>
      <c r="AH157" s="147">
        <v>0</v>
      </c>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x14ac:dyDescent="0.25">
      <c r="A158" s="164">
        <v>54</v>
      </c>
      <c r="B158" s="165" t="s">
        <v>396</v>
      </c>
      <c r="C158" s="181" t="s">
        <v>397</v>
      </c>
      <c r="D158" s="166" t="s">
        <v>230</v>
      </c>
      <c r="E158" s="167">
        <v>2.7313700000000001</v>
      </c>
      <c r="F158" s="168"/>
      <c r="G158" s="169">
        <f>ROUND(E158*F158,2)</f>
        <v>0</v>
      </c>
      <c r="H158" s="168"/>
      <c r="I158" s="169">
        <f>ROUND(E158*H158,2)</f>
        <v>0</v>
      </c>
      <c r="J158" s="168"/>
      <c r="K158" s="169">
        <f>ROUND(E158*J158,2)</f>
        <v>0</v>
      </c>
      <c r="L158" s="169">
        <v>21</v>
      </c>
      <c r="M158" s="169">
        <f>G158*(1+L158/100)</f>
        <v>0</v>
      </c>
      <c r="N158" s="169">
        <v>0.02</v>
      </c>
      <c r="O158" s="169">
        <f>ROUND(E158*N158,2)</f>
        <v>0.05</v>
      </c>
      <c r="P158" s="169">
        <v>0</v>
      </c>
      <c r="Q158" s="169">
        <f>ROUND(E158*P158,2)</f>
        <v>0</v>
      </c>
      <c r="R158" s="169" t="s">
        <v>357</v>
      </c>
      <c r="S158" s="169" t="s">
        <v>167</v>
      </c>
      <c r="T158" s="170" t="s">
        <v>167</v>
      </c>
      <c r="U158" s="156">
        <v>0</v>
      </c>
      <c r="V158" s="156">
        <f>ROUND(E158*U158,2)</f>
        <v>0</v>
      </c>
      <c r="W158" s="156"/>
      <c r="X158" s="156" t="s">
        <v>298</v>
      </c>
      <c r="Y158" s="147"/>
      <c r="Z158" s="147"/>
      <c r="AA158" s="147"/>
      <c r="AB158" s="147"/>
      <c r="AC158" s="147"/>
      <c r="AD158" s="147"/>
      <c r="AE158" s="147"/>
      <c r="AF158" s="147"/>
      <c r="AG158" s="147" t="s">
        <v>299</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5">
      <c r="A159" s="154"/>
      <c r="B159" s="155"/>
      <c r="C159" s="192" t="s">
        <v>398</v>
      </c>
      <c r="D159" s="186"/>
      <c r="E159" s="187">
        <v>2.7313700000000001</v>
      </c>
      <c r="F159" s="156"/>
      <c r="G159" s="156"/>
      <c r="H159" s="156"/>
      <c r="I159" s="156"/>
      <c r="J159" s="156"/>
      <c r="K159" s="156"/>
      <c r="L159" s="156"/>
      <c r="M159" s="156"/>
      <c r="N159" s="156"/>
      <c r="O159" s="156"/>
      <c r="P159" s="156"/>
      <c r="Q159" s="156"/>
      <c r="R159" s="156"/>
      <c r="S159" s="156"/>
      <c r="T159" s="156"/>
      <c r="U159" s="156"/>
      <c r="V159" s="156"/>
      <c r="W159" s="156"/>
      <c r="X159" s="156"/>
      <c r="Y159" s="147"/>
      <c r="Z159" s="147"/>
      <c r="AA159" s="147"/>
      <c r="AB159" s="147"/>
      <c r="AC159" s="147"/>
      <c r="AD159" s="147"/>
      <c r="AE159" s="147"/>
      <c r="AF159" s="147"/>
      <c r="AG159" s="147" t="s">
        <v>233</v>
      </c>
      <c r="AH159" s="147">
        <v>0</v>
      </c>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5">
      <c r="A160" s="164">
        <v>55</v>
      </c>
      <c r="B160" s="165" t="s">
        <v>399</v>
      </c>
      <c r="C160" s="181" t="s">
        <v>400</v>
      </c>
      <c r="D160" s="166" t="s">
        <v>230</v>
      </c>
      <c r="E160" s="167">
        <v>7.3810799999999999</v>
      </c>
      <c r="F160" s="168"/>
      <c r="G160" s="169">
        <f>ROUND(E160*F160,2)</f>
        <v>0</v>
      </c>
      <c r="H160" s="168"/>
      <c r="I160" s="169">
        <f>ROUND(E160*H160,2)</f>
        <v>0</v>
      </c>
      <c r="J160" s="168"/>
      <c r="K160" s="169">
        <f>ROUND(E160*J160,2)</f>
        <v>0</v>
      </c>
      <c r="L160" s="169">
        <v>21</v>
      </c>
      <c r="M160" s="169">
        <f>G160*(1+L160/100)</f>
        <v>0</v>
      </c>
      <c r="N160" s="169">
        <v>2.5000000000000001E-2</v>
      </c>
      <c r="O160" s="169">
        <f>ROUND(E160*N160,2)</f>
        <v>0.18</v>
      </c>
      <c r="P160" s="169">
        <v>0</v>
      </c>
      <c r="Q160" s="169">
        <f>ROUND(E160*P160,2)</f>
        <v>0</v>
      </c>
      <c r="R160" s="169" t="s">
        <v>357</v>
      </c>
      <c r="S160" s="169" t="s">
        <v>167</v>
      </c>
      <c r="T160" s="170" t="s">
        <v>167</v>
      </c>
      <c r="U160" s="156">
        <v>0</v>
      </c>
      <c r="V160" s="156">
        <f>ROUND(E160*U160,2)</f>
        <v>0</v>
      </c>
      <c r="W160" s="156"/>
      <c r="X160" s="156" t="s">
        <v>298</v>
      </c>
      <c r="Y160" s="147"/>
      <c r="Z160" s="147"/>
      <c r="AA160" s="147"/>
      <c r="AB160" s="147"/>
      <c r="AC160" s="147"/>
      <c r="AD160" s="147"/>
      <c r="AE160" s="147"/>
      <c r="AF160" s="147"/>
      <c r="AG160" s="147" t="s">
        <v>299</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5">
      <c r="A161" s="154"/>
      <c r="B161" s="155"/>
      <c r="C161" s="192" t="s">
        <v>401</v>
      </c>
      <c r="D161" s="186"/>
      <c r="E161" s="187">
        <v>7.3810799999999999</v>
      </c>
      <c r="F161" s="156"/>
      <c r="G161" s="156"/>
      <c r="H161" s="156"/>
      <c r="I161" s="156"/>
      <c r="J161" s="156"/>
      <c r="K161" s="156"/>
      <c r="L161" s="156"/>
      <c r="M161" s="156"/>
      <c r="N161" s="156"/>
      <c r="O161" s="156"/>
      <c r="P161" s="156"/>
      <c r="Q161" s="156"/>
      <c r="R161" s="156"/>
      <c r="S161" s="156"/>
      <c r="T161" s="156"/>
      <c r="U161" s="156"/>
      <c r="V161" s="156"/>
      <c r="W161" s="156"/>
      <c r="X161" s="156"/>
      <c r="Y161" s="147"/>
      <c r="Z161" s="147"/>
      <c r="AA161" s="147"/>
      <c r="AB161" s="147"/>
      <c r="AC161" s="147"/>
      <c r="AD161" s="147"/>
      <c r="AE161" s="147"/>
      <c r="AF161" s="147"/>
      <c r="AG161" s="147" t="s">
        <v>233</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5">
      <c r="A162" s="164">
        <v>56</v>
      </c>
      <c r="B162" s="165" t="s">
        <v>402</v>
      </c>
      <c r="C162" s="181" t="s">
        <v>403</v>
      </c>
      <c r="D162" s="166" t="s">
        <v>284</v>
      </c>
      <c r="E162" s="167">
        <v>0.43047999999999997</v>
      </c>
      <c r="F162" s="168"/>
      <c r="G162" s="169">
        <f>ROUND(E162*F162,2)</f>
        <v>0</v>
      </c>
      <c r="H162" s="168"/>
      <c r="I162" s="169">
        <f>ROUND(E162*H162,2)</f>
        <v>0</v>
      </c>
      <c r="J162" s="168"/>
      <c r="K162" s="169">
        <f>ROUND(E162*J162,2)</f>
        <v>0</v>
      </c>
      <c r="L162" s="169">
        <v>21</v>
      </c>
      <c r="M162" s="169">
        <f>G162*(1+L162/100)</f>
        <v>0</v>
      </c>
      <c r="N162" s="169">
        <v>0</v>
      </c>
      <c r="O162" s="169">
        <f>ROUND(E162*N162,2)</f>
        <v>0</v>
      </c>
      <c r="P162" s="169">
        <v>0</v>
      </c>
      <c r="Q162" s="169">
        <f>ROUND(E162*P162,2)</f>
        <v>0</v>
      </c>
      <c r="R162" s="169" t="s">
        <v>388</v>
      </c>
      <c r="S162" s="169" t="s">
        <v>167</v>
      </c>
      <c r="T162" s="170" t="s">
        <v>167</v>
      </c>
      <c r="U162" s="156">
        <v>1.74</v>
      </c>
      <c r="V162" s="156">
        <f>ROUND(E162*U162,2)</f>
        <v>0.75</v>
      </c>
      <c r="W162" s="156"/>
      <c r="X162" s="156" t="s">
        <v>362</v>
      </c>
      <c r="Y162" s="147"/>
      <c r="Z162" s="147"/>
      <c r="AA162" s="147"/>
      <c r="AB162" s="147"/>
      <c r="AC162" s="147"/>
      <c r="AD162" s="147"/>
      <c r="AE162" s="147"/>
      <c r="AF162" s="147"/>
      <c r="AG162" s="147" t="s">
        <v>363</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5">
      <c r="A163" s="154"/>
      <c r="B163" s="155"/>
      <c r="C163" s="265" t="s">
        <v>383</v>
      </c>
      <c r="D163" s="266"/>
      <c r="E163" s="266"/>
      <c r="F163" s="266"/>
      <c r="G163" s="266"/>
      <c r="H163" s="156"/>
      <c r="I163" s="156"/>
      <c r="J163" s="156"/>
      <c r="K163" s="156"/>
      <c r="L163" s="156"/>
      <c r="M163" s="156"/>
      <c r="N163" s="156"/>
      <c r="O163" s="156"/>
      <c r="P163" s="156"/>
      <c r="Q163" s="156"/>
      <c r="R163" s="156"/>
      <c r="S163" s="156"/>
      <c r="T163" s="156"/>
      <c r="U163" s="156"/>
      <c r="V163" s="156"/>
      <c r="W163" s="156"/>
      <c r="X163" s="156"/>
      <c r="Y163" s="147"/>
      <c r="Z163" s="147"/>
      <c r="AA163" s="147"/>
      <c r="AB163" s="147"/>
      <c r="AC163" s="147"/>
      <c r="AD163" s="147"/>
      <c r="AE163" s="147"/>
      <c r="AF163" s="147"/>
      <c r="AG163" s="147" t="s">
        <v>223</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5">
      <c r="A164" s="154"/>
      <c r="B164" s="155"/>
      <c r="C164" s="192" t="s">
        <v>364</v>
      </c>
      <c r="D164" s="186"/>
      <c r="E164" s="187"/>
      <c r="F164" s="156"/>
      <c r="G164" s="156"/>
      <c r="H164" s="156"/>
      <c r="I164" s="156"/>
      <c r="J164" s="156"/>
      <c r="K164" s="156"/>
      <c r="L164" s="156"/>
      <c r="M164" s="156"/>
      <c r="N164" s="156"/>
      <c r="O164" s="156"/>
      <c r="P164" s="156"/>
      <c r="Q164" s="156"/>
      <c r="R164" s="156"/>
      <c r="S164" s="156"/>
      <c r="T164" s="156"/>
      <c r="U164" s="156"/>
      <c r="V164" s="156"/>
      <c r="W164" s="156"/>
      <c r="X164" s="156"/>
      <c r="Y164" s="147"/>
      <c r="Z164" s="147"/>
      <c r="AA164" s="147"/>
      <c r="AB164" s="147"/>
      <c r="AC164" s="147"/>
      <c r="AD164" s="147"/>
      <c r="AE164" s="147"/>
      <c r="AF164" s="147"/>
      <c r="AG164" s="147" t="s">
        <v>233</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5">
      <c r="A165" s="154"/>
      <c r="B165" s="155"/>
      <c r="C165" s="192" t="s">
        <v>404</v>
      </c>
      <c r="D165" s="186"/>
      <c r="E165" s="187"/>
      <c r="F165" s="156"/>
      <c r="G165" s="156"/>
      <c r="H165" s="156"/>
      <c r="I165" s="156"/>
      <c r="J165" s="156"/>
      <c r="K165" s="156"/>
      <c r="L165" s="156"/>
      <c r="M165" s="156"/>
      <c r="N165" s="156"/>
      <c r="O165" s="156"/>
      <c r="P165" s="156"/>
      <c r="Q165" s="156"/>
      <c r="R165" s="156"/>
      <c r="S165" s="156"/>
      <c r="T165" s="156"/>
      <c r="U165" s="156"/>
      <c r="V165" s="156"/>
      <c r="W165" s="156"/>
      <c r="X165" s="156"/>
      <c r="Y165" s="147"/>
      <c r="Z165" s="147"/>
      <c r="AA165" s="147"/>
      <c r="AB165" s="147"/>
      <c r="AC165" s="147"/>
      <c r="AD165" s="147"/>
      <c r="AE165" s="147"/>
      <c r="AF165" s="147"/>
      <c r="AG165" s="147" t="s">
        <v>233</v>
      </c>
      <c r="AH165" s="147">
        <v>0</v>
      </c>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5">
      <c r="A166" s="154"/>
      <c r="B166" s="155"/>
      <c r="C166" s="192" t="s">
        <v>405</v>
      </c>
      <c r="D166" s="186"/>
      <c r="E166" s="187">
        <v>0.43047999999999997</v>
      </c>
      <c r="F166" s="156"/>
      <c r="G166" s="156"/>
      <c r="H166" s="156"/>
      <c r="I166" s="156"/>
      <c r="J166" s="156"/>
      <c r="K166" s="156"/>
      <c r="L166" s="156"/>
      <c r="M166" s="156"/>
      <c r="N166" s="156"/>
      <c r="O166" s="156"/>
      <c r="P166" s="156"/>
      <c r="Q166" s="156"/>
      <c r="R166" s="156"/>
      <c r="S166" s="156"/>
      <c r="T166" s="156"/>
      <c r="U166" s="156"/>
      <c r="V166" s="156"/>
      <c r="W166" s="156"/>
      <c r="X166" s="156"/>
      <c r="Y166" s="147"/>
      <c r="Z166" s="147"/>
      <c r="AA166" s="147"/>
      <c r="AB166" s="147"/>
      <c r="AC166" s="147"/>
      <c r="AD166" s="147"/>
      <c r="AE166" s="147"/>
      <c r="AF166" s="147"/>
      <c r="AG166" s="147" t="s">
        <v>233</v>
      </c>
      <c r="AH166" s="147">
        <v>0</v>
      </c>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ht="13" x14ac:dyDescent="0.25">
      <c r="A167" s="158" t="s">
        <v>162</v>
      </c>
      <c r="B167" s="159" t="s">
        <v>100</v>
      </c>
      <c r="C167" s="180" t="s">
        <v>101</v>
      </c>
      <c r="D167" s="160"/>
      <c r="E167" s="161"/>
      <c r="F167" s="162"/>
      <c r="G167" s="162">
        <f>SUMIF(AG168:AG175,"&lt;&gt;NOR",G168:G175)</f>
        <v>0</v>
      </c>
      <c r="H167" s="162"/>
      <c r="I167" s="162">
        <f>SUM(I168:I175)</f>
        <v>0</v>
      </c>
      <c r="J167" s="162"/>
      <c r="K167" s="162">
        <f>SUM(K168:K175)</f>
        <v>0</v>
      </c>
      <c r="L167" s="162"/>
      <c r="M167" s="162">
        <f>SUM(M168:M175)</f>
        <v>0</v>
      </c>
      <c r="N167" s="162"/>
      <c r="O167" s="162">
        <f>SUM(O168:O175)</f>
        <v>0.01</v>
      </c>
      <c r="P167" s="162"/>
      <c r="Q167" s="162">
        <f>SUM(Q168:Q175)</f>
        <v>0</v>
      </c>
      <c r="R167" s="162"/>
      <c r="S167" s="162"/>
      <c r="T167" s="163"/>
      <c r="U167" s="157"/>
      <c r="V167" s="157">
        <f>SUM(V168:V175)</f>
        <v>3.3200000000000003</v>
      </c>
      <c r="W167" s="157"/>
      <c r="X167" s="157"/>
      <c r="AG167" t="s">
        <v>163</v>
      </c>
    </row>
    <row r="168" spans="1:60" outlineLevel="1" x14ac:dyDescent="0.25">
      <c r="A168" s="164">
        <v>57</v>
      </c>
      <c r="B168" s="165" t="s">
        <v>406</v>
      </c>
      <c r="C168" s="181" t="s">
        <v>407</v>
      </c>
      <c r="D168" s="166" t="s">
        <v>330</v>
      </c>
      <c r="E168" s="167">
        <v>6</v>
      </c>
      <c r="F168" s="168"/>
      <c r="G168" s="169">
        <f>ROUND(E168*F168,2)</f>
        <v>0</v>
      </c>
      <c r="H168" s="168"/>
      <c r="I168" s="169">
        <f>ROUND(E168*H168,2)</f>
        <v>0</v>
      </c>
      <c r="J168" s="168"/>
      <c r="K168" s="169">
        <f>ROUND(E168*J168,2)</f>
        <v>0</v>
      </c>
      <c r="L168" s="169">
        <v>21</v>
      </c>
      <c r="M168" s="169">
        <f>G168*(1+L168/100)</f>
        <v>0</v>
      </c>
      <c r="N168" s="169">
        <v>1.3600000000000001E-3</v>
      </c>
      <c r="O168" s="169">
        <f>ROUND(E168*N168,2)</f>
        <v>0.01</v>
      </c>
      <c r="P168" s="169">
        <v>0</v>
      </c>
      <c r="Q168" s="169">
        <f>ROUND(E168*P168,2)</f>
        <v>0</v>
      </c>
      <c r="R168" s="169" t="s">
        <v>408</v>
      </c>
      <c r="S168" s="169" t="s">
        <v>167</v>
      </c>
      <c r="T168" s="170" t="s">
        <v>167</v>
      </c>
      <c r="U168" s="156">
        <v>0.43930000000000002</v>
      </c>
      <c r="V168" s="156">
        <f>ROUND(E168*U168,2)</f>
        <v>2.64</v>
      </c>
      <c r="W168" s="156"/>
      <c r="X168" s="156" t="s">
        <v>220</v>
      </c>
      <c r="Y168" s="147"/>
      <c r="Z168" s="147"/>
      <c r="AA168" s="147"/>
      <c r="AB168" s="147"/>
      <c r="AC168" s="147"/>
      <c r="AD168" s="147"/>
      <c r="AE168" s="147"/>
      <c r="AF168" s="147"/>
      <c r="AG168" s="147" t="s">
        <v>221</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x14ac:dyDescent="0.25">
      <c r="A169" s="154"/>
      <c r="B169" s="155"/>
      <c r="C169" s="265" t="s">
        <v>409</v>
      </c>
      <c r="D169" s="266"/>
      <c r="E169" s="266"/>
      <c r="F169" s="266"/>
      <c r="G169" s="266"/>
      <c r="H169" s="156"/>
      <c r="I169" s="156"/>
      <c r="J169" s="156"/>
      <c r="K169" s="156"/>
      <c r="L169" s="156"/>
      <c r="M169" s="156"/>
      <c r="N169" s="156"/>
      <c r="O169" s="156"/>
      <c r="P169" s="156"/>
      <c r="Q169" s="156"/>
      <c r="R169" s="156"/>
      <c r="S169" s="156"/>
      <c r="T169" s="156"/>
      <c r="U169" s="156"/>
      <c r="V169" s="156"/>
      <c r="W169" s="156"/>
      <c r="X169" s="156"/>
      <c r="Y169" s="147"/>
      <c r="Z169" s="147"/>
      <c r="AA169" s="147"/>
      <c r="AB169" s="147"/>
      <c r="AC169" s="147"/>
      <c r="AD169" s="147"/>
      <c r="AE169" s="147"/>
      <c r="AF169" s="147"/>
      <c r="AG169" s="147" t="s">
        <v>223</v>
      </c>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ht="20" outlineLevel="1" x14ac:dyDescent="0.25">
      <c r="A170" s="172">
        <v>58</v>
      </c>
      <c r="B170" s="173" t="s">
        <v>410</v>
      </c>
      <c r="C170" s="182" t="s">
        <v>411</v>
      </c>
      <c r="D170" s="174" t="s">
        <v>295</v>
      </c>
      <c r="E170" s="175">
        <v>1</v>
      </c>
      <c r="F170" s="176"/>
      <c r="G170" s="177">
        <f>ROUND(E170*F170,2)</f>
        <v>0</v>
      </c>
      <c r="H170" s="176"/>
      <c r="I170" s="177">
        <f>ROUND(E170*H170,2)</f>
        <v>0</v>
      </c>
      <c r="J170" s="176"/>
      <c r="K170" s="177">
        <f>ROUND(E170*J170,2)</f>
        <v>0</v>
      </c>
      <c r="L170" s="177">
        <v>21</v>
      </c>
      <c r="M170" s="177">
        <f>G170*(1+L170/100)</f>
        <v>0</v>
      </c>
      <c r="N170" s="177">
        <v>2.2200000000000002E-3</v>
      </c>
      <c r="O170" s="177">
        <f>ROUND(E170*N170,2)</f>
        <v>0</v>
      </c>
      <c r="P170" s="177">
        <v>0</v>
      </c>
      <c r="Q170" s="177">
        <f>ROUND(E170*P170,2)</f>
        <v>0</v>
      </c>
      <c r="R170" s="177" t="s">
        <v>408</v>
      </c>
      <c r="S170" s="177" t="s">
        <v>167</v>
      </c>
      <c r="T170" s="178" t="s">
        <v>167</v>
      </c>
      <c r="U170" s="156">
        <v>0.66</v>
      </c>
      <c r="V170" s="156">
        <f>ROUND(E170*U170,2)</f>
        <v>0.66</v>
      </c>
      <c r="W170" s="156"/>
      <c r="X170" s="156" t="s">
        <v>220</v>
      </c>
      <c r="Y170" s="147"/>
      <c r="Z170" s="147"/>
      <c r="AA170" s="147"/>
      <c r="AB170" s="147"/>
      <c r="AC170" s="147"/>
      <c r="AD170" s="147"/>
      <c r="AE170" s="147"/>
      <c r="AF170" s="147"/>
      <c r="AG170" s="147" t="s">
        <v>221</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5">
      <c r="A171" s="164">
        <v>59</v>
      </c>
      <c r="B171" s="165" t="s">
        <v>412</v>
      </c>
      <c r="C171" s="181" t="s">
        <v>413</v>
      </c>
      <c r="D171" s="166" t="s">
        <v>284</v>
      </c>
      <c r="E171" s="167">
        <v>1.038E-2</v>
      </c>
      <c r="F171" s="168"/>
      <c r="G171" s="169">
        <f>ROUND(E171*F171,2)</f>
        <v>0</v>
      </c>
      <c r="H171" s="168"/>
      <c r="I171" s="169">
        <f>ROUND(E171*H171,2)</f>
        <v>0</v>
      </c>
      <c r="J171" s="168"/>
      <c r="K171" s="169">
        <f>ROUND(E171*J171,2)</f>
        <v>0</v>
      </c>
      <c r="L171" s="169">
        <v>21</v>
      </c>
      <c r="M171" s="169">
        <f>G171*(1+L171/100)</f>
        <v>0</v>
      </c>
      <c r="N171" s="169">
        <v>0</v>
      </c>
      <c r="O171" s="169">
        <f>ROUND(E171*N171,2)</f>
        <v>0</v>
      </c>
      <c r="P171" s="169">
        <v>0</v>
      </c>
      <c r="Q171" s="169">
        <f>ROUND(E171*P171,2)</f>
        <v>0</v>
      </c>
      <c r="R171" s="169" t="s">
        <v>408</v>
      </c>
      <c r="S171" s="169" t="s">
        <v>167</v>
      </c>
      <c r="T171" s="170" t="s">
        <v>167</v>
      </c>
      <c r="U171" s="156">
        <v>1.47</v>
      </c>
      <c r="V171" s="156">
        <f>ROUND(E171*U171,2)</f>
        <v>0.02</v>
      </c>
      <c r="W171" s="156"/>
      <c r="X171" s="156" t="s">
        <v>362</v>
      </c>
      <c r="Y171" s="147"/>
      <c r="Z171" s="147"/>
      <c r="AA171" s="147"/>
      <c r="AB171" s="147"/>
      <c r="AC171" s="147"/>
      <c r="AD171" s="147"/>
      <c r="AE171" s="147"/>
      <c r="AF171" s="147"/>
      <c r="AG171" s="147" t="s">
        <v>363</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5">
      <c r="A172" s="154"/>
      <c r="B172" s="155"/>
      <c r="C172" s="265" t="s">
        <v>414</v>
      </c>
      <c r="D172" s="266"/>
      <c r="E172" s="266"/>
      <c r="F172" s="266"/>
      <c r="G172" s="266"/>
      <c r="H172" s="156"/>
      <c r="I172" s="156"/>
      <c r="J172" s="156"/>
      <c r="K172" s="156"/>
      <c r="L172" s="156"/>
      <c r="M172" s="156"/>
      <c r="N172" s="156"/>
      <c r="O172" s="156"/>
      <c r="P172" s="156"/>
      <c r="Q172" s="156"/>
      <c r="R172" s="156"/>
      <c r="S172" s="156"/>
      <c r="T172" s="156"/>
      <c r="U172" s="156"/>
      <c r="V172" s="156"/>
      <c r="W172" s="156"/>
      <c r="X172" s="156"/>
      <c r="Y172" s="147"/>
      <c r="Z172" s="147"/>
      <c r="AA172" s="147"/>
      <c r="AB172" s="147"/>
      <c r="AC172" s="147"/>
      <c r="AD172" s="147"/>
      <c r="AE172" s="147"/>
      <c r="AF172" s="147"/>
      <c r="AG172" s="147" t="s">
        <v>223</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x14ac:dyDescent="0.25">
      <c r="A173" s="154"/>
      <c r="B173" s="155"/>
      <c r="C173" s="192" t="s">
        <v>364</v>
      </c>
      <c r="D173" s="186"/>
      <c r="E173" s="187"/>
      <c r="F173" s="156"/>
      <c r="G173" s="156"/>
      <c r="H173" s="156"/>
      <c r="I173" s="156"/>
      <c r="J173" s="156"/>
      <c r="K173" s="156"/>
      <c r="L173" s="156"/>
      <c r="M173" s="156"/>
      <c r="N173" s="156"/>
      <c r="O173" s="156"/>
      <c r="P173" s="156"/>
      <c r="Q173" s="156"/>
      <c r="R173" s="156"/>
      <c r="S173" s="156"/>
      <c r="T173" s="156"/>
      <c r="U173" s="156"/>
      <c r="V173" s="156"/>
      <c r="W173" s="156"/>
      <c r="X173" s="156"/>
      <c r="Y173" s="147"/>
      <c r="Z173" s="147"/>
      <c r="AA173" s="147"/>
      <c r="AB173" s="147"/>
      <c r="AC173" s="147"/>
      <c r="AD173" s="147"/>
      <c r="AE173" s="147"/>
      <c r="AF173" s="147"/>
      <c r="AG173" s="147" t="s">
        <v>233</v>
      </c>
      <c r="AH173" s="147">
        <v>0</v>
      </c>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5">
      <c r="A174" s="154"/>
      <c r="B174" s="155"/>
      <c r="C174" s="192" t="s">
        <v>415</v>
      </c>
      <c r="D174" s="186"/>
      <c r="E174" s="187"/>
      <c r="F174" s="156"/>
      <c r="G174" s="156"/>
      <c r="H174" s="156"/>
      <c r="I174" s="156"/>
      <c r="J174" s="156"/>
      <c r="K174" s="156"/>
      <c r="L174" s="156"/>
      <c r="M174" s="156"/>
      <c r="N174" s="156"/>
      <c r="O174" s="156"/>
      <c r="P174" s="156"/>
      <c r="Q174" s="156"/>
      <c r="R174" s="156"/>
      <c r="S174" s="156"/>
      <c r="T174" s="156"/>
      <c r="U174" s="156"/>
      <c r="V174" s="156"/>
      <c r="W174" s="156"/>
      <c r="X174" s="156"/>
      <c r="Y174" s="147"/>
      <c r="Z174" s="147"/>
      <c r="AA174" s="147"/>
      <c r="AB174" s="147"/>
      <c r="AC174" s="147"/>
      <c r="AD174" s="147"/>
      <c r="AE174" s="147"/>
      <c r="AF174" s="147"/>
      <c r="AG174" s="147" t="s">
        <v>233</v>
      </c>
      <c r="AH174" s="147">
        <v>0</v>
      </c>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5">
      <c r="A175" s="154"/>
      <c r="B175" s="155"/>
      <c r="C175" s="192" t="s">
        <v>416</v>
      </c>
      <c r="D175" s="186"/>
      <c r="E175" s="187">
        <v>1.038E-2</v>
      </c>
      <c r="F175" s="156"/>
      <c r="G175" s="156"/>
      <c r="H175" s="156"/>
      <c r="I175" s="156"/>
      <c r="J175" s="156"/>
      <c r="K175" s="156"/>
      <c r="L175" s="156"/>
      <c r="M175" s="156"/>
      <c r="N175" s="156"/>
      <c r="O175" s="156"/>
      <c r="P175" s="156"/>
      <c r="Q175" s="156"/>
      <c r="R175" s="156"/>
      <c r="S175" s="156"/>
      <c r="T175" s="156"/>
      <c r="U175" s="156"/>
      <c r="V175" s="156"/>
      <c r="W175" s="156"/>
      <c r="X175" s="156"/>
      <c r="Y175" s="147"/>
      <c r="Z175" s="147"/>
      <c r="AA175" s="147"/>
      <c r="AB175" s="147"/>
      <c r="AC175" s="147"/>
      <c r="AD175" s="147"/>
      <c r="AE175" s="147"/>
      <c r="AF175" s="147"/>
      <c r="AG175" s="147" t="s">
        <v>233</v>
      </c>
      <c r="AH175" s="147">
        <v>0</v>
      </c>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ht="13" x14ac:dyDescent="0.25">
      <c r="A176" s="158" t="s">
        <v>162</v>
      </c>
      <c r="B176" s="159" t="s">
        <v>102</v>
      </c>
      <c r="C176" s="180" t="s">
        <v>103</v>
      </c>
      <c r="D176" s="160"/>
      <c r="E176" s="161"/>
      <c r="F176" s="162"/>
      <c r="G176" s="162">
        <f>SUMIF(AG177:AG185,"&lt;&gt;NOR",G177:G185)</f>
        <v>0</v>
      </c>
      <c r="H176" s="162"/>
      <c r="I176" s="162">
        <f>SUM(I177:I185)</f>
        <v>0</v>
      </c>
      <c r="J176" s="162"/>
      <c r="K176" s="162">
        <f>SUM(K177:K185)</f>
        <v>0</v>
      </c>
      <c r="L176" s="162"/>
      <c r="M176" s="162">
        <f>SUM(M177:M185)</f>
        <v>0</v>
      </c>
      <c r="N176" s="162"/>
      <c r="O176" s="162">
        <f>SUM(O177:O185)</f>
        <v>0.11</v>
      </c>
      <c r="P176" s="162"/>
      <c r="Q176" s="162">
        <f>SUM(Q177:Q185)</f>
        <v>0</v>
      </c>
      <c r="R176" s="162"/>
      <c r="S176" s="162"/>
      <c r="T176" s="163"/>
      <c r="U176" s="157"/>
      <c r="V176" s="157">
        <f>SUM(V177:V185)</f>
        <v>4.7700000000000005</v>
      </c>
      <c r="W176" s="157"/>
      <c r="X176" s="157"/>
      <c r="AG176" t="s">
        <v>163</v>
      </c>
    </row>
    <row r="177" spans="1:60" ht="20" outlineLevel="1" x14ac:dyDescent="0.25">
      <c r="A177" s="164">
        <v>60</v>
      </c>
      <c r="B177" s="165" t="s">
        <v>417</v>
      </c>
      <c r="C177" s="181" t="s">
        <v>418</v>
      </c>
      <c r="D177" s="166" t="s">
        <v>266</v>
      </c>
      <c r="E177" s="167">
        <v>9.4160000000000004</v>
      </c>
      <c r="F177" s="168"/>
      <c r="G177" s="169">
        <f>ROUND(E177*F177,2)</f>
        <v>0</v>
      </c>
      <c r="H177" s="168"/>
      <c r="I177" s="169">
        <f>ROUND(E177*H177,2)</f>
        <v>0</v>
      </c>
      <c r="J177" s="168"/>
      <c r="K177" s="169">
        <f>ROUND(E177*J177,2)</f>
        <v>0</v>
      </c>
      <c r="L177" s="169">
        <v>21</v>
      </c>
      <c r="M177" s="169">
        <f>G177*(1+L177/100)</f>
        <v>0</v>
      </c>
      <c r="N177" s="169">
        <v>1.179E-2</v>
      </c>
      <c r="O177" s="169">
        <f>ROUND(E177*N177,2)</f>
        <v>0.11</v>
      </c>
      <c r="P177" s="169">
        <v>0</v>
      </c>
      <c r="Q177" s="169">
        <f>ROUND(E177*P177,2)</f>
        <v>0</v>
      </c>
      <c r="R177" s="169" t="s">
        <v>419</v>
      </c>
      <c r="S177" s="169" t="s">
        <v>167</v>
      </c>
      <c r="T177" s="170" t="s">
        <v>167</v>
      </c>
      <c r="U177" s="156">
        <v>0.48499999999999999</v>
      </c>
      <c r="V177" s="156">
        <f>ROUND(E177*U177,2)</f>
        <v>4.57</v>
      </c>
      <c r="W177" s="156"/>
      <c r="X177" s="156" t="s">
        <v>220</v>
      </c>
      <c r="Y177" s="147"/>
      <c r="Z177" s="147"/>
      <c r="AA177" s="147"/>
      <c r="AB177" s="147"/>
      <c r="AC177" s="147"/>
      <c r="AD177" s="147"/>
      <c r="AE177" s="147"/>
      <c r="AF177" s="147"/>
      <c r="AG177" s="147" t="s">
        <v>221</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x14ac:dyDescent="0.25">
      <c r="A178" s="154"/>
      <c r="B178" s="155"/>
      <c r="C178" s="192" t="s">
        <v>420</v>
      </c>
      <c r="D178" s="186"/>
      <c r="E178" s="187">
        <v>9.4160000000000004</v>
      </c>
      <c r="F178" s="156"/>
      <c r="G178" s="156"/>
      <c r="H178" s="156"/>
      <c r="I178" s="156"/>
      <c r="J178" s="156"/>
      <c r="K178" s="156"/>
      <c r="L178" s="156"/>
      <c r="M178" s="156"/>
      <c r="N178" s="156"/>
      <c r="O178" s="156"/>
      <c r="P178" s="156"/>
      <c r="Q178" s="156"/>
      <c r="R178" s="156"/>
      <c r="S178" s="156"/>
      <c r="T178" s="156"/>
      <c r="U178" s="156"/>
      <c r="V178" s="156"/>
      <c r="W178" s="156"/>
      <c r="X178" s="156"/>
      <c r="Y178" s="147"/>
      <c r="Z178" s="147"/>
      <c r="AA178" s="147"/>
      <c r="AB178" s="147"/>
      <c r="AC178" s="147"/>
      <c r="AD178" s="147"/>
      <c r="AE178" s="147"/>
      <c r="AF178" s="147"/>
      <c r="AG178" s="147" t="s">
        <v>233</v>
      </c>
      <c r="AH178" s="147">
        <v>0</v>
      </c>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5">
      <c r="A179" s="164">
        <v>61</v>
      </c>
      <c r="B179" s="165" t="s">
        <v>421</v>
      </c>
      <c r="C179" s="181" t="s">
        <v>422</v>
      </c>
      <c r="D179" s="166" t="s">
        <v>266</v>
      </c>
      <c r="E179" s="167">
        <v>9.4160000000000004</v>
      </c>
      <c r="F179" s="168"/>
      <c r="G179" s="169">
        <f>ROUND(E179*F179,2)</f>
        <v>0</v>
      </c>
      <c r="H179" s="168"/>
      <c r="I179" s="169">
        <f>ROUND(E179*H179,2)</f>
        <v>0</v>
      </c>
      <c r="J179" s="168"/>
      <c r="K179" s="169">
        <f>ROUND(E179*J179,2)</f>
        <v>0</v>
      </c>
      <c r="L179" s="169">
        <v>21</v>
      </c>
      <c r="M179" s="169">
        <f>G179*(1+L179/100)</f>
        <v>0</v>
      </c>
      <c r="N179" s="169">
        <v>2.4000000000000001E-4</v>
      </c>
      <c r="O179" s="169">
        <f>ROUND(E179*N179,2)</f>
        <v>0</v>
      </c>
      <c r="P179" s="169">
        <v>0</v>
      </c>
      <c r="Q179" s="169">
        <f>ROUND(E179*P179,2)</f>
        <v>0</v>
      </c>
      <c r="R179" s="169" t="s">
        <v>419</v>
      </c>
      <c r="S179" s="169" t="s">
        <v>167</v>
      </c>
      <c r="T179" s="170" t="s">
        <v>167</v>
      </c>
      <c r="U179" s="156">
        <v>0</v>
      </c>
      <c r="V179" s="156">
        <f>ROUND(E179*U179,2)</f>
        <v>0</v>
      </c>
      <c r="W179" s="156"/>
      <c r="X179" s="156" t="s">
        <v>220</v>
      </c>
      <c r="Y179" s="147"/>
      <c r="Z179" s="147"/>
      <c r="AA179" s="147"/>
      <c r="AB179" s="147"/>
      <c r="AC179" s="147"/>
      <c r="AD179" s="147"/>
      <c r="AE179" s="147"/>
      <c r="AF179" s="147"/>
      <c r="AG179" s="147" t="s">
        <v>221</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5">
      <c r="A180" s="154"/>
      <c r="B180" s="155"/>
      <c r="C180" s="192" t="s">
        <v>420</v>
      </c>
      <c r="D180" s="186"/>
      <c r="E180" s="187">
        <v>9.4160000000000004</v>
      </c>
      <c r="F180" s="156"/>
      <c r="G180" s="156"/>
      <c r="H180" s="156"/>
      <c r="I180" s="156"/>
      <c r="J180" s="156"/>
      <c r="K180" s="156"/>
      <c r="L180" s="156"/>
      <c r="M180" s="156"/>
      <c r="N180" s="156"/>
      <c r="O180" s="156"/>
      <c r="P180" s="156"/>
      <c r="Q180" s="156"/>
      <c r="R180" s="156"/>
      <c r="S180" s="156"/>
      <c r="T180" s="156"/>
      <c r="U180" s="156"/>
      <c r="V180" s="156"/>
      <c r="W180" s="156"/>
      <c r="X180" s="156"/>
      <c r="Y180" s="147"/>
      <c r="Z180" s="147"/>
      <c r="AA180" s="147"/>
      <c r="AB180" s="147"/>
      <c r="AC180" s="147"/>
      <c r="AD180" s="147"/>
      <c r="AE180" s="147"/>
      <c r="AF180" s="147"/>
      <c r="AG180" s="147" t="s">
        <v>233</v>
      </c>
      <c r="AH180" s="147">
        <v>0</v>
      </c>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1" x14ac:dyDescent="0.25">
      <c r="A181" s="164">
        <v>62</v>
      </c>
      <c r="B181" s="165" t="s">
        <v>423</v>
      </c>
      <c r="C181" s="181" t="s">
        <v>424</v>
      </c>
      <c r="D181" s="166" t="s">
        <v>284</v>
      </c>
      <c r="E181" s="167">
        <v>0.11327</v>
      </c>
      <c r="F181" s="168"/>
      <c r="G181" s="169">
        <f>ROUND(E181*F181,2)</f>
        <v>0</v>
      </c>
      <c r="H181" s="168"/>
      <c r="I181" s="169">
        <f>ROUND(E181*H181,2)</f>
        <v>0</v>
      </c>
      <c r="J181" s="168"/>
      <c r="K181" s="169">
        <f>ROUND(E181*J181,2)</f>
        <v>0</v>
      </c>
      <c r="L181" s="169">
        <v>21</v>
      </c>
      <c r="M181" s="169">
        <f>G181*(1+L181/100)</f>
        <v>0</v>
      </c>
      <c r="N181" s="169">
        <v>0</v>
      </c>
      <c r="O181" s="169">
        <f>ROUND(E181*N181,2)</f>
        <v>0</v>
      </c>
      <c r="P181" s="169">
        <v>0</v>
      </c>
      <c r="Q181" s="169">
        <f>ROUND(E181*P181,2)</f>
        <v>0</v>
      </c>
      <c r="R181" s="169" t="s">
        <v>419</v>
      </c>
      <c r="S181" s="169" t="s">
        <v>167</v>
      </c>
      <c r="T181" s="170" t="s">
        <v>167</v>
      </c>
      <c r="U181" s="156">
        <v>1.7509999999999999</v>
      </c>
      <c r="V181" s="156">
        <f>ROUND(E181*U181,2)</f>
        <v>0.2</v>
      </c>
      <c r="W181" s="156"/>
      <c r="X181" s="156" t="s">
        <v>362</v>
      </c>
      <c r="Y181" s="147"/>
      <c r="Z181" s="147"/>
      <c r="AA181" s="147"/>
      <c r="AB181" s="147"/>
      <c r="AC181" s="147"/>
      <c r="AD181" s="147"/>
      <c r="AE181" s="147"/>
      <c r="AF181" s="147"/>
      <c r="AG181" s="147" t="s">
        <v>363</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x14ac:dyDescent="0.25">
      <c r="A182" s="154"/>
      <c r="B182" s="155"/>
      <c r="C182" s="265" t="s">
        <v>383</v>
      </c>
      <c r="D182" s="266"/>
      <c r="E182" s="266"/>
      <c r="F182" s="266"/>
      <c r="G182" s="266"/>
      <c r="H182" s="156"/>
      <c r="I182" s="156"/>
      <c r="J182" s="156"/>
      <c r="K182" s="156"/>
      <c r="L182" s="156"/>
      <c r="M182" s="156"/>
      <c r="N182" s="156"/>
      <c r="O182" s="156"/>
      <c r="P182" s="156"/>
      <c r="Q182" s="156"/>
      <c r="R182" s="156"/>
      <c r="S182" s="156"/>
      <c r="T182" s="156"/>
      <c r="U182" s="156"/>
      <c r="V182" s="156"/>
      <c r="W182" s="156"/>
      <c r="X182" s="156"/>
      <c r="Y182" s="147"/>
      <c r="Z182" s="147"/>
      <c r="AA182" s="147"/>
      <c r="AB182" s="147"/>
      <c r="AC182" s="147"/>
      <c r="AD182" s="147"/>
      <c r="AE182" s="147"/>
      <c r="AF182" s="147"/>
      <c r="AG182" s="147" t="s">
        <v>223</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x14ac:dyDescent="0.25">
      <c r="A183" s="154"/>
      <c r="B183" s="155"/>
      <c r="C183" s="192" t="s">
        <v>364</v>
      </c>
      <c r="D183" s="186"/>
      <c r="E183" s="187"/>
      <c r="F183" s="156"/>
      <c r="G183" s="156"/>
      <c r="H183" s="156"/>
      <c r="I183" s="156"/>
      <c r="J183" s="156"/>
      <c r="K183" s="156"/>
      <c r="L183" s="156"/>
      <c r="M183" s="156"/>
      <c r="N183" s="156"/>
      <c r="O183" s="156"/>
      <c r="P183" s="156"/>
      <c r="Q183" s="156"/>
      <c r="R183" s="156"/>
      <c r="S183" s="156"/>
      <c r="T183" s="156"/>
      <c r="U183" s="156"/>
      <c r="V183" s="156"/>
      <c r="W183" s="156"/>
      <c r="X183" s="156"/>
      <c r="Y183" s="147"/>
      <c r="Z183" s="147"/>
      <c r="AA183" s="147"/>
      <c r="AB183" s="147"/>
      <c r="AC183" s="147"/>
      <c r="AD183" s="147"/>
      <c r="AE183" s="147"/>
      <c r="AF183" s="147"/>
      <c r="AG183" s="147" t="s">
        <v>233</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5">
      <c r="A184" s="154"/>
      <c r="B184" s="155"/>
      <c r="C184" s="192" t="s">
        <v>425</v>
      </c>
      <c r="D184" s="186"/>
      <c r="E184" s="187"/>
      <c r="F184" s="156"/>
      <c r="G184" s="156"/>
      <c r="H184" s="156"/>
      <c r="I184" s="156"/>
      <c r="J184" s="156"/>
      <c r="K184" s="156"/>
      <c r="L184" s="156"/>
      <c r="M184" s="156"/>
      <c r="N184" s="156"/>
      <c r="O184" s="156"/>
      <c r="P184" s="156"/>
      <c r="Q184" s="156"/>
      <c r="R184" s="156"/>
      <c r="S184" s="156"/>
      <c r="T184" s="156"/>
      <c r="U184" s="156"/>
      <c r="V184" s="156"/>
      <c r="W184" s="156"/>
      <c r="X184" s="156"/>
      <c r="Y184" s="147"/>
      <c r="Z184" s="147"/>
      <c r="AA184" s="147"/>
      <c r="AB184" s="147"/>
      <c r="AC184" s="147"/>
      <c r="AD184" s="147"/>
      <c r="AE184" s="147"/>
      <c r="AF184" s="147"/>
      <c r="AG184" s="147" t="s">
        <v>233</v>
      </c>
      <c r="AH184" s="147">
        <v>0</v>
      </c>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5">
      <c r="A185" s="154"/>
      <c r="B185" s="155"/>
      <c r="C185" s="192" t="s">
        <v>426</v>
      </c>
      <c r="D185" s="186"/>
      <c r="E185" s="187">
        <v>0.11327</v>
      </c>
      <c r="F185" s="156"/>
      <c r="G185" s="156"/>
      <c r="H185" s="156"/>
      <c r="I185" s="156"/>
      <c r="J185" s="156"/>
      <c r="K185" s="156"/>
      <c r="L185" s="156"/>
      <c r="M185" s="156"/>
      <c r="N185" s="156"/>
      <c r="O185" s="156"/>
      <c r="P185" s="156"/>
      <c r="Q185" s="156"/>
      <c r="R185" s="156"/>
      <c r="S185" s="156"/>
      <c r="T185" s="156"/>
      <c r="U185" s="156"/>
      <c r="V185" s="156"/>
      <c r="W185" s="156"/>
      <c r="X185" s="156"/>
      <c r="Y185" s="147"/>
      <c r="Z185" s="147"/>
      <c r="AA185" s="147"/>
      <c r="AB185" s="147"/>
      <c r="AC185" s="147"/>
      <c r="AD185" s="147"/>
      <c r="AE185" s="147"/>
      <c r="AF185" s="147"/>
      <c r="AG185" s="147" t="s">
        <v>233</v>
      </c>
      <c r="AH185" s="147">
        <v>0</v>
      </c>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ht="13" x14ac:dyDescent="0.25">
      <c r="A186" s="158" t="s">
        <v>162</v>
      </c>
      <c r="B186" s="159" t="s">
        <v>104</v>
      </c>
      <c r="C186" s="180" t="s">
        <v>105</v>
      </c>
      <c r="D186" s="160"/>
      <c r="E186" s="161"/>
      <c r="F186" s="162"/>
      <c r="G186" s="162">
        <f>SUMIF(AG187:AG194,"&lt;&gt;NOR",G187:G194)</f>
        <v>0</v>
      </c>
      <c r="H186" s="162"/>
      <c r="I186" s="162">
        <f>SUM(I187:I194)</f>
        <v>0</v>
      </c>
      <c r="J186" s="162"/>
      <c r="K186" s="162">
        <f>SUM(K187:K194)</f>
        <v>0</v>
      </c>
      <c r="L186" s="162"/>
      <c r="M186" s="162">
        <f>SUM(M187:M194)</f>
        <v>0</v>
      </c>
      <c r="N186" s="162"/>
      <c r="O186" s="162">
        <f>SUM(O187:O194)</f>
        <v>7.0000000000000007E-2</v>
      </c>
      <c r="P186" s="162"/>
      <c r="Q186" s="162">
        <f>SUM(Q187:Q194)</f>
        <v>0</v>
      </c>
      <c r="R186" s="162"/>
      <c r="S186" s="162"/>
      <c r="T186" s="163"/>
      <c r="U186" s="157"/>
      <c r="V186" s="157">
        <f>SUM(V187:V194)</f>
        <v>11.51</v>
      </c>
      <c r="W186" s="157"/>
      <c r="X186" s="157"/>
      <c r="AG186" t="s">
        <v>163</v>
      </c>
    </row>
    <row r="187" spans="1:60" outlineLevel="1" x14ac:dyDescent="0.25">
      <c r="A187" s="164">
        <v>63</v>
      </c>
      <c r="B187" s="165" t="s">
        <v>427</v>
      </c>
      <c r="C187" s="181" t="s">
        <v>428</v>
      </c>
      <c r="D187" s="166" t="s">
        <v>330</v>
      </c>
      <c r="E187" s="167">
        <v>18.920000000000002</v>
      </c>
      <c r="F187" s="168"/>
      <c r="G187" s="169">
        <f>ROUND(E187*F187,2)</f>
        <v>0</v>
      </c>
      <c r="H187" s="168"/>
      <c r="I187" s="169">
        <f>ROUND(E187*H187,2)</f>
        <v>0</v>
      </c>
      <c r="J187" s="168"/>
      <c r="K187" s="169">
        <f>ROUND(E187*J187,2)</f>
        <v>0</v>
      </c>
      <c r="L187" s="169">
        <v>21</v>
      </c>
      <c r="M187" s="169">
        <f>G187*(1+L187/100)</f>
        <v>0</v>
      </c>
      <c r="N187" s="169">
        <v>3.9500000000000004E-3</v>
      </c>
      <c r="O187" s="169">
        <f>ROUND(E187*N187,2)</f>
        <v>7.0000000000000007E-2</v>
      </c>
      <c r="P187" s="169">
        <v>0</v>
      </c>
      <c r="Q187" s="169">
        <f>ROUND(E187*P187,2)</f>
        <v>0</v>
      </c>
      <c r="R187" s="169" t="s">
        <v>429</v>
      </c>
      <c r="S187" s="169" t="s">
        <v>167</v>
      </c>
      <c r="T187" s="170" t="s">
        <v>167</v>
      </c>
      <c r="U187" s="156">
        <v>0.59</v>
      </c>
      <c r="V187" s="156">
        <f>ROUND(E187*U187,2)</f>
        <v>11.16</v>
      </c>
      <c r="W187" s="156"/>
      <c r="X187" s="156" t="s">
        <v>220</v>
      </c>
      <c r="Y187" s="147"/>
      <c r="Z187" s="147"/>
      <c r="AA187" s="147"/>
      <c r="AB187" s="147"/>
      <c r="AC187" s="147"/>
      <c r="AD187" s="147"/>
      <c r="AE187" s="147"/>
      <c r="AF187" s="147"/>
      <c r="AG187" s="147" t="s">
        <v>221</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5">
      <c r="A188" s="154"/>
      <c r="B188" s="155"/>
      <c r="C188" s="265" t="s">
        <v>430</v>
      </c>
      <c r="D188" s="266"/>
      <c r="E188" s="266"/>
      <c r="F188" s="266"/>
      <c r="G188" s="266"/>
      <c r="H188" s="156"/>
      <c r="I188" s="156"/>
      <c r="J188" s="156"/>
      <c r="K188" s="156"/>
      <c r="L188" s="156"/>
      <c r="M188" s="156"/>
      <c r="N188" s="156"/>
      <c r="O188" s="156"/>
      <c r="P188" s="156"/>
      <c r="Q188" s="156"/>
      <c r="R188" s="156"/>
      <c r="S188" s="156"/>
      <c r="T188" s="156"/>
      <c r="U188" s="156"/>
      <c r="V188" s="156"/>
      <c r="W188" s="156"/>
      <c r="X188" s="156"/>
      <c r="Y188" s="147"/>
      <c r="Z188" s="147"/>
      <c r="AA188" s="147"/>
      <c r="AB188" s="147"/>
      <c r="AC188" s="147"/>
      <c r="AD188" s="147"/>
      <c r="AE188" s="147"/>
      <c r="AF188" s="147"/>
      <c r="AG188" s="147" t="s">
        <v>223</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x14ac:dyDescent="0.25">
      <c r="A189" s="154"/>
      <c r="B189" s="155"/>
      <c r="C189" s="192" t="s">
        <v>431</v>
      </c>
      <c r="D189" s="186"/>
      <c r="E189" s="187">
        <v>18.920000000000002</v>
      </c>
      <c r="F189" s="156"/>
      <c r="G189" s="156"/>
      <c r="H189" s="156"/>
      <c r="I189" s="156"/>
      <c r="J189" s="156"/>
      <c r="K189" s="156"/>
      <c r="L189" s="156"/>
      <c r="M189" s="156"/>
      <c r="N189" s="156"/>
      <c r="O189" s="156"/>
      <c r="P189" s="156"/>
      <c r="Q189" s="156"/>
      <c r="R189" s="156"/>
      <c r="S189" s="156"/>
      <c r="T189" s="156"/>
      <c r="U189" s="156"/>
      <c r="V189" s="156"/>
      <c r="W189" s="156"/>
      <c r="X189" s="156"/>
      <c r="Y189" s="147"/>
      <c r="Z189" s="147"/>
      <c r="AA189" s="147"/>
      <c r="AB189" s="147"/>
      <c r="AC189" s="147"/>
      <c r="AD189" s="147"/>
      <c r="AE189" s="147"/>
      <c r="AF189" s="147"/>
      <c r="AG189" s="147" t="s">
        <v>233</v>
      </c>
      <c r="AH189" s="147">
        <v>0</v>
      </c>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5">
      <c r="A190" s="164">
        <v>64</v>
      </c>
      <c r="B190" s="165" t="s">
        <v>432</v>
      </c>
      <c r="C190" s="181" t="s">
        <v>433</v>
      </c>
      <c r="D190" s="166" t="s">
        <v>284</v>
      </c>
      <c r="E190" s="167">
        <v>7.4730000000000005E-2</v>
      </c>
      <c r="F190" s="168"/>
      <c r="G190" s="169">
        <f>ROUND(E190*F190,2)</f>
        <v>0</v>
      </c>
      <c r="H190" s="168"/>
      <c r="I190" s="169">
        <f>ROUND(E190*H190,2)</f>
        <v>0</v>
      </c>
      <c r="J190" s="168"/>
      <c r="K190" s="169">
        <f>ROUND(E190*J190,2)</f>
        <v>0</v>
      </c>
      <c r="L190" s="169">
        <v>21</v>
      </c>
      <c r="M190" s="169">
        <f>G190*(1+L190/100)</f>
        <v>0</v>
      </c>
      <c r="N190" s="169">
        <v>0</v>
      </c>
      <c r="O190" s="169">
        <f>ROUND(E190*N190,2)</f>
        <v>0</v>
      </c>
      <c r="P190" s="169">
        <v>0</v>
      </c>
      <c r="Q190" s="169">
        <f>ROUND(E190*P190,2)</f>
        <v>0</v>
      </c>
      <c r="R190" s="169" t="s">
        <v>429</v>
      </c>
      <c r="S190" s="169" t="s">
        <v>167</v>
      </c>
      <c r="T190" s="170" t="s">
        <v>167</v>
      </c>
      <c r="U190" s="156">
        <v>4.7370000000000001</v>
      </c>
      <c r="V190" s="156">
        <f>ROUND(E190*U190,2)</f>
        <v>0.35</v>
      </c>
      <c r="W190" s="156"/>
      <c r="X190" s="156" t="s">
        <v>362</v>
      </c>
      <c r="Y190" s="147"/>
      <c r="Z190" s="147"/>
      <c r="AA190" s="147"/>
      <c r="AB190" s="147"/>
      <c r="AC190" s="147"/>
      <c r="AD190" s="147"/>
      <c r="AE190" s="147"/>
      <c r="AF190" s="147"/>
      <c r="AG190" s="147" t="s">
        <v>363</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5">
      <c r="A191" s="154"/>
      <c r="B191" s="155"/>
      <c r="C191" s="265" t="s">
        <v>383</v>
      </c>
      <c r="D191" s="266"/>
      <c r="E191" s="266"/>
      <c r="F191" s="266"/>
      <c r="G191" s="266"/>
      <c r="H191" s="156"/>
      <c r="I191" s="156"/>
      <c r="J191" s="156"/>
      <c r="K191" s="156"/>
      <c r="L191" s="156"/>
      <c r="M191" s="156"/>
      <c r="N191" s="156"/>
      <c r="O191" s="156"/>
      <c r="P191" s="156"/>
      <c r="Q191" s="156"/>
      <c r="R191" s="156"/>
      <c r="S191" s="156"/>
      <c r="T191" s="156"/>
      <c r="U191" s="156"/>
      <c r="V191" s="156"/>
      <c r="W191" s="156"/>
      <c r="X191" s="156"/>
      <c r="Y191" s="147"/>
      <c r="Z191" s="147"/>
      <c r="AA191" s="147"/>
      <c r="AB191" s="147"/>
      <c r="AC191" s="147"/>
      <c r="AD191" s="147"/>
      <c r="AE191" s="147"/>
      <c r="AF191" s="147"/>
      <c r="AG191" s="147" t="s">
        <v>223</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5">
      <c r="A192" s="154"/>
      <c r="B192" s="155"/>
      <c r="C192" s="192" t="s">
        <v>364</v>
      </c>
      <c r="D192" s="186"/>
      <c r="E192" s="187"/>
      <c r="F192" s="156"/>
      <c r="G192" s="156"/>
      <c r="H192" s="156"/>
      <c r="I192" s="156"/>
      <c r="J192" s="156"/>
      <c r="K192" s="156"/>
      <c r="L192" s="156"/>
      <c r="M192" s="156"/>
      <c r="N192" s="156"/>
      <c r="O192" s="156"/>
      <c r="P192" s="156"/>
      <c r="Q192" s="156"/>
      <c r="R192" s="156"/>
      <c r="S192" s="156"/>
      <c r="T192" s="156"/>
      <c r="U192" s="156"/>
      <c r="V192" s="156"/>
      <c r="W192" s="156"/>
      <c r="X192" s="156"/>
      <c r="Y192" s="147"/>
      <c r="Z192" s="147"/>
      <c r="AA192" s="147"/>
      <c r="AB192" s="147"/>
      <c r="AC192" s="147"/>
      <c r="AD192" s="147"/>
      <c r="AE192" s="147"/>
      <c r="AF192" s="147"/>
      <c r="AG192" s="147" t="s">
        <v>233</v>
      </c>
      <c r="AH192" s="147">
        <v>0</v>
      </c>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5">
      <c r="A193" s="154"/>
      <c r="B193" s="155"/>
      <c r="C193" s="192" t="s">
        <v>434</v>
      </c>
      <c r="D193" s="186"/>
      <c r="E193" s="187"/>
      <c r="F193" s="156"/>
      <c r="G193" s="156"/>
      <c r="H193" s="156"/>
      <c r="I193" s="156"/>
      <c r="J193" s="156"/>
      <c r="K193" s="156"/>
      <c r="L193" s="156"/>
      <c r="M193" s="156"/>
      <c r="N193" s="156"/>
      <c r="O193" s="156"/>
      <c r="P193" s="156"/>
      <c r="Q193" s="156"/>
      <c r="R193" s="156"/>
      <c r="S193" s="156"/>
      <c r="T193" s="156"/>
      <c r="U193" s="156"/>
      <c r="V193" s="156"/>
      <c r="W193" s="156"/>
      <c r="X193" s="156"/>
      <c r="Y193" s="147"/>
      <c r="Z193" s="147"/>
      <c r="AA193" s="147"/>
      <c r="AB193" s="147"/>
      <c r="AC193" s="147"/>
      <c r="AD193" s="147"/>
      <c r="AE193" s="147"/>
      <c r="AF193" s="147"/>
      <c r="AG193" s="147" t="s">
        <v>233</v>
      </c>
      <c r="AH193" s="147">
        <v>0</v>
      </c>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1" x14ac:dyDescent="0.25">
      <c r="A194" s="154"/>
      <c r="B194" s="155"/>
      <c r="C194" s="192" t="s">
        <v>435</v>
      </c>
      <c r="D194" s="186"/>
      <c r="E194" s="187">
        <v>7.4730000000000005E-2</v>
      </c>
      <c r="F194" s="156"/>
      <c r="G194" s="156"/>
      <c r="H194" s="156"/>
      <c r="I194" s="156"/>
      <c r="J194" s="156"/>
      <c r="K194" s="156"/>
      <c r="L194" s="156"/>
      <c r="M194" s="156"/>
      <c r="N194" s="156"/>
      <c r="O194" s="156"/>
      <c r="P194" s="156"/>
      <c r="Q194" s="156"/>
      <c r="R194" s="156"/>
      <c r="S194" s="156"/>
      <c r="T194" s="156"/>
      <c r="U194" s="156"/>
      <c r="V194" s="156"/>
      <c r="W194" s="156"/>
      <c r="X194" s="156"/>
      <c r="Y194" s="147"/>
      <c r="Z194" s="147"/>
      <c r="AA194" s="147"/>
      <c r="AB194" s="147"/>
      <c r="AC194" s="147"/>
      <c r="AD194" s="147"/>
      <c r="AE194" s="147"/>
      <c r="AF194" s="147"/>
      <c r="AG194" s="147" t="s">
        <v>233</v>
      </c>
      <c r="AH194" s="147">
        <v>0</v>
      </c>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x14ac:dyDescent="0.25">
      <c r="A195" s="3"/>
      <c r="B195" s="4"/>
      <c r="C195" s="183"/>
      <c r="D195" s="6"/>
      <c r="E195" s="3"/>
      <c r="F195" s="3"/>
      <c r="G195" s="3"/>
      <c r="H195" s="3"/>
      <c r="I195" s="3"/>
      <c r="J195" s="3"/>
      <c r="K195" s="3"/>
      <c r="L195" s="3"/>
      <c r="M195" s="3"/>
      <c r="N195" s="3"/>
      <c r="O195" s="3"/>
      <c r="P195" s="3"/>
      <c r="Q195" s="3"/>
      <c r="R195" s="3"/>
      <c r="S195" s="3"/>
      <c r="T195" s="3"/>
      <c r="U195" s="3"/>
      <c r="V195" s="3"/>
      <c r="W195" s="3"/>
      <c r="X195" s="3"/>
      <c r="AE195">
        <v>15</v>
      </c>
      <c r="AF195">
        <v>21</v>
      </c>
      <c r="AG195" t="s">
        <v>149</v>
      </c>
    </row>
    <row r="196" spans="1:60" ht="13" x14ac:dyDescent="0.25">
      <c r="A196" s="150"/>
      <c r="B196" s="151" t="s">
        <v>29</v>
      </c>
      <c r="C196" s="184"/>
      <c r="D196" s="152"/>
      <c r="E196" s="153"/>
      <c r="F196" s="153"/>
      <c r="G196" s="179">
        <f>G8+G64+G79+G90+G97+G111+G116+G129+G134+G150+G167+G176+G186</f>
        <v>0</v>
      </c>
      <c r="H196" s="3"/>
      <c r="I196" s="3"/>
      <c r="J196" s="3"/>
      <c r="K196" s="3"/>
      <c r="L196" s="3"/>
      <c r="M196" s="3"/>
      <c r="N196" s="3"/>
      <c r="O196" s="3"/>
      <c r="P196" s="3"/>
      <c r="Q196" s="3"/>
      <c r="R196" s="3"/>
      <c r="S196" s="3"/>
      <c r="T196" s="3"/>
      <c r="U196" s="3"/>
      <c r="V196" s="3"/>
      <c r="W196" s="3"/>
      <c r="X196" s="3"/>
      <c r="AE196">
        <f>SUMIF(L7:L194,AE195,G7:G194)</f>
        <v>0</v>
      </c>
      <c r="AF196">
        <f>SUMIF(L7:L194,AF195,G7:G194)</f>
        <v>0</v>
      </c>
      <c r="AG196" t="s">
        <v>212</v>
      </c>
    </row>
    <row r="197" spans="1:60" x14ac:dyDescent="0.25">
      <c r="C197" s="185"/>
      <c r="D197" s="10"/>
      <c r="AG197" t="s">
        <v>213</v>
      </c>
    </row>
    <row r="198" spans="1:60" x14ac:dyDescent="0.25">
      <c r="D198" s="10"/>
    </row>
    <row r="199" spans="1:60" x14ac:dyDescent="0.25">
      <c r="D199" s="10"/>
    </row>
    <row r="200" spans="1:60" x14ac:dyDescent="0.25">
      <c r="D200" s="10"/>
    </row>
    <row r="201" spans="1:60" x14ac:dyDescent="0.25">
      <c r="D201" s="10"/>
    </row>
    <row r="202" spans="1:60" x14ac:dyDescent="0.25">
      <c r="D202" s="10"/>
    </row>
    <row r="203" spans="1:60" x14ac:dyDescent="0.25">
      <c r="D203" s="10"/>
    </row>
    <row r="204" spans="1:60" x14ac:dyDescent="0.25">
      <c r="D204" s="10"/>
    </row>
    <row r="205" spans="1:60" x14ac:dyDescent="0.25">
      <c r="D205" s="10"/>
    </row>
    <row r="206" spans="1:60" x14ac:dyDescent="0.25">
      <c r="D206" s="10"/>
    </row>
    <row r="207" spans="1:60" x14ac:dyDescent="0.25">
      <c r="D207" s="10"/>
    </row>
    <row r="208" spans="1:60"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KHOvj+FmIprqKZ/2NnsmT3EbMhslwtf2n5aBXK6vjqWKoL81Db4qAq54zsH6UzB9fCEaQGrKMv1KzwkCH2AusA==" saltValue="WNjGIb2PXePJEPm1cwGAkQ==" spinCount="100000" sheet="1" objects="1" scenarios="1"/>
  <mergeCells count="37">
    <mergeCell ref="C191:G191"/>
    <mergeCell ref="C146:G146"/>
    <mergeCell ref="C163:G163"/>
    <mergeCell ref="C169:G169"/>
    <mergeCell ref="C172:G172"/>
    <mergeCell ref="C182:G182"/>
    <mergeCell ref="C188:G188"/>
    <mergeCell ref="C124:G124"/>
    <mergeCell ref="C74:G74"/>
    <mergeCell ref="C75:G75"/>
    <mergeCell ref="C77:G77"/>
    <mergeCell ref="C81:G81"/>
    <mergeCell ref="C84:G84"/>
    <mergeCell ref="C99:G99"/>
    <mergeCell ref="C102:G102"/>
    <mergeCell ref="C103:G103"/>
    <mergeCell ref="C107:G107"/>
    <mergeCell ref="C113:G113"/>
    <mergeCell ref="C118:G118"/>
    <mergeCell ref="C71:G71"/>
    <mergeCell ref="C14:G14"/>
    <mergeCell ref="C17:G17"/>
    <mergeCell ref="C25:G25"/>
    <mergeCell ref="C27:G27"/>
    <mergeCell ref="C35:G35"/>
    <mergeCell ref="C43:G43"/>
    <mergeCell ref="C51:G51"/>
    <mergeCell ref="C55:G55"/>
    <mergeCell ref="C58:G58"/>
    <mergeCell ref="C60:G60"/>
    <mergeCell ref="C68:G68"/>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53" activePane="bottomLeft" state="frozen"/>
      <selection pane="bottomLeft" activeCell="C57" sqref="C57"/>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59</v>
      </c>
      <c r="C3" s="257" t="s">
        <v>60</v>
      </c>
      <c r="D3" s="258"/>
      <c r="E3" s="258"/>
      <c r="F3" s="258"/>
      <c r="G3" s="259"/>
      <c r="AC3" s="121" t="s">
        <v>215</v>
      </c>
      <c r="AG3" t="s">
        <v>139</v>
      </c>
    </row>
    <row r="4" spans="1:60" ht="24.9" customHeight="1" x14ac:dyDescent="0.25">
      <c r="A4" s="140" t="s">
        <v>9</v>
      </c>
      <c r="B4" s="141" t="s">
        <v>62</v>
      </c>
      <c r="C4" s="260" t="s">
        <v>63</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126</v>
      </c>
      <c r="C8" s="180" t="s">
        <v>127</v>
      </c>
      <c r="D8" s="160"/>
      <c r="E8" s="161"/>
      <c r="F8" s="162"/>
      <c r="G8" s="162">
        <f>SUMIF(AG9:AG42,"&lt;&gt;NOR",G9:G42)</f>
        <v>0</v>
      </c>
      <c r="H8" s="162"/>
      <c r="I8" s="162">
        <f>SUM(I9:I42)</f>
        <v>0</v>
      </c>
      <c r="J8" s="162"/>
      <c r="K8" s="162">
        <f>SUM(K9:K42)</f>
        <v>0</v>
      </c>
      <c r="L8" s="162"/>
      <c r="M8" s="162">
        <f>SUM(M9:M42)</f>
        <v>0</v>
      </c>
      <c r="N8" s="162"/>
      <c r="O8" s="162">
        <f>SUM(O9:O42)</f>
        <v>0</v>
      </c>
      <c r="P8" s="162"/>
      <c r="Q8" s="162">
        <f>SUM(Q9:Q42)</f>
        <v>0</v>
      </c>
      <c r="R8" s="162"/>
      <c r="S8" s="162"/>
      <c r="T8" s="163"/>
      <c r="U8" s="157"/>
      <c r="V8" s="157">
        <f>SUM(V9:V42)</f>
        <v>0</v>
      </c>
      <c r="W8" s="157"/>
      <c r="X8" s="157"/>
      <c r="AG8" t="s">
        <v>163</v>
      </c>
    </row>
    <row r="9" spans="1:60" ht="30" outlineLevel="1" x14ac:dyDescent="0.25">
      <c r="A9" s="172">
        <v>1</v>
      </c>
      <c r="B9" s="173" t="s">
        <v>436</v>
      </c>
      <c r="C9" s="196" t="s">
        <v>1154</v>
      </c>
      <c r="D9" s="174" t="s">
        <v>166</v>
      </c>
      <c r="E9" s="175">
        <v>6</v>
      </c>
      <c r="F9" s="176"/>
      <c r="G9" s="177">
        <f t="shared" ref="G9:G42" si="0">ROUND(E9*F9,2)</f>
        <v>0</v>
      </c>
      <c r="H9" s="176"/>
      <c r="I9" s="177">
        <f t="shared" ref="I9:I42" si="1">ROUND(E9*H9,2)</f>
        <v>0</v>
      </c>
      <c r="J9" s="176"/>
      <c r="K9" s="177">
        <f t="shared" ref="K9:K42" si="2">ROUND(E9*J9,2)</f>
        <v>0</v>
      </c>
      <c r="L9" s="177">
        <v>21</v>
      </c>
      <c r="M9" s="177">
        <f t="shared" ref="M9:M42" si="3">G9*(1+L9/100)</f>
        <v>0</v>
      </c>
      <c r="N9" s="177">
        <v>0</v>
      </c>
      <c r="O9" s="177">
        <f t="shared" ref="O9:O42" si="4">ROUND(E9*N9,2)</f>
        <v>0</v>
      </c>
      <c r="P9" s="177">
        <v>0</v>
      </c>
      <c r="Q9" s="177">
        <f t="shared" ref="Q9:Q42" si="5">ROUND(E9*P9,2)</f>
        <v>0</v>
      </c>
      <c r="R9" s="177"/>
      <c r="S9" s="177" t="s">
        <v>175</v>
      </c>
      <c r="T9" s="178" t="s">
        <v>168</v>
      </c>
      <c r="U9" s="156">
        <v>0</v>
      </c>
      <c r="V9" s="156">
        <f t="shared" ref="V9:V42" si="6">ROUND(E9*U9,2)</f>
        <v>0</v>
      </c>
      <c r="W9" s="156"/>
      <c r="X9" s="156" t="s">
        <v>220</v>
      </c>
      <c r="Y9" s="147"/>
      <c r="Z9" s="147"/>
      <c r="AA9" s="147"/>
      <c r="AB9" s="147"/>
      <c r="AC9" s="147"/>
      <c r="AD9" s="147"/>
      <c r="AE9" s="147"/>
      <c r="AF9" s="147"/>
      <c r="AG9" s="147" t="s">
        <v>437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0" outlineLevel="1" x14ac:dyDescent="0.25">
      <c r="A10" s="172">
        <v>2</v>
      </c>
      <c r="B10" s="173" t="s">
        <v>68</v>
      </c>
      <c r="C10" s="182" t="s">
        <v>1155</v>
      </c>
      <c r="D10" s="174" t="s">
        <v>166</v>
      </c>
      <c r="E10" s="175">
        <v>2</v>
      </c>
      <c r="F10" s="176"/>
      <c r="G10" s="177">
        <f t="shared" si="0"/>
        <v>0</v>
      </c>
      <c r="H10" s="176"/>
      <c r="I10" s="177">
        <f t="shared" si="1"/>
        <v>0</v>
      </c>
      <c r="J10" s="176"/>
      <c r="K10" s="177">
        <f t="shared" si="2"/>
        <v>0</v>
      </c>
      <c r="L10" s="177">
        <v>21</v>
      </c>
      <c r="M10" s="177">
        <f t="shared" si="3"/>
        <v>0</v>
      </c>
      <c r="N10" s="177">
        <v>0</v>
      </c>
      <c r="O10" s="177">
        <f t="shared" si="4"/>
        <v>0</v>
      </c>
      <c r="P10" s="177">
        <v>0</v>
      </c>
      <c r="Q10" s="177">
        <f t="shared" si="5"/>
        <v>0</v>
      </c>
      <c r="R10" s="177"/>
      <c r="S10" s="177" t="s">
        <v>175</v>
      </c>
      <c r="T10" s="178" t="s">
        <v>168</v>
      </c>
      <c r="U10" s="156">
        <v>0</v>
      </c>
      <c r="V10" s="156">
        <f t="shared" si="6"/>
        <v>0</v>
      </c>
      <c r="W10" s="156"/>
      <c r="X10" s="156" t="s">
        <v>220</v>
      </c>
      <c r="Y10" s="147"/>
      <c r="Z10" s="147"/>
      <c r="AA10" s="147"/>
      <c r="AB10" s="147"/>
      <c r="AC10" s="147"/>
      <c r="AD10" s="147"/>
      <c r="AE10" s="147"/>
      <c r="AF10" s="147"/>
      <c r="AG10" s="147" t="s">
        <v>437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ht="30" outlineLevel="1" x14ac:dyDescent="0.25">
      <c r="A11" s="172">
        <v>3</v>
      </c>
      <c r="B11" s="173" t="s">
        <v>438</v>
      </c>
      <c r="C11" s="182" t="s">
        <v>1156</v>
      </c>
      <c r="D11" s="174" t="s">
        <v>166</v>
      </c>
      <c r="E11" s="175">
        <v>3</v>
      </c>
      <c r="F11" s="176"/>
      <c r="G11" s="177">
        <f t="shared" si="0"/>
        <v>0</v>
      </c>
      <c r="H11" s="176"/>
      <c r="I11" s="177">
        <f t="shared" si="1"/>
        <v>0</v>
      </c>
      <c r="J11" s="176"/>
      <c r="K11" s="177">
        <f t="shared" si="2"/>
        <v>0</v>
      </c>
      <c r="L11" s="177">
        <v>21</v>
      </c>
      <c r="M11" s="177">
        <f t="shared" si="3"/>
        <v>0</v>
      </c>
      <c r="N11" s="177">
        <v>0</v>
      </c>
      <c r="O11" s="177">
        <f t="shared" si="4"/>
        <v>0</v>
      </c>
      <c r="P11" s="177">
        <v>0</v>
      </c>
      <c r="Q11" s="177">
        <f t="shared" si="5"/>
        <v>0</v>
      </c>
      <c r="R11" s="177"/>
      <c r="S11" s="177" t="s">
        <v>175</v>
      </c>
      <c r="T11" s="178" t="s">
        <v>168</v>
      </c>
      <c r="U11" s="156">
        <v>0</v>
      </c>
      <c r="V11" s="156">
        <f t="shared" si="6"/>
        <v>0</v>
      </c>
      <c r="W11" s="156"/>
      <c r="X11" s="156" t="s">
        <v>220</v>
      </c>
      <c r="Y11" s="147"/>
      <c r="Z11" s="147"/>
      <c r="AA11" s="147"/>
      <c r="AB11" s="147"/>
      <c r="AC11" s="147"/>
      <c r="AD11" s="147"/>
      <c r="AE11" s="147"/>
      <c r="AF11" s="147"/>
      <c r="AG11" s="147" t="s">
        <v>437</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30" outlineLevel="1" x14ac:dyDescent="0.25">
      <c r="A12" s="172">
        <v>4</v>
      </c>
      <c r="B12" s="173" t="s">
        <v>439</v>
      </c>
      <c r="C12" s="182" t="s">
        <v>1157</v>
      </c>
      <c r="D12" s="174" t="s">
        <v>166</v>
      </c>
      <c r="E12" s="175">
        <v>1</v>
      </c>
      <c r="F12" s="176"/>
      <c r="G12" s="177">
        <f t="shared" si="0"/>
        <v>0</v>
      </c>
      <c r="H12" s="176"/>
      <c r="I12" s="177">
        <f t="shared" si="1"/>
        <v>0</v>
      </c>
      <c r="J12" s="176"/>
      <c r="K12" s="177">
        <f t="shared" si="2"/>
        <v>0</v>
      </c>
      <c r="L12" s="177">
        <v>21</v>
      </c>
      <c r="M12" s="177">
        <f t="shared" si="3"/>
        <v>0</v>
      </c>
      <c r="N12" s="177">
        <v>0</v>
      </c>
      <c r="O12" s="177">
        <f t="shared" si="4"/>
        <v>0</v>
      </c>
      <c r="P12" s="177">
        <v>0</v>
      </c>
      <c r="Q12" s="177">
        <f t="shared" si="5"/>
        <v>0</v>
      </c>
      <c r="R12" s="177"/>
      <c r="S12" s="177" t="s">
        <v>175</v>
      </c>
      <c r="T12" s="178" t="s">
        <v>168</v>
      </c>
      <c r="U12" s="156">
        <v>0</v>
      </c>
      <c r="V12" s="156">
        <f t="shared" si="6"/>
        <v>0</v>
      </c>
      <c r="W12" s="156"/>
      <c r="X12" s="156" t="s">
        <v>220</v>
      </c>
      <c r="Y12" s="147"/>
      <c r="Z12" s="147"/>
      <c r="AA12" s="147"/>
      <c r="AB12" s="147"/>
      <c r="AC12" s="147"/>
      <c r="AD12" s="147"/>
      <c r="AE12" s="147"/>
      <c r="AF12" s="147"/>
      <c r="AG12" s="147" t="s">
        <v>437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0" outlineLevel="1" x14ac:dyDescent="0.25">
      <c r="A13" s="172">
        <v>5</v>
      </c>
      <c r="B13" s="173" t="s">
        <v>440</v>
      </c>
      <c r="C13" s="182" t="s">
        <v>1158</v>
      </c>
      <c r="D13" s="174" t="s">
        <v>166</v>
      </c>
      <c r="E13" s="175">
        <v>1</v>
      </c>
      <c r="F13" s="176"/>
      <c r="G13" s="177">
        <f t="shared" si="0"/>
        <v>0</v>
      </c>
      <c r="H13" s="176"/>
      <c r="I13" s="177">
        <f t="shared" si="1"/>
        <v>0</v>
      </c>
      <c r="J13" s="176"/>
      <c r="K13" s="177">
        <f t="shared" si="2"/>
        <v>0</v>
      </c>
      <c r="L13" s="177">
        <v>21</v>
      </c>
      <c r="M13" s="177">
        <f t="shared" si="3"/>
        <v>0</v>
      </c>
      <c r="N13" s="177">
        <v>0</v>
      </c>
      <c r="O13" s="177">
        <f t="shared" si="4"/>
        <v>0</v>
      </c>
      <c r="P13" s="177">
        <v>0</v>
      </c>
      <c r="Q13" s="177">
        <f t="shared" si="5"/>
        <v>0</v>
      </c>
      <c r="R13" s="177"/>
      <c r="S13" s="177" t="s">
        <v>175</v>
      </c>
      <c r="T13" s="178" t="s">
        <v>168</v>
      </c>
      <c r="U13" s="156">
        <v>0</v>
      </c>
      <c r="V13" s="156">
        <f t="shared" si="6"/>
        <v>0</v>
      </c>
      <c r="W13" s="156"/>
      <c r="X13" s="156" t="s">
        <v>220</v>
      </c>
      <c r="Y13" s="147"/>
      <c r="Z13" s="147"/>
      <c r="AA13" s="147"/>
      <c r="AB13" s="147"/>
      <c r="AC13" s="147"/>
      <c r="AD13" s="147"/>
      <c r="AE13" s="147"/>
      <c r="AF13" s="147"/>
      <c r="AG13" s="147" t="s">
        <v>437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72">
        <v>6</v>
      </c>
      <c r="B14" s="173" t="s">
        <v>441</v>
      </c>
      <c r="C14" s="182" t="s">
        <v>442</v>
      </c>
      <c r="D14" s="174" t="s">
        <v>166</v>
      </c>
      <c r="E14" s="175">
        <v>1</v>
      </c>
      <c r="F14" s="176"/>
      <c r="G14" s="177">
        <f t="shared" si="0"/>
        <v>0</v>
      </c>
      <c r="H14" s="176"/>
      <c r="I14" s="177">
        <f t="shared" si="1"/>
        <v>0</v>
      </c>
      <c r="J14" s="176"/>
      <c r="K14" s="177">
        <f t="shared" si="2"/>
        <v>0</v>
      </c>
      <c r="L14" s="177">
        <v>21</v>
      </c>
      <c r="M14" s="177">
        <f t="shared" si="3"/>
        <v>0</v>
      </c>
      <c r="N14" s="177">
        <v>0</v>
      </c>
      <c r="O14" s="177">
        <f t="shared" si="4"/>
        <v>0</v>
      </c>
      <c r="P14" s="177">
        <v>0</v>
      </c>
      <c r="Q14" s="177">
        <f t="shared" si="5"/>
        <v>0</v>
      </c>
      <c r="R14" s="177"/>
      <c r="S14" s="177" t="s">
        <v>175</v>
      </c>
      <c r="T14" s="178" t="s">
        <v>168</v>
      </c>
      <c r="U14" s="156">
        <v>0</v>
      </c>
      <c r="V14" s="156">
        <f t="shared" si="6"/>
        <v>0</v>
      </c>
      <c r="W14" s="156"/>
      <c r="X14" s="156" t="s">
        <v>220</v>
      </c>
      <c r="Y14" s="147"/>
      <c r="Z14" s="147"/>
      <c r="AA14" s="147"/>
      <c r="AB14" s="147"/>
      <c r="AC14" s="147"/>
      <c r="AD14" s="147"/>
      <c r="AE14" s="147"/>
      <c r="AF14" s="147"/>
      <c r="AG14" s="147" t="s">
        <v>437</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ht="50" outlineLevel="1" x14ac:dyDescent="0.25">
      <c r="A15" s="172">
        <v>7</v>
      </c>
      <c r="B15" s="173" t="s">
        <v>83</v>
      </c>
      <c r="C15" s="182" t="s">
        <v>1159</v>
      </c>
      <c r="D15" s="174" t="s">
        <v>166</v>
      </c>
      <c r="E15" s="175">
        <v>2</v>
      </c>
      <c r="F15" s="176"/>
      <c r="G15" s="177">
        <f t="shared" si="0"/>
        <v>0</v>
      </c>
      <c r="H15" s="176"/>
      <c r="I15" s="177">
        <f t="shared" si="1"/>
        <v>0</v>
      </c>
      <c r="J15" s="176"/>
      <c r="K15" s="177">
        <f t="shared" si="2"/>
        <v>0</v>
      </c>
      <c r="L15" s="177">
        <v>21</v>
      </c>
      <c r="M15" s="177">
        <f t="shared" si="3"/>
        <v>0</v>
      </c>
      <c r="N15" s="177">
        <v>0</v>
      </c>
      <c r="O15" s="177">
        <f t="shared" si="4"/>
        <v>0</v>
      </c>
      <c r="P15" s="177">
        <v>0</v>
      </c>
      <c r="Q15" s="177">
        <f t="shared" si="5"/>
        <v>0</v>
      </c>
      <c r="R15" s="177"/>
      <c r="S15" s="177" t="s">
        <v>175</v>
      </c>
      <c r="T15" s="178" t="s">
        <v>168</v>
      </c>
      <c r="U15" s="156">
        <v>0</v>
      </c>
      <c r="V15" s="156">
        <f t="shared" si="6"/>
        <v>0</v>
      </c>
      <c r="W15" s="156"/>
      <c r="X15" s="156" t="s">
        <v>220</v>
      </c>
      <c r="Y15" s="147"/>
      <c r="Z15" s="147"/>
      <c r="AA15" s="147"/>
      <c r="AB15" s="147"/>
      <c r="AC15" s="147"/>
      <c r="AD15" s="147"/>
      <c r="AE15" s="147"/>
      <c r="AF15" s="147"/>
      <c r="AG15" s="147" t="s">
        <v>437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ht="30" outlineLevel="1" x14ac:dyDescent="0.25">
      <c r="A16" s="172">
        <v>8</v>
      </c>
      <c r="B16" s="173" t="s">
        <v>443</v>
      </c>
      <c r="C16" s="182" t="s">
        <v>1160</v>
      </c>
      <c r="D16" s="174" t="s">
        <v>166</v>
      </c>
      <c r="E16" s="175">
        <v>8</v>
      </c>
      <c r="F16" s="176"/>
      <c r="G16" s="177">
        <f t="shared" si="0"/>
        <v>0</v>
      </c>
      <c r="H16" s="176"/>
      <c r="I16" s="177">
        <f t="shared" si="1"/>
        <v>0</v>
      </c>
      <c r="J16" s="176"/>
      <c r="K16" s="177">
        <f t="shared" si="2"/>
        <v>0</v>
      </c>
      <c r="L16" s="177">
        <v>21</v>
      </c>
      <c r="M16" s="177">
        <f t="shared" si="3"/>
        <v>0</v>
      </c>
      <c r="N16" s="177">
        <v>0</v>
      </c>
      <c r="O16" s="177">
        <f t="shared" si="4"/>
        <v>0</v>
      </c>
      <c r="P16" s="177">
        <v>0</v>
      </c>
      <c r="Q16" s="177">
        <f t="shared" si="5"/>
        <v>0</v>
      </c>
      <c r="R16" s="177"/>
      <c r="S16" s="177" t="s">
        <v>175</v>
      </c>
      <c r="T16" s="178" t="s">
        <v>168</v>
      </c>
      <c r="U16" s="156">
        <v>0</v>
      </c>
      <c r="V16" s="156">
        <f t="shared" si="6"/>
        <v>0</v>
      </c>
      <c r="W16" s="156"/>
      <c r="X16" s="156" t="s">
        <v>220</v>
      </c>
      <c r="Y16" s="147"/>
      <c r="Z16" s="147"/>
      <c r="AA16" s="147"/>
      <c r="AB16" s="147"/>
      <c r="AC16" s="147"/>
      <c r="AD16" s="147"/>
      <c r="AE16" s="147"/>
      <c r="AF16" s="147"/>
      <c r="AG16" s="147" t="s">
        <v>437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5">
      <c r="A17" s="172">
        <v>9</v>
      </c>
      <c r="B17" s="173" t="s">
        <v>444</v>
      </c>
      <c r="C17" s="182" t="s">
        <v>445</v>
      </c>
      <c r="D17" s="174" t="s">
        <v>330</v>
      </c>
      <c r="E17" s="175">
        <v>12.7</v>
      </c>
      <c r="F17" s="176"/>
      <c r="G17" s="177">
        <f t="shared" si="0"/>
        <v>0</v>
      </c>
      <c r="H17" s="176"/>
      <c r="I17" s="177">
        <f t="shared" si="1"/>
        <v>0</v>
      </c>
      <c r="J17" s="176"/>
      <c r="K17" s="177">
        <f t="shared" si="2"/>
        <v>0</v>
      </c>
      <c r="L17" s="177">
        <v>21</v>
      </c>
      <c r="M17" s="177">
        <f t="shared" si="3"/>
        <v>0</v>
      </c>
      <c r="N17" s="177">
        <v>0</v>
      </c>
      <c r="O17" s="177">
        <f t="shared" si="4"/>
        <v>0</v>
      </c>
      <c r="P17" s="177">
        <v>0</v>
      </c>
      <c r="Q17" s="177">
        <f t="shared" si="5"/>
        <v>0</v>
      </c>
      <c r="R17" s="177"/>
      <c r="S17" s="177" t="s">
        <v>175</v>
      </c>
      <c r="T17" s="178" t="s">
        <v>168</v>
      </c>
      <c r="U17" s="156">
        <v>0</v>
      </c>
      <c r="V17" s="156">
        <f t="shared" si="6"/>
        <v>0</v>
      </c>
      <c r="W17" s="156"/>
      <c r="X17" s="156" t="s">
        <v>220</v>
      </c>
      <c r="Y17" s="147"/>
      <c r="Z17" s="147"/>
      <c r="AA17" s="147"/>
      <c r="AB17" s="147"/>
      <c r="AC17" s="147"/>
      <c r="AD17" s="147"/>
      <c r="AE17" s="147"/>
      <c r="AF17" s="147"/>
      <c r="AG17" s="147" t="s">
        <v>437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5">
      <c r="A18" s="172">
        <v>10</v>
      </c>
      <c r="B18" s="173" t="s">
        <v>446</v>
      </c>
      <c r="C18" s="182" t="s">
        <v>447</v>
      </c>
      <c r="D18" s="174" t="s">
        <v>330</v>
      </c>
      <c r="E18" s="175">
        <v>12.5</v>
      </c>
      <c r="F18" s="176"/>
      <c r="G18" s="177">
        <f t="shared" si="0"/>
        <v>0</v>
      </c>
      <c r="H18" s="176"/>
      <c r="I18" s="177">
        <f t="shared" si="1"/>
        <v>0</v>
      </c>
      <c r="J18" s="176"/>
      <c r="K18" s="177">
        <f t="shared" si="2"/>
        <v>0</v>
      </c>
      <c r="L18" s="177">
        <v>21</v>
      </c>
      <c r="M18" s="177">
        <f t="shared" si="3"/>
        <v>0</v>
      </c>
      <c r="N18" s="177">
        <v>0</v>
      </c>
      <c r="O18" s="177">
        <f t="shared" si="4"/>
        <v>0</v>
      </c>
      <c r="P18" s="177">
        <v>0</v>
      </c>
      <c r="Q18" s="177">
        <f t="shared" si="5"/>
        <v>0</v>
      </c>
      <c r="R18" s="177"/>
      <c r="S18" s="177" t="s">
        <v>175</v>
      </c>
      <c r="T18" s="178" t="s">
        <v>168</v>
      </c>
      <c r="U18" s="156">
        <v>0</v>
      </c>
      <c r="V18" s="156">
        <f t="shared" si="6"/>
        <v>0</v>
      </c>
      <c r="W18" s="156"/>
      <c r="X18" s="156" t="s">
        <v>220</v>
      </c>
      <c r="Y18" s="147"/>
      <c r="Z18" s="147"/>
      <c r="AA18" s="147"/>
      <c r="AB18" s="147"/>
      <c r="AC18" s="147"/>
      <c r="AD18" s="147"/>
      <c r="AE18" s="147"/>
      <c r="AF18" s="147"/>
      <c r="AG18" s="147" t="s">
        <v>437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72">
        <v>11</v>
      </c>
      <c r="B19" s="173" t="s">
        <v>448</v>
      </c>
      <c r="C19" s="182" t="s">
        <v>449</v>
      </c>
      <c r="D19" s="174" t="s">
        <v>330</v>
      </c>
      <c r="E19" s="175">
        <v>40</v>
      </c>
      <c r="F19" s="176"/>
      <c r="G19" s="177">
        <f t="shared" si="0"/>
        <v>0</v>
      </c>
      <c r="H19" s="176"/>
      <c r="I19" s="177">
        <f t="shared" si="1"/>
        <v>0</v>
      </c>
      <c r="J19" s="176"/>
      <c r="K19" s="177">
        <f t="shared" si="2"/>
        <v>0</v>
      </c>
      <c r="L19" s="177">
        <v>21</v>
      </c>
      <c r="M19" s="177">
        <f t="shared" si="3"/>
        <v>0</v>
      </c>
      <c r="N19" s="177">
        <v>0</v>
      </c>
      <c r="O19" s="177">
        <f t="shared" si="4"/>
        <v>0</v>
      </c>
      <c r="P19" s="177">
        <v>0</v>
      </c>
      <c r="Q19" s="177">
        <f t="shared" si="5"/>
        <v>0</v>
      </c>
      <c r="R19" s="177"/>
      <c r="S19" s="177" t="s">
        <v>175</v>
      </c>
      <c r="T19" s="178" t="s">
        <v>168</v>
      </c>
      <c r="U19" s="156">
        <v>0</v>
      </c>
      <c r="V19" s="156">
        <f t="shared" si="6"/>
        <v>0</v>
      </c>
      <c r="W19" s="156"/>
      <c r="X19" s="156" t="s">
        <v>220</v>
      </c>
      <c r="Y19" s="147"/>
      <c r="Z19" s="147"/>
      <c r="AA19" s="147"/>
      <c r="AB19" s="147"/>
      <c r="AC19" s="147"/>
      <c r="AD19" s="147"/>
      <c r="AE19" s="147"/>
      <c r="AF19" s="147"/>
      <c r="AG19" s="147" t="s">
        <v>437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72">
        <v>12</v>
      </c>
      <c r="B20" s="173" t="s">
        <v>450</v>
      </c>
      <c r="C20" s="182" t="s">
        <v>451</v>
      </c>
      <c r="D20" s="174" t="s">
        <v>330</v>
      </c>
      <c r="E20" s="175">
        <v>10</v>
      </c>
      <c r="F20" s="176"/>
      <c r="G20" s="177">
        <f t="shared" si="0"/>
        <v>0</v>
      </c>
      <c r="H20" s="176"/>
      <c r="I20" s="177">
        <f t="shared" si="1"/>
        <v>0</v>
      </c>
      <c r="J20" s="176"/>
      <c r="K20" s="177">
        <f t="shared" si="2"/>
        <v>0</v>
      </c>
      <c r="L20" s="177">
        <v>21</v>
      </c>
      <c r="M20" s="177">
        <f t="shared" si="3"/>
        <v>0</v>
      </c>
      <c r="N20" s="177">
        <v>0</v>
      </c>
      <c r="O20" s="177">
        <f t="shared" si="4"/>
        <v>0</v>
      </c>
      <c r="P20" s="177">
        <v>0</v>
      </c>
      <c r="Q20" s="177">
        <f t="shared" si="5"/>
        <v>0</v>
      </c>
      <c r="R20" s="177"/>
      <c r="S20" s="177" t="s">
        <v>175</v>
      </c>
      <c r="T20" s="178" t="s">
        <v>168</v>
      </c>
      <c r="U20" s="156">
        <v>0</v>
      </c>
      <c r="V20" s="156">
        <f t="shared" si="6"/>
        <v>0</v>
      </c>
      <c r="W20" s="156"/>
      <c r="X20" s="156" t="s">
        <v>220</v>
      </c>
      <c r="Y20" s="147"/>
      <c r="Z20" s="147"/>
      <c r="AA20" s="147"/>
      <c r="AB20" s="147"/>
      <c r="AC20" s="147"/>
      <c r="AD20" s="147"/>
      <c r="AE20" s="147"/>
      <c r="AF20" s="147"/>
      <c r="AG20" s="147" t="s">
        <v>437</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72">
        <v>13</v>
      </c>
      <c r="B21" s="173" t="s">
        <v>452</v>
      </c>
      <c r="C21" s="182" t="s">
        <v>453</v>
      </c>
      <c r="D21" s="174" t="s">
        <v>330</v>
      </c>
      <c r="E21" s="175">
        <v>10</v>
      </c>
      <c r="F21" s="176"/>
      <c r="G21" s="177">
        <f t="shared" si="0"/>
        <v>0</v>
      </c>
      <c r="H21" s="176"/>
      <c r="I21" s="177">
        <f t="shared" si="1"/>
        <v>0</v>
      </c>
      <c r="J21" s="176"/>
      <c r="K21" s="177">
        <f t="shared" si="2"/>
        <v>0</v>
      </c>
      <c r="L21" s="177">
        <v>21</v>
      </c>
      <c r="M21" s="177">
        <f t="shared" si="3"/>
        <v>0</v>
      </c>
      <c r="N21" s="177">
        <v>0</v>
      </c>
      <c r="O21" s="177">
        <f t="shared" si="4"/>
        <v>0</v>
      </c>
      <c r="P21" s="177">
        <v>0</v>
      </c>
      <c r="Q21" s="177">
        <f t="shared" si="5"/>
        <v>0</v>
      </c>
      <c r="R21" s="177"/>
      <c r="S21" s="177" t="s">
        <v>175</v>
      </c>
      <c r="T21" s="178" t="s">
        <v>168</v>
      </c>
      <c r="U21" s="156">
        <v>0</v>
      </c>
      <c r="V21" s="156">
        <f t="shared" si="6"/>
        <v>0</v>
      </c>
      <c r="W21" s="156"/>
      <c r="X21" s="156" t="s">
        <v>220</v>
      </c>
      <c r="Y21" s="147"/>
      <c r="Z21" s="147"/>
      <c r="AA21" s="147"/>
      <c r="AB21" s="147"/>
      <c r="AC21" s="147"/>
      <c r="AD21" s="147"/>
      <c r="AE21" s="147"/>
      <c r="AF21" s="147"/>
      <c r="AG21" s="147" t="s">
        <v>437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ht="30" outlineLevel="1" x14ac:dyDescent="0.25">
      <c r="A22" s="172">
        <v>14</v>
      </c>
      <c r="B22" s="173" t="s">
        <v>59</v>
      </c>
      <c r="C22" s="182" t="s">
        <v>1161</v>
      </c>
      <c r="D22" s="174" t="s">
        <v>166</v>
      </c>
      <c r="E22" s="175">
        <v>2</v>
      </c>
      <c r="F22" s="176"/>
      <c r="G22" s="177">
        <f t="shared" si="0"/>
        <v>0</v>
      </c>
      <c r="H22" s="176"/>
      <c r="I22" s="177">
        <f t="shared" si="1"/>
        <v>0</v>
      </c>
      <c r="J22" s="176"/>
      <c r="K22" s="177">
        <f t="shared" si="2"/>
        <v>0</v>
      </c>
      <c r="L22" s="177">
        <v>21</v>
      </c>
      <c r="M22" s="177">
        <f t="shared" si="3"/>
        <v>0</v>
      </c>
      <c r="N22" s="177">
        <v>0</v>
      </c>
      <c r="O22" s="177">
        <f t="shared" si="4"/>
        <v>0</v>
      </c>
      <c r="P22" s="177">
        <v>0</v>
      </c>
      <c r="Q22" s="177">
        <f t="shared" si="5"/>
        <v>0</v>
      </c>
      <c r="R22" s="177"/>
      <c r="S22" s="177" t="s">
        <v>175</v>
      </c>
      <c r="T22" s="178" t="s">
        <v>168</v>
      </c>
      <c r="U22" s="156">
        <v>0</v>
      </c>
      <c r="V22" s="156">
        <f t="shared" si="6"/>
        <v>0</v>
      </c>
      <c r="W22" s="156"/>
      <c r="X22" s="156" t="s">
        <v>298</v>
      </c>
      <c r="Y22" s="147"/>
      <c r="Z22" s="147"/>
      <c r="AA22" s="147"/>
      <c r="AB22" s="147"/>
      <c r="AC22" s="147"/>
      <c r="AD22" s="147"/>
      <c r="AE22" s="147"/>
      <c r="AF22" s="147"/>
      <c r="AG22" s="147" t="s">
        <v>454</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ht="20" outlineLevel="1" x14ac:dyDescent="0.25">
      <c r="A23" s="172">
        <v>15</v>
      </c>
      <c r="B23" s="173" t="s">
        <v>455</v>
      </c>
      <c r="C23" s="182" t="s">
        <v>1162</v>
      </c>
      <c r="D23" s="174" t="s">
        <v>166</v>
      </c>
      <c r="E23" s="175">
        <v>5</v>
      </c>
      <c r="F23" s="176"/>
      <c r="G23" s="177">
        <f t="shared" si="0"/>
        <v>0</v>
      </c>
      <c r="H23" s="176"/>
      <c r="I23" s="177">
        <f t="shared" si="1"/>
        <v>0</v>
      </c>
      <c r="J23" s="176"/>
      <c r="K23" s="177">
        <f t="shared" si="2"/>
        <v>0</v>
      </c>
      <c r="L23" s="177">
        <v>21</v>
      </c>
      <c r="M23" s="177">
        <f t="shared" si="3"/>
        <v>0</v>
      </c>
      <c r="N23" s="177">
        <v>0</v>
      </c>
      <c r="O23" s="177">
        <f t="shared" si="4"/>
        <v>0</v>
      </c>
      <c r="P23" s="177">
        <v>0</v>
      </c>
      <c r="Q23" s="177">
        <f t="shared" si="5"/>
        <v>0</v>
      </c>
      <c r="R23" s="177"/>
      <c r="S23" s="177" t="s">
        <v>175</v>
      </c>
      <c r="T23" s="178" t="s">
        <v>168</v>
      </c>
      <c r="U23" s="156">
        <v>0</v>
      </c>
      <c r="V23" s="156">
        <f t="shared" si="6"/>
        <v>0</v>
      </c>
      <c r="W23" s="156"/>
      <c r="X23" s="156" t="s">
        <v>298</v>
      </c>
      <c r="Y23" s="147"/>
      <c r="Z23" s="147"/>
      <c r="AA23" s="147"/>
      <c r="AB23" s="147"/>
      <c r="AC23" s="147"/>
      <c r="AD23" s="147"/>
      <c r="AE23" s="147"/>
      <c r="AF23" s="147"/>
      <c r="AG23" s="147" t="s">
        <v>454</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 outlineLevel="1" x14ac:dyDescent="0.25">
      <c r="A24" s="172">
        <v>16</v>
      </c>
      <c r="B24" s="173" t="s">
        <v>456</v>
      </c>
      <c r="C24" s="182" t="s">
        <v>1163</v>
      </c>
      <c r="D24" s="174" t="s">
        <v>166</v>
      </c>
      <c r="E24" s="175">
        <v>2</v>
      </c>
      <c r="F24" s="176"/>
      <c r="G24" s="177">
        <f t="shared" si="0"/>
        <v>0</v>
      </c>
      <c r="H24" s="176"/>
      <c r="I24" s="177">
        <f t="shared" si="1"/>
        <v>0</v>
      </c>
      <c r="J24" s="176"/>
      <c r="K24" s="177">
        <f t="shared" si="2"/>
        <v>0</v>
      </c>
      <c r="L24" s="177">
        <v>21</v>
      </c>
      <c r="M24" s="177">
        <f t="shared" si="3"/>
        <v>0</v>
      </c>
      <c r="N24" s="177">
        <v>0</v>
      </c>
      <c r="O24" s="177">
        <f t="shared" si="4"/>
        <v>0</v>
      </c>
      <c r="P24" s="177">
        <v>0</v>
      </c>
      <c r="Q24" s="177">
        <f t="shared" si="5"/>
        <v>0</v>
      </c>
      <c r="R24" s="177"/>
      <c r="S24" s="177" t="s">
        <v>175</v>
      </c>
      <c r="T24" s="178" t="s">
        <v>168</v>
      </c>
      <c r="U24" s="156">
        <v>0</v>
      </c>
      <c r="V24" s="156">
        <f t="shared" si="6"/>
        <v>0</v>
      </c>
      <c r="W24" s="156"/>
      <c r="X24" s="156" t="s">
        <v>298</v>
      </c>
      <c r="Y24" s="147"/>
      <c r="Z24" s="147"/>
      <c r="AA24" s="147"/>
      <c r="AB24" s="147"/>
      <c r="AC24" s="147"/>
      <c r="AD24" s="147"/>
      <c r="AE24" s="147"/>
      <c r="AF24" s="147"/>
      <c r="AG24" s="147" t="s">
        <v>454</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ht="20" outlineLevel="1" x14ac:dyDescent="0.25">
      <c r="A25" s="172">
        <v>17</v>
      </c>
      <c r="B25" s="173" t="s">
        <v>457</v>
      </c>
      <c r="C25" s="182" t="s">
        <v>1164</v>
      </c>
      <c r="D25" s="174" t="s">
        <v>166</v>
      </c>
      <c r="E25" s="175">
        <v>2</v>
      </c>
      <c r="F25" s="176"/>
      <c r="G25" s="177">
        <f t="shared" si="0"/>
        <v>0</v>
      </c>
      <c r="H25" s="176"/>
      <c r="I25" s="177">
        <f t="shared" si="1"/>
        <v>0</v>
      </c>
      <c r="J25" s="176"/>
      <c r="K25" s="177">
        <f t="shared" si="2"/>
        <v>0</v>
      </c>
      <c r="L25" s="177">
        <v>21</v>
      </c>
      <c r="M25" s="177">
        <f t="shared" si="3"/>
        <v>0</v>
      </c>
      <c r="N25" s="177">
        <v>0</v>
      </c>
      <c r="O25" s="177">
        <f t="shared" si="4"/>
        <v>0</v>
      </c>
      <c r="P25" s="177">
        <v>0</v>
      </c>
      <c r="Q25" s="177">
        <f t="shared" si="5"/>
        <v>0</v>
      </c>
      <c r="R25" s="177"/>
      <c r="S25" s="177" t="s">
        <v>175</v>
      </c>
      <c r="T25" s="178" t="s">
        <v>168</v>
      </c>
      <c r="U25" s="156">
        <v>0</v>
      </c>
      <c r="V25" s="156">
        <f t="shared" si="6"/>
        <v>0</v>
      </c>
      <c r="W25" s="156"/>
      <c r="X25" s="156" t="s">
        <v>298</v>
      </c>
      <c r="Y25" s="147"/>
      <c r="Z25" s="147"/>
      <c r="AA25" s="147"/>
      <c r="AB25" s="147"/>
      <c r="AC25" s="147"/>
      <c r="AD25" s="147"/>
      <c r="AE25" s="147"/>
      <c r="AF25" s="147"/>
      <c r="AG25" s="147" t="s">
        <v>454</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 outlineLevel="1" x14ac:dyDescent="0.25">
      <c r="A26" s="172">
        <v>18</v>
      </c>
      <c r="B26" s="173" t="s">
        <v>458</v>
      </c>
      <c r="C26" s="182" t="s">
        <v>1165</v>
      </c>
      <c r="D26" s="174" t="s">
        <v>166</v>
      </c>
      <c r="E26" s="175">
        <v>5</v>
      </c>
      <c r="F26" s="176"/>
      <c r="G26" s="177">
        <f t="shared" si="0"/>
        <v>0</v>
      </c>
      <c r="H26" s="176"/>
      <c r="I26" s="177">
        <f t="shared" si="1"/>
        <v>0</v>
      </c>
      <c r="J26" s="176"/>
      <c r="K26" s="177">
        <f t="shared" si="2"/>
        <v>0</v>
      </c>
      <c r="L26" s="177">
        <v>21</v>
      </c>
      <c r="M26" s="177">
        <f t="shared" si="3"/>
        <v>0</v>
      </c>
      <c r="N26" s="177">
        <v>0</v>
      </c>
      <c r="O26" s="177">
        <f t="shared" si="4"/>
        <v>0</v>
      </c>
      <c r="P26" s="177">
        <v>0</v>
      </c>
      <c r="Q26" s="177">
        <f t="shared" si="5"/>
        <v>0</v>
      </c>
      <c r="R26" s="177"/>
      <c r="S26" s="177" t="s">
        <v>175</v>
      </c>
      <c r="T26" s="178" t="s">
        <v>168</v>
      </c>
      <c r="U26" s="156">
        <v>0</v>
      </c>
      <c r="V26" s="156">
        <f t="shared" si="6"/>
        <v>0</v>
      </c>
      <c r="W26" s="156"/>
      <c r="X26" s="156" t="s">
        <v>298</v>
      </c>
      <c r="Y26" s="147"/>
      <c r="Z26" s="147"/>
      <c r="AA26" s="147"/>
      <c r="AB26" s="147"/>
      <c r="AC26" s="147"/>
      <c r="AD26" s="147"/>
      <c r="AE26" s="147"/>
      <c r="AF26" s="147"/>
      <c r="AG26" s="147" t="s">
        <v>454</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0" outlineLevel="1" x14ac:dyDescent="0.25">
      <c r="A27" s="172">
        <v>19</v>
      </c>
      <c r="B27" s="173" t="s">
        <v>459</v>
      </c>
      <c r="C27" s="182" t="s">
        <v>1166</v>
      </c>
      <c r="D27" s="174" t="s">
        <v>166</v>
      </c>
      <c r="E27" s="175">
        <v>2</v>
      </c>
      <c r="F27" s="176"/>
      <c r="G27" s="177">
        <f t="shared" si="0"/>
        <v>0</v>
      </c>
      <c r="H27" s="176"/>
      <c r="I27" s="177">
        <f t="shared" si="1"/>
        <v>0</v>
      </c>
      <c r="J27" s="176"/>
      <c r="K27" s="177">
        <f t="shared" si="2"/>
        <v>0</v>
      </c>
      <c r="L27" s="177">
        <v>21</v>
      </c>
      <c r="M27" s="177">
        <f t="shared" si="3"/>
        <v>0</v>
      </c>
      <c r="N27" s="177">
        <v>0</v>
      </c>
      <c r="O27" s="177">
        <f t="shared" si="4"/>
        <v>0</v>
      </c>
      <c r="P27" s="177">
        <v>0</v>
      </c>
      <c r="Q27" s="177">
        <f t="shared" si="5"/>
        <v>0</v>
      </c>
      <c r="R27" s="177"/>
      <c r="S27" s="177" t="s">
        <v>175</v>
      </c>
      <c r="T27" s="178" t="s">
        <v>168</v>
      </c>
      <c r="U27" s="156">
        <v>0</v>
      </c>
      <c r="V27" s="156">
        <f t="shared" si="6"/>
        <v>0</v>
      </c>
      <c r="W27" s="156"/>
      <c r="X27" s="156" t="s">
        <v>298</v>
      </c>
      <c r="Y27" s="147"/>
      <c r="Z27" s="147"/>
      <c r="AA27" s="147"/>
      <c r="AB27" s="147"/>
      <c r="AC27" s="147"/>
      <c r="AD27" s="147"/>
      <c r="AE27" s="147"/>
      <c r="AF27" s="147"/>
      <c r="AG27" s="147" t="s">
        <v>454</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20" outlineLevel="1" x14ac:dyDescent="0.25">
      <c r="A28" s="172">
        <v>20</v>
      </c>
      <c r="B28" s="173" t="s">
        <v>460</v>
      </c>
      <c r="C28" s="182" t="s">
        <v>1167</v>
      </c>
      <c r="D28" s="174" t="s">
        <v>166</v>
      </c>
      <c r="E28" s="175">
        <v>2</v>
      </c>
      <c r="F28" s="176"/>
      <c r="G28" s="177">
        <f t="shared" si="0"/>
        <v>0</v>
      </c>
      <c r="H28" s="176"/>
      <c r="I28" s="177">
        <f t="shared" si="1"/>
        <v>0</v>
      </c>
      <c r="J28" s="176"/>
      <c r="K28" s="177">
        <f t="shared" si="2"/>
        <v>0</v>
      </c>
      <c r="L28" s="177">
        <v>21</v>
      </c>
      <c r="M28" s="177">
        <f t="shared" si="3"/>
        <v>0</v>
      </c>
      <c r="N28" s="177">
        <v>0</v>
      </c>
      <c r="O28" s="177">
        <f t="shared" si="4"/>
        <v>0</v>
      </c>
      <c r="P28" s="177">
        <v>0</v>
      </c>
      <c r="Q28" s="177">
        <f t="shared" si="5"/>
        <v>0</v>
      </c>
      <c r="R28" s="177"/>
      <c r="S28" s="177" t="s">
        <v>175</v>
      </c>
      <c r="T28" s="178" t="s">
        <v>168</v>
      </c>
      <c r="U28" s="156">
        <v>0</v>
      </c>
      <c r="V28" s="156">
        <f t="shared" si="6"/>
        <v>0</v>
      </c>
      <c r="W28" s="156"/>
      <c r="X28" s="156" t="s">
        <v>298</v>
      </c>
      <c r="Y28" s="147"/>
      <c r="Z28" s="147"/>
      <c r="AA28" s="147"/>
      <c r="AB28" s="147"/>
      <c r="AC28" s="147"/>
      <c r="AD28" s="147"/>
      <c r="AE28" s="147"/>
      <c r="AF28" s="147"/>
      <c r="AG28" s="147" t="s">
        <v>454</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0" outlineLevel="1" x14ac:dyDescent="0.25">
      <c r="A29" s="172">
        <v>21</v>
      </c>
      <c r="B29" s="173" t="s">
        <v>461</v>
      </c>
      <c r="C29" s="182" t="s">
        <v>1168</v>
      </c>
      <c r="D29" s="174" t="s">
        <v>166</v>
      </c>
      <c r="E29" s="175">
        <v>2</v>
      </c>
      <c r="F29" s="176"/>
      <c r="G29" s="177">
        <f t="shared" si="0"/>
        <v>0</v>
      </c>
      <c r="H29" s="176"/>
      <c r="I29" s="177">
        <f t="shared" si="1"/>
        <v>0</v>
      </c>
      <c r="J29" s="176"/>
      <c r="K29" s="177">
        <f t="shared" si="2"/>
        <v>0</v>
      </c>
      <c r="L29" s="177">
        <v>21</v>
      </c>
      <c r="M29" s="177">
        <f t="shared" si="3"/>
        <v>0</v>
      </c>
      <c r="N29" s="177">
        <v>0</v>
      </c>
      <c r="O29" s="177">
        <f t="shared" si="4"/>
        <v>0</v>
      </c>
      <c r="P29" s="177">
        <v>0</v>
      </c>
      <c r="Q29" s="177">
        <f t="shared" si="5"/>
        <v>0</v>
      </c>
      <c r="R29" s="177"/>
      <c r="S29" s="177" t="s">
        <v>175</v>
      </c>
      <c r="T29" s="178" t="s">
        <v>168</v>
      </c>
      <c r="U29" s="156">
        <v>0</v>
      </c>
      <c r="V29" s="156">
        <f t="shared" si="6"/>
        <v>0</v>
      </c>
      <c r="W29" s="156"/>
      <c r="X29" s="156" t="s">
        <v>298</v>
      </c>
      <c r="Y29" s="147"/>
      <c r="Z29" s="147"/>
      <c r="AA29" s="147"/>
      <c r="AB29" s="147"/>
      <c r="AC29" s="147"/>
      <c r="AD29" s="147"/>
      <c r="AE29" s="147"/>
      <c r="AF29" s="147"/>
      <c r="AG29" s="147" t="s">
        <v>454</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ht="30" outlineLevel="1" x14ac:dyDescent="0.25">
      <c r="A30" s="172">
        <v>22</v>
      </c>
      <c r="B30" s="173" t="s">
        <v>462</v>
      </c>
      <c r="C30" s="182" t="s">
        <v>1169</v>
      </c>
      <c r="D30" s="174" t="s">
        <v>166</v>
      </c>
      <c r="E30" s="175">
        <v>4</v>
      </c>
      <c r="F30" s="176"/>
      <c r="G30" s="177">
        <f t="shared" si="0"/>
        <v>0</v>
      </c>
      <c r="H30" s="176"/>
      <c r="I30" s="177">
        <f t="shared" si="1"/>
        <v>0</v>
      </c>
      <c r="J30" s="176"/>
      <c r="K30" s="177">
        <f t="shared" si="2"/>
        <v>0</v>
      </c>
      <c r="L30" s="177">
        <v>21</v>
      </c>
      <c r="M30" s="177">
        <f t="shared" si="3"/>
        <v>0</v>
      </c>
      <c r="N30" s="177">
        <v>0</v>
      </c>
      <c r="O30" s="177">
        <f t="shared" si="4"/>
        <v>0</v>
      </c>
      <c r="P30" s="177">
        <v>0</v>
      </c>
      <c r="Q30" s="177">
        <f t="shared" si="5"/>
        <v>0</v>
      </c>
      <c r="R30" s="177"/>
      <c r="S30" s="177" t="s">
        <v>175</v>
      </c>
      <c r="T30" s="178" t="s">
        <v>168</v>
      </c>
      <c r="U30" s="156">
        <v>0</v>
      </c>
      <c r="V30" s="156">
        <f t="shared" si="6"/>
        <v>0</v>
      </c>
      <c r="W30" s="156"/>
      <c r="X30" s="156" t="s">
        <v>298</v>
      </c>
      <c r="Y30" s="147"/>
      <c r="Z30" s="147"/>
      <c r="AA30" s="147"/>
      <c r="AB30" s="147"/>
      <c r="AC30" s="147"/>
      <c r="AD30" s="147"/>
      <c r="AE30" s="147"/>
      <c r="AF30" s="147"/>
      <c r="AG30" s="147" t="s">
        <v>454</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ht="20" outlineLevel="1" x14ac:dyDescent="0.25">
      <c r="A31" s="172">
        <v>23</v>
      </c>
      <c r="B31" s="173" t="s">
        <v>463</v>
      </c>
      <c r="C31" s="182" t="s">
        <v>1170</v>
      </c>
      <c r="D31" s="174" t="s">
        <v>166</v>
      </c>
      <c r="E31" s="175">
        <v>1</v>
      </c>
      <c r="F31" s="176"/>
      <c r="G31" s="177">
        <f t="shared" si="0"/>
        <v>0</v>
      </c>
      <c r="H31" s="176"/>
      <c r="I31" s="177">
        <f t="shared" si="1"/>
        <v>0</v>
      </c>
      <c r="J31" s="176"/>
      <c r="K31" s="177">
        <f t="shared" si="2"/>
        <v>0</v>
      </c>
      <c r="L31" s="177">
        <v>21</v>
      </c>
      <c r="M31" s="177">
        <f t="shared" si="3"/>
        <v>0</v>
      </c>
      <c r="N31" s="177">
        <v>0</v>
      </c>
      <c r="O31" s="177">
        <f t="shared" si="4"/>
        <v>0</v>
      </c>
      <c r="P31" s="177">
        <v>0</v>
      </c>
      <c r="Q31" s="177">
        <f t="shared" si="5"/>
        <v>0</v>
      </c>
      <c r="R31" s="177"/>
      <c r="S31" s="177" t="s">
        <v>175</v>
      </c>
      <c r="T31" s="178" t="s">
        <v>168</v>
      </c>
      <c r="U31" s="156">
        <v>0</v>
      </c>
      <c r="V31" s="156">
        <f t="shared" si="6"/>
        <v>0</v>
      </c>
      <c r="W31" s="156"/>
      <c r="X31" s="156" t="s">
        <v>298</v>
      </c>
      <c r="Y31" s="147"/>
      <c r="Z31" s="147"/>
      <c r="AA31" s="147"/>
      <c r="AB31" s="147"/>
      <c r="AC31" s="147"/>
      <c r="AD31" s="147"/>
      <c r="AE31" s="147"/>
      <c r="AF31" s="147"/>
      <c r="AG31" s="147" t="s">
        <v>454</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ht="20" outlineLevel="1" x14ac:dyDescent="0.25">
      <c r="A32" s="172">
        <v>24</v>
      </c>
      <c r="B32" s="173" t="s">
        <v>464</v>
      </c>
      <c r="C32" s="182" t="s">
        <v>1171</v>
      </c>
      <c r="D32" s="174" t="s">
        <v>166</v>
      </c>
      <c r="E32" s="175">
        <v>1</v>
      </c>
      <c r="F32" s="176"/>
      <c r="G32" s="177">
        <f t="shared" si="0"/>
        <v>0</v>
      </c>
      <c r="H32" s="176"/>
      <c r="I32" s="177">
        <f t="shared" si="1"/>
        <v>0</v>
      </c>
      <c r="J32" s="176"/>
      <c r="K32" s="177">
        <f t="shared" si="2"/>
        <v>0</v>
      </c>
      <c r="L32" s="177">
        <v>21</v>
      </c>
      <c r="M32" s="177">
        <f t="shared" si="3"/>
        <v>0</v>
      </c>
      <c r="N32" s="177">
        <v>0</v>
      </c>
      <c r="O32" s="177">
        <f t="shared" si="4"/>
        <v>0</v>
      </c>
      <c r="P32" s="177">
        <v>0</v>
      </c>
      <c r="Q32" s="177">
        <f t="shared" si="5"/>
        <v>0</v>
      </c>
      <c r="R32" s="177"/>
      <c r="S32" s="177" t="s">
        <v>175</v>
      </c>
      <c r="T32" s="178" t="s">
        <v>168</v>
      </c>
      <c r="U32" s="156">
        <v>0</v>
      </c>
      <c r="V32" s="156">
        <f t="shared" si="6"/>
        <v>0</v>
      </c>
      <c r="W32" s="156"/>
      <c r="X32" s="156" t="s">
        <v>298</v>
      </c>
      <c r="Y32" s="147"/>
      <c r="Z32" s="147"/>
      <c r="AA32" s="147"/>
      <c r="AB32" s="147"/>
      <c r="AC32" s="147"/>
      <c r="AD32" s="147"/>
      <c r="AE32" s="147"/>
      <c r="AF32" s="147"/>
      <c r="AG32" s="147" t="s">
        <v>454</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0" outlineLevel="1" x14ac:dyDescent="0.25">
      <c r="A33" s="172">
        <v>25</v>
      </c>
      <c r="B33" s="173" t="s">
        <v>465</v>
      </c>
      <c r="C33" s="182" t="s">
        <v>1172</v>
      </c>
      <c r="D33" s="174" t="s">
        <v>166</v>
      </c>
      <c r="E33" s="175">
        <v>1</v>
      </c>
      <c r="F33" s="176"/>
      <c r="G33" s="177">
        <f t="shared" si="0"/>
        <v>0</v>
      </c>
      <c r="H33" s="176"/>
      <c r="I33" s="177">
        <f t="shared" si="1"/>
        <v>0</v>
      </c>
      <c r="J33" s="176"/>
      <c r="K33" s="177">
        <f t="shared" si="2"/>
        <v>0</v>
      </c>
      <c r="L33" s="177">
        <v>21</v>
      </c>
      <c r="M33" s="177">
        <f t="shared" si="3"/>
        <v>0</v>
      </c>
      <c r="N33" s="177">
        <v>0</v>
      </c>
      <c r="O33" s="177">
        <f t="shared" si="4"/>
        <v>0</v>
      </c>
      <c r="P33" s="177">
        <v>0</v>
      </c>
      <c r="Q33" s="177">
        <f t="shared" si="5"/>
        <v>0</v>
      </c>
      <c r="R33" s="177"/>
      <c r="S33" s="177" t="s">
        <v>175</v>
      </c>
      <c r="T33" s="178" t="s">
        <v>168</v>
      </c>
      <c r="U33" s="156">
        <v>0</v>
      </c>
      <c r="V33" s="156">
        <f t="shared" si="6"/>
        <v>0</v>
      </c>
      <c r="W33" s="156"/>
      <c r="X33" s="156" t="s">
        <v>298</v>
      </c>
      <c r="Y33" s="147"/>
      <c r="Z33" s="147"/>
      <c r="AA33" s="147"/>
      <c r="AB33" s="147"/>
      <c r="AC33" s="147"/>
      <c r="AD33" s="147"/>
      <c r="AE33" s="147"/>
      <c r="AF33" s="147"/>
      <c r="AG33" s="147" t="s">
        <v>454</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0" outlineLevel="1" x14ac:dyDescent="0.25">
      <c r="A34" s="172">
        <v>26</v>
      </c>
      <c r="B34" s="173" t="s">
        <v>466</v>
      </c>
      <c r="C34" s="182" t="s">
        <v>1173</v>
      </c>
      <c r="D34" s="174" t="s">
        <v>166</v>
      </c>
      <c r="E34" s="175">
        <v>1</v>
      </c>
      <c r="F34" s="176"/>
      <c r="G34" s="177">
        <f t="shared" si="0"/>
        <v>0</v>
      </c>
      <c r="H34" s="176"/>
      <c r="I34" s="177">
        <f t="shared" si="1"/>
        <v>0</v>
      </c>
      <c r="J34" s="176"/>
      <c r="K34" s="177">
        <f t="shared" si="2"/>
        <v>0</v>
      </c>
      <c r="L34" s="177">
        <v>21</v>
      </c>
      <c r="M34" s="177">
        <f t="shared" si="3"/>
        <v>0</v>
      </c>
      <c r="N34" s="177">
        <v>0</v>
      </c>
      <c r="O34" s="177">
        <f t="shared" si="4"/>
        <v>0</v>
      </c>
      <c r="P34" s="177">
        <v>0</v>
      </c>
      <c r="Q34" s="177">
        <f t="shared" si="5"/>
        <v>0</v>
      </c>
      <c r="R34" s="177"/>
      <c r="S34" s="177" t="s">
        <v>175</v>
      </c>
      <c r="T34" s="178" t="s">
        <v>168</v>
      </c>
      <c r="U34" s="156">
        <v>0</v>
      </c>
      <c r="V34" s="156">
        <f t="shared" si="6"/>
        <v>0</v>
      </c>
      <c r="W34" s="156"/>
      <c r="X34" s="156" t="s">
        <v>298</v>
      </c>
      <c r="Y34" s="147"/>
      <c r="Z34" s="147"/>
      <c r="AA34" s="147"/>
      <c r="AB34" s="147"/>
      <c r="AC34" s="147"/>
      <c r="AD34" s="147"/>
      <c r="AE34" s="147"/>
      <c r="AF34" s="147"/>
      <c r="AG34" s="147" t="s">
        <v>454</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ht="20" outlineLevel="1" x14ac:dyDescent="0.25">
      <c r="A35" s="172">
        <v>27</v>
      </c>
      <c r="B35" s="173" t="s">
        <v>467</v>
      </c>
      <c r="C35" s="182" t="s">
        <v>1174</v>
      </c>
      <c r="D35" s="174" t="s">
        <v>166</v>
      </c>
      <c r="E35" s="175">
        <v>1</v>
      </c>
      <c r="F35" s="176"/>
      <c r="G35" s="177">
        <f t="shared" si="0"/>
        <v>0</v>
      </c>
      <c r="H35" s="176"/>
      <c r="I35" s="177">
        <f t="shared" si="1"/>
        <v>0</v>
      </c>
      <c r="J35" s="176"/>
      <c r="K35" s="177">
        <f t="shared" si="2"/>
        <v>0</v>
      </c>
      <c r="L35" s="177">
        <v>21</v>
      </c>
      <c r="M35" s="177">
        <f t="shared" si="3"/>
        <v>0</v>
      </c>
      <c r="N35" s="177">
        <v>0</v>
      </c>
      <c r="O35" s="177">
        <f t="shared" si="4"/>
        <v>0</v>
      </c>
      <c r="P35" s="177">
        <v>0</v>
      </c>
      <c r="Q35" s="177">
        <f t="shared" si="5"/>
        <v>0</v>
      </c>
      <c r="R35" s="177"/>
      <c r="S35" s="177" t="s">
        <v>175</v>
      </c>
      <c r="T35" s="178" t="s">
        <v>168</v>
      </c>
      <c r="U35" s="156">
        <v>0</v>
      </c>
      <c r="V35" s="156">
        <f t="shared" si="6"/>
        <v>0</v>
      </c>
      <c r="W35" s="156"/>
      <c r="X35" s="156" t="s">
        <v>298</v>
      </c>
      <c r="Y35" s="147"/>
      <c r="Z35" s="147"/>
      <c r="AA35" s="147"/>
      <c r="AB35" s="147"/>
      <c r="AC35" s="147"/>
      <c r="AD35" s="147"/>
      <c r="AE35" s="147"/>
      <c r="AF35" s="147"/>
      <c r="AG35" s="147" t="s">
        <v>454</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30" outlineLevel="1" x14ac:dyDescent="0.25">
      <c r="A36" s="172">
        <v>28</v>
      </c>
      <c r="B36" s="173" t="s">
        <v>468</v>
      </c>
      <c r="C36" s="182" t="s">
        <v>1175</v>
      </c>
      <c r="D36" s="174" t="s">
        <v>166</v>
      </c>
      <c r="E36" s="175">
        <v>8</v>
      </c>
      <c r="F36" s="176"/>
      <c r="G36" s="177">
        <f t="shared" si="0"/>
        <v>0</v>
      </c>
      <c r="H36" s="176"/>
      <c r="I36" s="177">
        <f t="shared" si="1"/>
        <v>0</v>
      </c>
      <c r="J36" s="176"/>
      <c r="K36" s="177">
        <f t="shared" si="2"/>
        <v>0</v>
      </c>
      <c r="L36" s="177">
        <v>21</v>
      </c>
      <c r="M36" s="177">
        <f t="shared" si="3"/>
        <v>0</v>
      </c>
      <c r="N36" s="177">
        <v>0</v>
      </c>
      <c r="O36" s="177">
        <f t="shared" si="4"/>
        <v>0</v>
      </c>
      <c r="P36" s="177">
        <v>0</v>
      </c>
      <c r="Q36" s="177">
        <f t="shared" si="5"/>
        <v>0</v>
      </c>
      <c r="R36" s="177"/>
      <c r="S36" s="177" t="s">
        <v>175</v>
      </c>
      <c r="T36" s="178" t="s">
        <v>168</v>
      </c>
      <c r="U36" s="156">
        <v>0</v>
      </c>
      <c r="V36" s="156">
        <f t="shared" si="6"/>
        <v>0</v>
      </c>
      <c r="W36" s="156"/>
      <c r="X36" s="156" t="s">
        <v>298</v>
      </c>
      <c r="Y36" s="147"/>
      <c r="Z36" s="147"/>
      <c r="AA36" s="147"/>
      <c r="AB36" s="147"/>
      <c r="AC36" s="147"/>
      <c r="AD36" s="147"/>
      <c r="AE36" s="147"/>
      <c r="AF36" s="147"/>
      <c r="AG36" s="147" t="s">
        <v>454</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30" outlineLevel="1" x14ac:dyDescent="0.25">
      <c r="A37" s="172">
        <v>29</v>
      </c>
      <c r="B37" s="173" t="s">
        <v>469</v>
      </c>
      <c r="C37" s="182" t="s">
        <v>1154</v>
      </c>
      <c r="D37" s="174" t="s">
        <v>166</v>
      </c>
      <c r="E37" s="175">
        <v>2</v>
      </c>
      <c r="F37" s="176"/>
      <c r="G37" s="177">
        <f t="shared" si="0"/>
        <v>0</v>
      </c>
      <c r="H37" s="176"/>
      <c r="I37" s="177">
        <f t="shared" si="1"/>
        <v>0</v>
      </c>
      <c r="J37" s="176"/>
      <c r="K37" s="177">
        <f t="shared" si="2"/>
        <v>0</v>
      </c>
      <c r="L37" s="177">
        <v>21</v>
      </c>
      <c r="M37" s="177">
        <f t="shared" si="3"/>
        <v>0</v>
      </c>
      <c r="N37" s="177">
        <v>0</v>
      </c>
      <c r="O37" s="177">
        <f t="shared" si="4"/>
        <v>0</v>
      </c>
      <c r="P37" s="177">
        <v>0</v>
      </c>
      <c r="Q37" s="177">
        <f t="shared" si="5"/>
        <v>0</v>
      </c>
      <c r="R37" s="177"/>
      <c r="S37" s="177" t="s">
        <v>175</v>
      </c>
      <c r="T37" s="178" t="s">
        <v>168</v>
      </c>
      <c r="U37" s="156">
        <v>0</v>
      </c>
      <c r="V37" s="156">
        <f t="shared" si="6"/>
        <v>0</v>
      </c>
      <c r="W37" s="156"/>
      <c r="X37" s="156" t="s">
        <v>298</v>
      </c>
      <c r="Y37" s="147"/>
      <c r="Z37" s="147"/>
      <c r="AA37" s="147"/>
      <c r="AB37" s="147"/>
      <c r="AC37" s="147"/>
      <c r="AD37" s="147"/>
      <c r="AE37" s="147"/>
      <c r="AF37" s="147"/>
      <c r="AG37" s="147" t="s">
        <v>454</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ht="20" outlineLevel="1" x14ac:dyDescent="0.25">
      <c r="A38" s="172">
        <v>30</v>
      </c>
      <c r="B38" s="173" t="s">
        <v>74</v>
      </c>
      <c r="C38" s="182" t="s">
        <v>1176</v>
      </c>
      <c r="D38" s="174" t="s">
        <v>166</v>
      </c>
      <c r="E38" s="175">
        <v>2</v>
      </c>
      <c r="F38" s="176"/>
      <c r="G38" s="177">
        <f t="shared" si="0"/>
        <v>0</v>
      </c>
      <c r="H38" s="176"/>
      <c r="I38" s="177">
        <f t="shared" si="1"/>
        <v>0</v>
      </c>
      <c r="J38" s="176"/>
      <c r="K38" s="177">
        <f t="shared" si="2"/>
        <v>0</v>
      </c>
      <c r="L38" s="177">
        <v>21</v>
      </c>
      <c r="M38" s="177">
        <f t="shared" si="3"/>
        <v>0</v>
      </c>
      <c r="N38" s="177">
        <v>0</v>
      </c>
      <c r="O38" s="177">
        <f t="shared" si="4"/>
        <v>0</v>
      </c>
      <c r="P38" s="177">
        <v>0</v>
      </c>
      <c r="Q38" s="177">
        <f t="shared" si="5"/>
        <v>0</v>
      </c>
      <c r="R38" s="177"/>
      <c r="S38" s="177" t="s">
        <v>175</v>
      </c>
      <c r="T38" s="178" t="s">
        <v>168</v>
      </c>
      <c r="U38" s="156">
        <v>0</v>
      </c>
      <c r="V38" s="156">
        <f t="shared" si="6"/>
        <v>0</v>
      </c>
      <c r="W38" s="156"/>
      <c r="X38" s="156" t="s">
        <v>298</v>
      </c>
      <c r="Y38" s="147"/>
      <c r="Z38" s="147"/>
      <c r="AA38" s="147"/>
      <c r="AB38" s="147"/>
      <c r="AC38" s="147"/>
      <c r="AD38" s="147"/>
      <c r="AE38" s="147"/>
      <c r="AF38" s="147"/>
      <c r="AG38" s="147" t="s">
        <v>454</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ht="20" outlineLevel="1" x14ac:dyDescent="0.25">
      <c r="A39" s="172">
        <v>31</v>
      </c>
      <c r="B39" s="173" t="s">
        <v>85</v>
      </c>
      <c r="C39" s="182" t="s">
        <v>1177</v>
      </c>
      <c r="D39" s="174" t="s">
        <v>166</v>
      </c>
      <c r="E39" s="175">
        <v>1</v>
      </c>
      <c r="F39" s="176"/>
      <c r="G39" s="177">
        <f t="shared" si="0"/>
        <v>0</v>
      </c>
      <c r="H39" s="176"/>
      <c r="I39" s="177">
        <f t="shared" si="1"/>
        <v>0</v>
      </c>
      <c r="J39" s="176"/>
      <c r="K39" s="177">
        <f t="shared" si="2"/>
        <v>0</v>
      </c>
      <c r="L39" s="177">
        <v>21</v>
      </c>
      <c r="M39" s="177">
        <f t="shared" si="3"/>
        <v>0</v>
      </c>
      <c r="N39" s="177">
        <v>0</v>
      </c>
      <c r="O39" s="177">
        <f t="shared" si="4"/>
        <v>0</v>
      </c>
      <c r="P39" s="177">
        <v>0</v>
      </c>
      <c r="Q39" s="177">
        <f t="shared" si="5"/>
        <v>0</v>
      </c>
      <c r="R39" s="177"/>
      <c r="S39" s="177" t="s">
        <v>175</v>
      </c>
      <c r="T39" s="178" t="s">
        <v>168</v>
      </c>
      <c r="U39" s="156">
        <v>0</v>
      </c>
      <c r="V39" s="156">
        <f t="shared" si="6"/>
        <v>0</v>
      </c>
      <c r="W39" s="156"/>
      <c r="X39" s="156" t="s">
        <v>298</v>
      </c>
      <c r="Y39" s="147"/>
      <c r="Z39" s="147"/>
      <c r="AA39" s="147"/>
      <c r="AB39" s="147"/>
      <c r="AC39" s="147"/>
      <c r="AD39" s="147"/>
      <c r="AE39" s="147"/>
      <c r="AF39" s="147"/>
      <c r="AG39" s="147" t="s">
        <v>454</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0" outlineLevel="1" x14ac:dyDescent="0.25">
      <c r="A40" s="172">
        <v>32</v>
      </c>
      <c r="B40" s="173" t="s">
        <v>470</v>
      </c>
      <c r="C40" s="182" t="s">
        <v>1178</v>
      </c>
      <c r="D40" s="174" t="s">
        <v>166</v>
      </c>
      <c r="E40" s="175">
        <v>1</v>
      </c>
      <c r="F40" s="176"/>
      <c r="G40" s="177">
        <f t="shared" si="0"/>
        <v>0</v>
      </c>
      <c r="H40" s="176"/>
      <c r="I40" s="177">
        <f t="shared" si="1"/>
        <v>0</v>
      </c>
      <c r="J40" s="176"/>
      <c r="K40" s="177">
        <f t="shared" si="2"/>
        <v>0</v>
      </c>
      <c r="L40" s="177">
        <v>21</v>
      </c>
      <c r="M40" s="177">
        <f t="shared" si="3"/>
        <v>0</v>
      </c>
      <c r="N40" s="177">
        <v>0</v>
      </c>
      <c r="O40" s="177">
        <f t="shared" si="4"/>
        <v>0</v>
      </c>
      <c r="P40" s="177">
        <v>0</v>
      </c>
      <c r="Q40" s="177">
        <f t="shared" si="5"/>
        <v>0</v>
      </c>
      <c r="R40" s="177"/>
      <c r="S40" s="177" t="s">
        <v>175</v>
      </c>
      <c r="T40" s="178" t="s">
        <v>168</v>
      </c>
      <c r="U40" s="156">
        <v>0</v>
      </c>
      <c r="V40" s="156">
        <f t="shared" si="6"/>
        <v>0</v>
      </c>
      <c r="W40" s="156"/>
      <c r="X40" s="156" t="s">
        <v>298</v>
      </c>
      <c r="Y40" s="147"/>
      <c r="Z40" s="147"/>
      <c r="AA40" s="147"/>
      <c r="AB40" s="147"/>
      <c r="AC40" s="147"/>
      <c r="AD40" s="147"/>
      <c r="AE40" s="147"/>
      <c r="AF40" s="147"/>
      <c r="AG40" s="147" t="s">
        <v>454</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ht="30" outlineLevel="1" x14ac:dyDescent="0.25">
      <c r="A41" s="172">
        <v>33</v>
      </c>
      <c r="B41" s="173" t="s">
        <v>90</v>
      </c>
      <c r="C41" s="182" t="s">
        <v>1179</v>
      </c>
      <c r="D41" s="174" t="s">
        <v>166</v>
      </c>
      <c r="E41" s="175">
        <v>4</v>
      </c>
      <c r="F41" s="176"/>
      <c r="G41" s="177">
        <f t="shared" si="0"/>
        <v>0</v>
      </c>
      <c r="H41" s="176"/>
      <c r="I41" s="177">
        <f t="shared" si="1"/>
        <v>0</v>
      </c>
      <c r="J41" s="176"/>
      <c r="K41" s="177">
        <f t="shared" si="2"/>
        <v>0</v>
      </c>
      <c r="L41" s="177">
        <v>21</v>
      </c>
      <c r="M41" s="177">
        <f t="shared" si="3"/>
        <v>0</v>
      </c>
      <c r="N41" s="177">
        <v>0</v>
      </c>
      <c r="O41" s="177">
        <f t="shared" si="4"/>
        <v>0</v>
      </c>
      <c r="P41" s="177">
        <v>0</v>
      </c>
      <c r="Q41" s="177">
        <f t="shared" si="5"/>
        <v>0</v>
      </c>
      <c r="R41" s="177"/>
      <c r="S41" s="177" t="s">
        <v>175</v>
      </c>
      <c r="T41" s="178" t="s">
        <v>168</v>
      </c>
      <c r="U41" s="156">
        <v>0</v>
      </c>
      <c r="V41" s="156">
        <f t="shared" si="6"/>
        <v>0</v>
      </c>
      <c r="W41" s="156"/>
      <c r="X41" s="156" t="s">
        <v>298</v>
      </c>
      <c r="Y41" s="147"/>
      <c r="Z41" s="147"/>
      <c r="AA41" s="147"/>
      <c r="AB41" s="147"/>
      <c r="AC41" s="147"/>
      <c r="AD41" s="147"/>
      <c r="AE41" s="147"/>
      <c r="AF41" s="147"/>
      <c r="AG41" s="147" t="s">
        <v>454</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ht="20" outlineLevel="1" x14ac:dyDescent="0.25">
      <c r="A42" s="172">
        <v>34</v>
      </c>
      <c r="B42" s="173" t="s">
        <v>92</v>
      </c>
      <c r="C42" s="182" t="s">
        <v>1180</v>
      </c>
      <c r="D42" s="174" t="s">
        <v>166</v>
      </c>
      <c r="E42" s="175">
        <v>1</v>
      </c>
      <c r="F42" s="176"/>
      <c r="G42" s="177">
        <f t="shared" si="0"/>
        <v>0</v>
      </c>
      <c r="H42" s="176"/>
      <c r="I42" s="177">
        <f t="shared" si="1"/>
        <v>0</v>
      </c>
      <c r="J42" s="176"/>
      <c r="K42" s="177">
        <f t="shared" si="2"/>
        <v>0</v>
      </c>
      <c r="L42" s="177">
        <v>21</v>
      </c>
      <c r="M42" s="177">
        <f t="shared" si="3"/>
        <v>0</v>
      </c>
      <c r="N42" s="177">
        <v>0</v>
      </c>
      <c r="O42" s="177">
        <f t="shared" si="4"/>
        <v>0</v>
      </c>
      <c r="P42" s="177">
        <v>0</v>
      </c>
      <c r="Q42" s="177">
        <f t="shared" si="5"/>
        <v>0</v>
      </c>
      <c r="R42" s="177"/>
      <c r="S42" s="177" t="s">
        <v>175</v>
      </c>
      <c r="T42" s="178" t="s">
        <v>168</v>
      </c>
      <c r="U42" s="156">
        <v>0</v>
      </c>
      <c r="V42" s="156">
        <f t="shared" si="6"/>
        <v>0</v>
      </c>
      <c r="W42" s="156"/>
      <c r="X42" s="156" t="s">
        <v>298</v>
      </c>
      <c r="Y42" s="147"/>
      <c r="Z42" s="147"/>
      <c r="AA42" s="147"/>
      <c r="AB42" s="147"/>
      <c r="AC42" s="147"/>
      <c r="AD42" s="147"/>
      <c r="AE42" s="147"/>
      <c r="AF42" s="147"/>
      <c r="AG42" s="147" t="s">
        <v>454</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13" x14ac:dyDescent="0.25">
      <c r="A43" s="158" t="s">
        <v>162</v>
      </c>
      <c r="B43" s="159" t="s">
        <v>128</v>
      </c>
      <c r="C43" s="180" t="s">
        <v>129</v>
      </c>
      <c r="D43" s="160"/>
      <c r="E43" s="161"/>
      <c r="F43" s="162"/>
      <c r="G43" s="162">
        <f>SUMIF(AG44:AG71,"&lt;&gt;NOR",G44:G71)</f>
        <v>0</v>
      </c>
      <c r="H43" s="162"/>
      <c r="I43" s="162">
        <f>SUM(I44:I71)</f>
        <v>0</v>
      </c>
      <c r="J43" s="162"/>
      <c r="K43" s="162">
        <f>SUM(K44:K71)</f>
        <v>0</v>
      </c>
      <c r="L43" s="162"/>
      <c r="M43" s="162">
        <f>SUM(M44:M71)</f>
        <v>0</v>
      </c>
      <c r="N43" s="162"/>
      <c r="O43" s="162">
        <f>SUM(O44:O71)</f>
        <v>0</v>
      </c>
      <c r="P43" s="162"/>
      <c r="Q43" s="162">
        <f>SUM(Q44:Q71)</f>
        <v>0</v>
      </c>
      <c r="R43" s="162"/>
      <c r="S43" s="162"/>
      <c r="T43" s="163"/>
      <c r="U43" s="157"/>
      <c r="V43" s="157">
        <f>SUM(V44:V71)</f>
        <v>0</v>
      </c>
      <c r="W43" s="157"/>
      <c r="X43" s="157"/>
      <c r="AG43" t="s">
        <v>163</v>
      </c>
    </row>
    <row r="44" spans="1:60" ht="30" outlineLevel="1" x14ac:dyDescent="0.25">
      <c r="A44" s="164">
        <v>35</v>
      </c>
      <c r="B44" s="165" t="s">
        <v>471</v>
      </c>
      <c r="C44" s="181" t="s">
        <v>472</v>
      </c>
      <c r="D44" s="166" t="s">
        <v>166</v>
      </c>
      <c r="E44" s="167">
        <v>1</v>
      </c>
      <c r="F44" s="168"/>
      <c r="G44" s="169">
        <f>ROUND(E44*F44,2)</f>
        <v>0</v>
      </c>
      <c r="H44" s="168"/>
      <c r="I44" s="169">
        <f>ROUND(E44*H44,2)</f>
        <v>0</v>
      </c>
      <c r="J44" s="168"/>
      <c r="K44" s="169">
        <f>ROUND(E44*J44,2)</f>
        <v>0</v>
      </c>
      <c r="L44" s="169">
        <v>21</v>
      </c>
      <c r="M44" s="169">
        <f>G44*(1+L44/100)</f>
        <v>0</v>
      </c>
      <c r="N44" s="169">
        <v>0</v>
      </c>
      <c r="O44" s="169">
        <f>ROUND(E44*N44,2)</f>
        <v>0</v>
      </c>
      <c r="P44" s="169">
        <v>0</v>
      </c>
      <c r="Q44" s="169">
        <f>ROUND(E44*P44,2)</f>
        <v>0</v>
      </c>
      <c r="R44" s="169"/>
      <c r="S44" s="169" t="s">
        <v>175</v>
      </c>
      <c r="T44" s="170" t="s">
        <v>168</v>
      </c>
      <c r="U44" s="156">
        <v>0</v>
      </c>
      <c r="V44" s="156">
        <f>ROUND(E44*U44,2)</f>
        <v>0</v>
      </c>
      <c r="W44" s="156"/>
      <c r="X44" s="156" t="s">
        <v>220</v>
      </c>
      <c r="Y44" s="147"/>
      <c r="Z44" s="147"/>
      <c r="AA44" s="147"/>
      <c r="AB44" s="147"/>
      <c r="AC44" s="147"/>
      <c r="AD44" s="147"/>
      <c r="AE44" s="147"/>
      <c r="AF44" s="147"/>
      <c r="AG44" s="147" t="s">
        <v>437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ht="20.5" outlineLevel="1" x14ac:dyDescent="0.25">
      <c r="A45" s="154"/>
      <c r="B45" s="155"/>
      <c r="C45" s="254" t="s">
        <v>1181</v>
      </c>
      <c r="D45" s="255"/>
      <c r="E45" s="255"/>
      <c r="F45" s="255"/>
      <c r="G45" s="255"/>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172</v>
      </c>
      <c r="AH45" s="147"/>
      <c r="AI45" s="147"/>
      <c r="AJ45" s="147"/>
      <c r="AK45" s="147"/>
      <c r="AL45" s="147"/>
      <c r="AM45" s="147"/>
      <c r="AN45" s="147"/>
      <c r="AO45" s="147"/>
      <c r="AP45" s="147"/>
      <c r="AQ45" s="147"/>
      <c r="AR45" s="147"/>
      <c r="AS45" s="147"/>
      <c r="AT45" s="147"/>
      <c r="AU45" s="147"/>
      <c r="AV45" s="147"/>
      <c r="AW45" s="147"/>
      <c r="AX45" s="147"/>
      <c r="AY45" s="147"/>
      <c r="AZ45" s="147"/>
      <c r="BA45" s="171" t="str">
        <f>C45</f>
        <v>CAROLITH 1,6 m, praní vodou a vzduchem, nerezový nátokový žlab, připojení - přepad 2xDN150, praní 1xDN 100 s ovládacíma armaturama DN 100 pro vodu a DN 80 pro vzduch. Na filtru bude plastový dekl s prostupem pro volné odvětrání. Součástí dodávky je výrobní dokumnetace</v>
      </c>
      <c r="BB45" s="147"/>
      <c r="BC45" s="147"/>
      <c r="BD45" s="147"/>
      <c r="BE45" s="147"/>
      <c r="BF45" s="147"/>
      <c r="BG45" s="147"/>
      <c r="BH45" s="147"/>
    </row>
    <row r="46" spans="1:60" ht="20" outlineLevel="1" x14ac:dyDescent="0.25">
      <c r="A46" s="172">
        <v>36</v>
      </c>
      <c r="B46" s="173" t="s">
        <v>473</v>
      </c>
      <c r="C46" s="182" t="s">
        <v>474</v>
      </c>
      <c r="D46" s="174" t="s">
        <v>166</v>
      </c>
      <c r="E46" s="175">
        <v>1</v>
      </c>
      <c r="F46" s="176"/>
      <c r="G46" s="177">
        <f t="shared" ref="G46:G52" si="7">ROUND(E46*F46,2)</f>
        <v>0</v>
      </c>
      <c r="H46" s="176"/>
      <c r="I46" s="177">
        <f t="shared" ref="I46:I52" si="8">ROUND(E46*H46,2)</f>
        <v>0</v>
      </c>
      <c r="J46" s="176"/>
      <c r="K46" s="177">
        <f t="shared" ref="K46:K52" si="9">ROUND(E46*J46,2)</f>
        <v>0</v>
      </c>
      <c r="L46" s="177">
        <v>21</v>
      </c>
      <c r="M46" s="177">
        <f t="shared" ref="M46:M52" si="10">G46*(1+L46/100)</f>
        <v>0</v>
      </c>
      <c r="N46" s="177">
        <v>0</v>
      </c>
      <c r="O46" s="177">
        <f t="shared" ref="O46:O52" si="11">ROUND(E46*N46,2)</f>
        <v>0</v>
      </c>
      <c r="P46" s="177">
        <v>0</v>
      </c>
      <c r="Q46" s="177">
        <f t="shared" ref="Q46:Q52" si="12">ROUND(E46*P46,2)</f>
        <v>0</v>
      </c>
      <c r="R46" s="177"/>
      <c r="S46" s="177" t="s">
        <v>175</v>
      </c>
      <c r="T46" s="178" t="s">
        <v>168</v>
      </c>
      <c r="U46" s="156">
        <v>0</v>
      </c>
      <c r="V46" s="156">
        <f t="shared" ref="V46:V52" si="13">ROUND(E46*U46,2)</f>
        <v>0</v>
      </c>
      <c r="W46" s="156"/>
      <c r="X46" s="156" t="s">
        <v>220</v>
      </c>
      <c r="Y46" s="147"/>
      <c r="Z46" s="147"/>
      <c r="AA46" s="147"/>
      <c r="AB46" s="147"/>
      <c r="AC46" s="147"/>
      <c r="AD46" s="147"/>
      <c r="AE46" s="147"/>
      <c r="AF46" s="147"/>
      <c r="AG46" s="147" t="s">
        <v>437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ht="20" outlineLevel="1" x14ac:dyDescent="0.25">
      <c r="A47" s="172">
        <v>37</v>
      </c>
      <c r="B47" s="173" t="s">
        <v>475</v>
      </c>
      <c r="C47" s="182" t="s">
        <v>476</v>
      </c>
      <c r="D47" s="174" t="s">
        <v>166</v>
      </c>
      <c r="E47" s="175">
        <v>1</v>
      </c>
      <c r="F47" s="176"/>
      <c r="G47" s="177">
        <f t="shared" si="7"/>
        <v>0</v>
      </c>
      <c r="H47" s="176"/>
      <c r="I47" s="177">
        <f t="shared" si="8"/>
        <v>0</v>
      </c>
      <c r="J47" s="176"/>
      <c r="K47" s="177">
        <f t="shared" si="9"/>
        <v>0</v>
      </c>
      <c r="L47" s="177">
        <v>21</v>
      </c>
      <c r="M47" s="177">
        <f t="shared" si="10"/>
        <v>0</v>
      </c>
      <c r="N47" s="177">
        <v>0</v>
      </c>
      <c r="O47" s="177">
        <f t="shared" si="11"/>
        <v>0</v>
      </c>
      <c r="P47" s="177">
        <v>0</v>
      </c>
      <c r="Q47" s="177">
        <f t="shared" si="12"/>
        <v>0</v>
      </c>
      <c r="R47" s="177"/>
      <c r="S47" s="177" t="s">
        <v>175</v>
      </c>
      <c r="T47" s="178" t="s">
        <v>168</v>
      </c>
      <c r="U47" s="156">
        <v>0</v>
      </c>
      <c r="V47" s="156">
        <f t="shared" si="13"/>
        <v>0</v>
      </c>
      <c r="W47" s="156"/>
      <c r="X47" s="156" t="s">
        <v>220</v>
      </c>
      <c r="Y47" s="147"/>
      <c r="Z47" s="147"/>
      <c r="AA47" s="147"/>
      <c r="AB47" s="147"/>
      <c r="AC47" s="147"/>
      <c r="AD47" s="147"/>
      <c r="AE47" s="147"/>
      <c r="AF47" s="147"/>
      <c r="AG47" s="147" t="s">
        <v>437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72">
        <v>38</v>
      </c>
      <c r="B48" s="173" t="s">
        <v>477</v>
      </c>
      <c r="C48" s="182" t="s">
        <v>478</v>
      </c>
      <c r="D48" s="174" t="s">
        <v>166</v>
      </c>
      <c r="E48" s="175">
        <v>1</v>
      </c>
      <c r="F48" s="176"/>
      <c r="G48" s="177">
        <f t="shared" si="7"/>
        <v>0</v>
      </c>
      <c r="H48" s="176"/>
      <c r="I48" s="177">
        <f t="shared" si="8"/>
        <v>0</v>
      </c>
      <c r="J48" s="176"/>
      <c r="K48" s="177">
        <f t="shared" si="9"/>
        <v>0</v>
      </c>
      <c r="L48" s="177">
        <v>21</v>
      </c>
      <c r="M48" s="177">
        <f t="shared" si="10"/>
        <v>0</v>
      </c>
      <c r="N48" s="177">
        <v>0</v>
      </c>
      <c r="O48" s="177">
        <f t="shared" si="11"/>
        <v>0</v>
      </c>
      <c r="P48" s="177">
        <v>0</v>
      </c>
      <c r="Q48" s="177">
        <f t="shared" si="12"/>
        <v>0</v>
      </c>
      <c r="R48" s="177"/>
      <c r="S48" s="177" t="s">
        <v>175</v>
      </c>
      <c r="T48" s="178" t="s">
        <v>168</v>
      </c>
      <c r="U48" s="156">
        <v>0</v>
      </c>
      <c r="V48" s="156">
        <f t="shared" si="13"/>
        <v>0</v>
      </c>
      <c r="W48" s="156"/>
      <c r="X48" s="156" t="s">
        <v>220</v>
      </c>
      <c r="Y48" s="147"/>
      <c r="Z48" s="147"/>
      <c r="AA48" s="147"/>
      <c r="AB48" s="147"/>
      <c r="AC48" s="147"/>
      <c r="AD48" s="147"/>
      <c r="AE48" s="147"/>
      <c r="AF48" s="147"/>
      <c r="AG48" s="147" t="s">
        <v>437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ht="20" outlineLevel="1" x14ac:dyDescent="0.25">
      <c r="A49" s="172">
        <v>39</v>
      </c>
      <c r="B49" s="173" t="s">
        <v>479</v>
      </c>
      <c r="C49" s="182" t="s">
        <v>480</v>
      </c>
      <c r="D49" s="174" t="s">
        <v>166</v>
      </c>
      <c r="E49" s="175">
        <v>1</v>
      </c>
      <c r="F49" s="176"/>
      <c r="G49" s="177">
        <f t="shared" si="7"/>
        <v>0</v>
      </c>
      <c r="H49" s="176"/>
      <c r="I49" s="177">
        <f t="shared" si="8"/>
        <v>0</v>
      </c>
      <c r="J49" s="176"/>
      <c r="K49" s="177">
        <f t="shared" si="9"/>
        <v>0</v>
      </c>
      <c r="L49" s="177">
        <v>21</v>
      </c>
      <c r="M49" s="177">
        <f t="shared" si="10"/>
        <v>0</v>
      </c>
      <c r="N49" s="177">
        <v>0</v>
      </c>
      <c r="O49" s="177">
        <f t="shared" si="11"/>
        <v>0</v>
      </c>
      <c r="P49" s="177">
        <v>0</v>
      </c>
      <c r="Q49" s="177">
        <f t="shared" si="12"/>
        <v>0</v>
      </c>
      <c r="R49" s="177"/>
      <c r="S49" s="177" t="s">
        <v>175</v>
      </c>
      <c r="T49" s="178" t="s">
        <v>168</v>
      </c>
      <c r="U49" s="156">
        <v>0</v>
      </c>
      <c r="V49" s="156">
        <f t="shared" si="13"/>
        <v>0</v>
      </c>
      <c r="W49" s="156"/>
      <c r="X49" s="156" t="s">
        <v>220</v>
      </c>
      <c r="Y49" s="147"/>
      <c r="Z49" s="147"/>
      <c r="AA49" s="147"/>
      <c r="AB49" s="147"/>
      <c r="AC49" s="147"/>
      <c r="AD49" s="147"/>
      <c r="AE49" s="147"/>
      <c r="AF49" s="147"/>
      <c r="AG49" s="147" t="s">
        <v>437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72">
        <v>40</v>
      </c>
      <c r="B50" s="173" t="s">
        <v>481</v>
      </c>
      <c r="C50" s="182" t="s">
        <v>482</v>
      </c>
      <c r="D50" s="174" t="s">
        <v>166</v>
      </c>
      <c r="E50" s="175">
        <v>1</v>
      </c>
      <c r="F50" s="176"/>
      <c r="G50" s="177">
        <f t="shared" si="7"/>
        <v>0</v>
      </c>
      <c r="H50" s="176"/>
      <c r="I50" s="177">
        <f t="shared" si="8"/>
        <v>0</v>
      </c>
      <c r="J50" s="176"/>
      <c r="K50" s="177">
        <f t="shared" si="9"/>
        <v>0</v>
      </c>
      <c r="L50" s="177">
        <v>21</v>
      </c>
      <c r="M50" s="177">
        <f t="shared" si="10"/>
        <v>0</v>
      </c>
      <c r="N50" s="177">
        <v>0</v>
      </c>
      <c r="O50" s="177">
        <f t="shared" si="11"/>
        <v>0</v>
      </c>
      <c r="P50" s="177">
        <v>0</v>
      </c>
      <c r="Q50" s="177">
        <f t="shared" si="12"/>
        <v>0</v>
      </c>
      <c r="R50" s="177"/>
      <c r="S50" s="177" t="s">
        <v>175</v>
      </c>
      <c r="T50" s="178" t="s">
        <v>168</v>
      </c>
      <c r="U50" s="156">
        <v>0</v>
      </c>
      <c r="V50" s="156">
        <f t="shared" si="13"/>
        <v>0</v>
      </c>
      <c r="W50" s="156"/>
      <c r="X50" s="156" t="s">
        <v>220</v>
      </c>
      <c r="Y50" s="147"/>
      <c r="Z50" s="147"/>
      <c r="AA50" s="147"/>
      <c r="AB50" s="147"/>
      <c r="AC50" s="147"/>
      <c r="AD50" s="147"/>
      <c r="AE50" s="147"/>
      <c r="AF50" s="147"/>
      <c r="AG50" s="147" t="s">
        <v>437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0" outlineLevel="1" x14ac:dyDescent="0.25">
      <c r="A51" s="172">
        <v>41</v>
      </c>
      <c r="B51" s="173" t="s">
        <v>483</v>
      </c>
      <c r="C51" s="182" t="s">
        <v>484</v>
      </c>
      <c r="D51" s="174" t="s">
        <v>166</v>
      </c>
      <c r="E51" s="175">
        <v>1</v>
      </c>
      <c r="F51" s="176"/>
      <c r="G51" s="177">
        <f t="shared" si="7"/>
        <v>0</v>
      </c>
      <c r="H51" s="176"/>
      <c r="I51" s="177">
        <f t="shared" si="8"/>
        <v>0</v>
      </c>
      <c r="J51" s="176"/>
      <c r="K51" s="177">
        <f t="shared" si="9"/>
        <v>0</v>
      </c>
      <c r="L51" s="177">
        <v>21</v>
      </c>
      <c r="M51" s="177">
        <f t="shared" si="10"/>
        <v>0</v>
      </c>
      <c r="N51" s="177">
        <v>0</v>
      </c>
      <c r="O51" s="177">
        <f t="shared" si="11"/>
        <v>0</v>
      </c>
      <c r="P51" s="177">
        <v>0</v>
      </c>
      <c r="Q51" s="177">
        <f t="shared" si="12"/>
        <v>0</v>
      </c>
      <c r="R51" s="177"/>
      <c r="S51" s="177" t="s">
        <v>175</v>
      </c>
      <c r="T51" s="178" t="s">
        <v>168</v>
      </c>
      <c r="U51" s="156">
        <v>0</v>
      </c>
      <c r="V51" s="156">
        <f t="shared" si="13"/>
        <v>0</v>
      </c>
      <c r="W51" s="156"/>
      <c r="X51" s="156" t="s">
        <v>220</v>
      </c>
      <c r="Y51" s="147"/>
      <c r="Z51" s="147"/>
      <c r="AA51" s="147"/>
      <c r="AB51" s="147"/>
      <c r="AC51" s="147"/>
      <c r="AD51" s="147"/>
      <c r="AE51" s="147"/>
      <c r="AF51" s="147"/>
      <c r="AG51" s="147" t="s">
        <v>437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30" outlineLevel="1" x14ac:dyDescent="0.25">
      <c r="A52" s="164">
        <v>42</v>
      </c>
      <c r="B52" s="165" t="s">
        <v>485</v>
      </c>
      <c r="C52" s="181" t="s">
        <v>486</v>
      </c>
      <c r="D52" s="166" t="s">
        <v>166</v>
      </c>
      <c r="E52" s="167">
        <v>1</v>
      </c>
      <c r="F52" s="168"/>
      <c r="G52" s="169">
        <f t="shared" si="7"/>
        <v>0</v>
      </c>
      <c r="H52" s="168"/>
      <c r="I52" s="169">
        <f t="shared" si="8"/>
        <v>0</v>
      </c>
      <c r="J52" s="168"/>
      <c r="K52" s="169">
        <f t="shared" si="9"/>
        <v>0</v>
      </c>
      <c r="L52" s="169">
        <v>21</v>
      </c>
      <c r="M52" s="169">
        <f t="shared" si="10"/>
        <v>0</v>
      </c>
      <c r="N52" s="169">
        <v>0</v>
      </c>
      <c r="O52" s="169">
        <f t="shared" si="11"/>
        <v>0</v>
      </c>
      <c r="P52" s="169">
        <v>0</v>
      </c>
      <c r="Q52" s="169">
        <f t="shared" si="12"/>
        <v>0</v>
      </c>
      <c r="R52" s="169"/>
      <c r="S52" s="169" t="s">
        <v>175</v>
      </c>
      <c r="T52" s="170" t="s">
        <v>168</v>
      </c>
      <c r="U52" s="156">
        <v>0</v>
      </c>
      <c r="V52" s="156">
        <f t="shared" si="13"/>
        <v>0</v>
      </c>
      <c r="W52" s="156"/>
      <c r="X52" s="156" t="s">
        <v>220</v>
      </c>
      <c r="Y52" s="147"/>
      <c r="Z52" s="147"/>
      <c r="AA52" s="147"/>
      <c r="AB52" s="147"/>
      <c r="AC52" s="147"/>
      <c r="AD52" s="147"/>
      <c r="AE52" s="147"/>
      <c r="AF52" s="147"/>
      <c r="AG52" s="147" t="s">
        <v>437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ht="20.5" outlineLevel="1" x14ac:dyDescent="0.25">
      <c r="A53" s="154"/>
      <c r="B53" s="155"/>
      <c r="C53" s="254" t="s">
        <v>1182</v>
      </c>
      <c r="D53" s="255"/>
      <c r="E53" s="255"/>
      <c r="F53" s="255"/>
      <c r="G53" s="255"/>
      <c r="H53" s="156"/>
      <c r="I53" s="156"/>
      <c r="J53" s="156"/>
      <c r="K53" s="156"/>
      <c r="L53" s="156"/>
      <c r="M53" s="156"/>
      <c r="N53" s="156"/>
      <c r="O53" s="156"/>
      <c r="P53" s="156"/>
      <c r="Q53" s="156"/>
      <c r="R53" s="156"/>
      <c r="S53" s="156"/>
      <c r="T53" s="156"/>
      <c r="U53" s="156"/>
      <c r="V53" s="156"/>
      <c r="W53" s="156"/>
      <c r="X53" s="156"/>
      <c r="Y53" s="147"/>
      <c r="Z53" s="147"/>
      <c r="AA53" s="147"/>
      <c r="AB53" s="147"/>
      <c r="AC53" s="147"/>
      <c r="AD53" s="147"/>
      <c r="AE53" s="147"/>
      <c r="AF53" s="147"/>
      <c r="AG53" s="147" t="s">
        <v>172</v>
      </c>
      <c r="AH53" s="147"/>
      <c r="AI53" s="147"/>
      <c r="AJ53" s="147"/>
      <c r="AK53" s="147"/>
      <c r="AL53" s="147"/>
      <c r="AM53" s="147"/>
      <c r="AN53" s="147"/>
      <c r="AO53" s="147"/>
      <c r="AP53" s="147"/>
      <c r="AQ53" s="147"/>
      <c r="AR53" s="147"/>
      <c r="AS53" s="147"/>
      <c r="AT53" s="147"/>
      <c r="AU53" s="147"/>
      <c r="AV53" s="147"/>
      <c r="AW53" s="147"/>
      <c r="AX53" s="147"/>
      <c r="AY53" s="147"/>
      <c r="AZ53" s="147"/>
      <c r="BA53" s="171" t="str">
        <f>C53</f>
        <v>hadičkami, plastovou konzolí, konektorem na nízkou hladinu, konektorem pro puls, konektorem pro výstupní signál. Čerpadlo se řídí od pulsního výstupu z vodoměru FIQ1, Včetně přetlakového ventilu a hadičkovým výtlakem</v>
      </c>
      <c r="BB53" s="147"/>
      <c r="BC53" s="147"/>
      <c r="BD53" s="147"/>
      <c r="BE53" s="147"/>
      <c r="BF53" s="147"/>
      <c r="BG53" s="147"/>
      <c r="BH53" s="147"/>
    </row>
    <row r="54" spans="1:60" ht="30" outlineLevel="1" x14ac:dyDescent="0.25">
      <c r="A54" s="164">
        <v>43</v>
      </c>
      <c r="B54" s="165" t="s">
        <v>487</v>
      </c>
      <c r="C54" s="181" t="s">
        <v>486</v>
      </c>
      <c r="D54" s="166" t="s">
        <v>166</v>
      </c>
      <c r="E54" s="167">
        <v>1</v>
      </c>
      <c r="F54" s="168"/>
      <c r="G54" s="169">
        <f>ROUND(E54*F54,2)</f>
        <v>0</v>
      </c>
      <c r="H54" s="168"/>
      <c r="I54" s="169">
        <f>ROUND(E54*H54,2)</f>
        <v>0</v>
      </c>
      <c r="J54" s="168"/>
      <c r="K54" s="169">
        <f>ROUND(E54*J54,2)</f>
        <v>0</v>
      </c>
      <c r="L54" s="169">
        <v>21</v>
      </c>
      <c r="M54" s="169">
        <f>G54*(1+L54/100)</f>
        <v>0</v>
      </c>
      <c r="N54" s="169">
        <v>0</v>
      </c>
      <c r="O54" s="169">
        <f>ROUND(E54*N54,2)</f>
        <v>0</v>
      </c>
      <c r="P54" s="169">
        <v>0</v>
      </c>
      <c r="Q54" s="169">
        <f>ROUND(E54*P54,2)</f>
        <v>0</v>
      </c>
      <c r="R54" s="169"/>
      <c r="S54" s="169" t="s">
        <v>175</v>
      </c>
      <c r="T54" s="170" t="s">
        <v>168</v>
      </c>
      <c r="U54" s="156">
        <v>0</v>
      </c>
      <c r="V54" s="156">
        <f>ROUND(E54*U54,2)</f>
        <v>0</v>
      </c>
      <c r="W54" s="156"/>
      <c r="X54" s="156" t="s">
        <v>220</v>
      </c>
      <c r="Y54" s="147"/>
      <c r="Z54" s="147"/>
      <c r="AA54" s="147"/>
      <c r="AB54" s="147"/>
      <c r="AC54" s="147"/>
      <c r="AD54" s="147"/>
      <c r="AE54" s="147"/>
      <c r="AF54" s="147"/>
      <c r="AG54" s="147" t="s">
        <v>437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0.5" outlineLevel="1" x14ac:dyDescent="0.25">
      <c r="A55" s="154"/>
      <c r="B55" s="155"/>
      <c r="C55" s="254" t="s">
        <v>1182</v>
      </c>
      <c r="D55" s="255"/>
      <c r="E55" s="255"/>
      <c r="F55" s="255"/>
      <c r="G55" s="255"/>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172</v>
      </c>
      <c r="AH55" s="147"/>
      <c r="AI55" s="147"/>
      <c r="AJ55" s="147"/>
      <c r="AK55" s="147"/>
      <c r="AL55" s="147"/>
      <c r="AM55" s="147"/>
      <c r="AN55" s="147"/>
      <c r="AO55" s="147"/>
      <c r="AP55" s="147"/>
      <c r="AQ55" s="147"/>
      <c r="AR55" s="147"/>
      <c r="AS55" s="147"/>
      <c r="AT55" s="147"/>
      <c r="AU55" s="147"/>
      <c r="AV55" s="147"/>
      <c r="AW55" s="147"/>
      <c r="AX55" s="147"/>
      <c r="AY55" s="147"/>
      <c r="AZ55" s="147"/>
      <c r="BA55" s="171" t="str">
        <f>C55</f>
        <v>hadičkami, plastovou konzolí, konektorem na nízkou hladinu, konektorem pro puls, konektorem pro výstupní signál. Čerpadlo se řídí od pulsního výstupu z vodoměru FIQ1, Včetně přetlakového ventilu a hadičkovým výtlakem</v>
      </c>
      <c r="BB55" s="147"/>
      <c r="BC55" s="147"/>
      <c r="BD55" s="147"/>
      <c r="BE55" s="147"/>
      <c r="BF55" s="147"/>
      <c r="BG55" s="147"/>
      <c r="BH55" s="147"/>
    </row>
    <row r="56" spans="1:60" ht="20" outlineLevel="1" x14ac:dyDescent="0.25">
      <c r="A56" s="172">
        <v>44</v>
      </c>
      <c r="B56" s="173" t="s">
        <v>488</v>
      </c>
      <c r="C56" s="182" t="s">
        <v>489</v>
      </c>
      <c r="D56" s="174" t="s">
        <v>166</v>
      </c>
      <c r="E56" s="175">
        <v>1</v>
      </c>
      <c r="F56" s="176"/>
      <c r="G56" s="177">
        <f>ROUND(E56*F56,2)</f>
        <v>0</v>
      </c>
      <c r="H56" s="176"/>
      <c r="I56" s="177">
        <f>ROUND(E56*H56,2)</f>
        <v>0</v>
      </c>
      <c r="J56" s="176"/>
      <c r="K56" s="177">
        <f>ROUND(E56*J56,2)</f>
        <v>0</v>
      </c>
      <c r="L56" s="177">
        <v>21</v>
      </c>
      <c r="M56" s="177">
        <f>G56*(1+L56/100)</f>
        <v>0</v>
      </c>
      <c r="N56" s="177">
        <v>0</v>
      </c>
      <c r="O56" s="177">
        <f>ROUND(E56*N56,2)</f>
        <v>0</v>
      </c>
      <c r="P56" s="177">
        <v>0</v>
      </c>
      <c r="Q56" s="177">
        <f>ROUND(E56*P56,2)</f>
        <v>0</v>
      </c>
      <c r="R56" s="177"/>
      <c r="S56" s="177" t="s">
        <v>175</v>
      </c>
      <c r="T56" s="178" t="s">
        <v>168</v>
      </c>
      <c r="U56" s="156">
        <v>0</v>
      </c>
      <c r="V56" s="156">
        <f>ROUND(E56*U56,2)</f>
        <v>0</v>
      </c>
      <c r="W56" s="156"/>
      <c r="X56" s="156" t="s">
        <v>220</v>
      </c>
      <c r="Y56" s="147"/>
      <c r="Z56" s="147"/>
      <c r="AA56" s="147"/>
      <c r="AB56" s="147"/>
      <c r="AC56" s="147"/>
      <c r="AD56" s="147"/>
      <c r="AE56" s="147"/>
      <c r="AF56" s="147"/>
      <c r="AG56" s="147" t="s">
        <v>437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30" outlineLevel="1" x14ac:dyDescent="0.25">
      <c r="A57" s="164">
        <v>45</v>
      </c>
      <c r="B57" s="165" t="s">
        <v>490</v>
      </c>
      <c r="C57" s="181" t="s">
        <v>491</v>
      </c>
      <c r="D57" s="166" t="s">
        <v>166</v>
      </c>
      <c r="E57" s="167">
        <v>1</v>
      </c>
      <c r="F57" s="168"/>
      <c r="G57" s="169">
        <f>ROUND(E57*F57,2)</f>
        <v>0</v>
      </c>
      <c r="H57" s="168"/>
      <c r="I57" s="169">
        <f>ROUND(E57*H57,2)</f>
        <v>0</v>
      </c>
      <c r="J57" s="168"/>
      <c r="K57" s="169">
        <f>ROUND(E57*J57,2)</f>
        <v>0</v>
      </c>
      <c r="L57" s="169">
        <v>21</v>
      </c>
      <c r="M57" s="169">
        <f>G57*(1+L57/100)</f>
        <v>0</v>
      </c>
      <c r="N57" s="169">
        <v>0</v>
      </c>
      <c r="O57" s="169">
        <f>ROUND(E57*N57,2)</f>
        <v>0</v>
      </c>
      <c r="P57" s="169">
        <v>0</v>
      </c>
      <c r="Q57" s="169">
        <f>ROUND(E57*P57,2)</f>
        <v>0</v>
      </c>
      <c r="R57" s="169"/>
      <c r="S57" s="169" t="s">
        <v>175</v>
      </c>
      <c r="T57" s="170" t="s">
        <v>168</v>
      </c>
      <c r="U57" s="156">
        <v>0</v>
      </c>
      <c r="V57" s="156">
        <f>ROUND(E57*U57,2)</f>
        <v>0</v>
      </c>
      <c r="W57" s="156"/>
      <c r="X57" s="156" t="s">
        <v>220</v>
      </c>
      <c r="Y57" s="147"/>
      <c r="Z57" s="147"/>
      <c r="AA57" s="147"/>
      <c r="AB57" s="147"/>
      <c r="AC57" s="147"/>
      <c r="AD57" s="147"/>
      <c r="AE57" s="147"/>
      <c r="AF57" s="147"/>
      <c r="AG57" s="147" t="s">
        <v>437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5">
      <c r="A58" s="154"/>
      <c r="B58" s="155"/>
      <c r="C58" s="254" t="s">
        <v>492</v>
      </c>
      <c r="D58" s="255"/>
      <c r="E58" s="255"/>
      <c r="F58" s="255"/>
      <c r="G58" s="255"/>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172</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ht="20" outlineLevel="1" x14ac:dyDescent="0.25">
      <c r="A59" s="172">
        <v>46</v>
      </c>
      <c r="B59" s="173" t="s">
        <v>493</v>
      </c>
      <c r="C59" s="182" t="s">
        <v>494</v>
      </c>
      <c r="D59" s="174" t="s">
        <v>166</v>
      </c>
      <c r="E59" s="175">
        <v>1</v>
      </c>
      <c r="F59" s="176"/>
      <c r="G59" s="177">
        <f>ROUND(E59*F59,2)</f>
        <v>0</v>
      </c>
      <c r="H59" s="176"/>
      <c r="I59" s="177">
        <f>ROUND(E59*H59,2)</f>
        <v>0</v>
      </c>
      <c r="J59" s="176"/>
      <c r="K59" s="177">
        <f>ROUND(E59*J59,2)</f>
        <v>0</v>
      </c>
      <c r="L59" s="177">
        <v>21</v>
      </c>
      <c r="M59" s="177">
        <f>G59*(1+L59/100)</f>
        <v>0</v>
      </c>
      <c r="N59" s="177">
        <v>0</v>
      </c>
      <c r="O59" s="177">
        <f>ROUND(E59*N59,2)</f>
        <v>0</v>
      </c>
      <c r="P59" s="177">
        <v>0</v>
      </c>
      <c r="Q59" s="177">
        <f>ROUND(E59*P59,2)</f>
        <v>0</v>
      </c>
      <c r="R59" s="177"/>
      <c r="S59" s="177" t="s">
        <v>175</v>
      </c>
      <c r="T59" s="178" t="s">
        <v>168</v>
      </c>
      <c r="U59" s="156">
        <v>0</v>
      </c>
      <c r="V59" s="156">
        <f>ROUND(E59*U59,2)</f>
        <v>0</v>
      </c>
      <c r="W59" s="156"/>
      <c r="X59" s="156" t="s">
        <v>220</v>
      </c>
      <c r="Y59" s="147"/>
      <c r="Z59" s="147"/>
      <c r="AA59" s="147"/>
      <c r="AB59" s="147"/>
      <c r="AC59" s="147"/>
      <c r="AD59" s="147"/>
      <c r="AE59" s="147"/>
      <c r="AF59" s="147"/>
      <c r="AG59" s="147" t="s">
        <v>437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ht="30" outlineLevel="1" x14ac:dyDescent="0.25">
      <c r="A60" s="164">
        <v>47</v>
      </c>
      <c r="B60" s="165" t="s">
        <v>495</v>
      </c>
      <c r="C60" s="181" t="s">
        <v>496</v>
      </c>
      <c r="D60" s="166" t="s">
        <v>192</v>
      </c>
      <c r="E60" s="167">
        <v>1</v>
      </c>
      <c r="F60" s="168"/>
      <c r="G60" s="169">
        <f>ROUND(E60*F60,2)</f>
        <v>0</v>
      </c>
      <c r="H60" s="168"/>
      <c r="I60" s="169">
        <f>ROUND(E60*H60,2)</f>
        <v>0</v>
      </c>
      <c r="J60" s="168"/>
      <c r="K60" s="169">
        <f>ROUND(E60*J60,2)</f>
        <v>0</v>
      </c>
      <c r="L60" s="169">
        <v>21</v>
      </c>
      <c r="M60" s="169">
        <f>G60*(1+L60/100)</f>
        <v>0</v>
      </c>
      <c r="N60" s="169">
        <v>0</v>
      </c>
      <c r="O60" s="169">
        <f>ROUND(E60*N60,2)</f>
        <v>0</v>
      </c>
      <c r="P60" s="169">
        <v>0</v>
      </c>
      <c r="Q60" s="169">
        <f>ROUND(E60*P60,2)</f>
        <v>0</v>
      </c>
      <c r="R60" s="169"/>
      <c r="S60" s="169" t="s">
        <v>175</v>
      </c>
      <c r="T60" s="170" t="s">
        <v>168</v>
      </c>
      <c r="U60" s="156">
        <v>0</v>
      </c>
      <c r="V60" s="156">
        <f>ROUND(E60*U60,2)</f>
        <v>0</v>
      </c>
      <c r="W60" s="156"/>
      <c r="X60" s="156" t="s">
        <v>220</v>
      </c>
      <c r="Y60" s="147"/>
      <c r="Z60" s="147"/>
      <c r="AA60" s="147"/>
      <c r="AB60" s="147"/>
      <c r="AC60" s="147"/>
      <c r="AD60" s="147"/>
      <c r="AE60" s="147"/>
      <c r="AF60" s="147"/>
      <c r="AG60" s="147" t="s">
        <v>437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254" t="s">
        <v>497</v>
      </c>
      <c r="D61" s="255"/>
      <c r="E61" s="255"/>
      <c r="F61" s="255"/>
      <c r="G61" s="255"/>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172</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30" outlineLevel="1" x14ac:dyDescent="0.25">
      <c r="A62" s="172">
        <v>48</v>
      </c>
      <c r="B62" s="173" t="s">
        <v>498</v>
      </c>
      <c r="C62" s="182" t="s">
        <v>499</v>
      </c>
      <c r="D62" s="174" t="s">
        <v>166</v>
      </c>
      <c r="E62" s="175">
        <v>1</v>
      </c>
      <c r="F62" s="176"/>
      <c r="G62" s="177">
        <f t="shared" ref="G62:G70" si="14">ROUND(E62*F62,2)</f>
        <v>0</v>
      </c>
      <c r="H62" s="176"/>
      <c r="I62" s="177">
        <f t="shared" ref="I62:I70" si="15">ROUND(E62*H62,2)</f>
        <v>0</v>
      </c>
      <c r="J62" s="176"/>
      <c r="K62" s="177">
        <f t="shared" ref="K62:K70" si="16">ROUND(E62*J62,2)</f>
        <v>0</v>
      </c>
      <c r="L62" s="177">
        <v>21</v>
      </c>
      <c r="M62" s="177">
        <f t="shared" ref="M62:M70" si="17">G62*(1+L62/100)</f>
        <v>0</v>
      </c>
      <c r="N62" s="177">
        <v>0</v>
      </c>
      <c r="O62" s="177">
        <f t="shared" ref="O62:O70" si="18">ROUND(E62*N62,2)</f>
        <v>0</v>
      </c>
      <c r="P62" s="177">
        <v>0</v>
      </c>
      <c r="Q62" s="177">
        <f t="shared" ref="Q62:Q70" si="19">ROUND(E62*P62,2)</f>
        <v>0</v>
      </c>
      <c r="R62" s="177"/>
      <c r="S62" s="177" t="s">
        <v>175</v>
      </c>
      <c r="T62" s="178" t="s">
        <v>168</v>
      </c>
      <c r="U62" s="156">
        <v>0</v>
      </c>
      <c r="V62" s="156">
        <f t="shared" ref="V62:V70" si="20">ROUND(E62*U62,2)</f>
        <v>0</v>
      </c>
      <c r="W62" s="156"/>
      <c r="X62" s="156" t="s">
        <v>220</v>
      </c>
      <c r="Y62" s="147"/>
      <c r="Z62" s="147"/>
      <c r="AA62" s="147"/>
      <c r="AB62" s="147"/>
      <c r="AC62" s="147"/>
      <c r="AD62" s="147"/>
      <c r="AE62" s="147"/>
      <c r="AF62" s="147"/>
      <c r="AG62" s="147" t="s">
        <v>437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72">
        <v>49</v>
      </c>
      <c r="B63" s="173" t="s">
        <v>500</v>
      </c>
      <c r="C63" s="182" t="s">
        <v>501</v>
      </c>
      <c r="D63" s="174" t="s">
        <v>166</v>
      </c>
      <c r="E63" s="175">
        <v>1</v>
      </c>
      <c r="F63" s="176"/>
      <c r="G63" s="177">
        <f t="shared" si="14"/>
        <v>0</v>
      </c>
      <c r="H63" s="176"/>
      <c r="I63" s="177">
        <f t="shared" si="15"/>
        <v>0</v>
      </c>
      <c r="J63" s="176"/>
      <c r="K63" s="177">
        <f t="shared" si="16"/>
        <v>0</v>
      </c>
      <c r="L63" s="177">
        <v>21</v>
      </c>
      <c r="M63" s="177">
        <f t="shared" si="17"/>
        <v>0</v>
      </c>
      <c r="N63" s="177">
        <v>0</v>
      </c>
      <c r="O63" s="177">
        <f t="shared" si="18"/>
        <v>0</v>
      </c>
      <c r="P63" s="177">
        <v>0</v>
      </c>
      <c r="Q63" s="177">
        <f t="shared" si="19"/>
        <v>0</v>
      </c>
      <c r="R63" s="177"/>
      <c r="S63" s="177" t="s">
        <v>175</v>
      </c>
      <c r="T63" s="178" t="s">
        <v>168</v>
      </c>
      <c r="U63" s="156">
        <v>0</v>
      </c>
      <c r="V63" s="156">
        <f t="shared" si="20"/>
        <v>0</v>
      </c>
      <c r="W63" s="156"/>
      <c r="X63" s="156" t="s">
        <v>220</v>
      </c>
      <c r="Y63" s="147"/>
      <c r="Z63" s="147"/>
      <c r="AA63" s="147"/>
      <c r="AB63" s="147"/>
      <c r="AC63" s="147"/>
      <c r="AD63" s="147"/>
      <c r="AE63" s="147"/>
      <c r="AF63" s="147"/>
      <c r="AG63" s="147" t="s">
        <v>437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5">
      <c r="A64" s="172">
        <v>50</v>
      </c>
      <c r="B64" s="173" t="s">
        <v>502</v>
      </c>
      <c r="C64" s="182" t="s">
        <v>503</v>
      </c>
      <c r="D64" s="174" t="s">
        <v>166</v>
      </c>
      <c r="E64" s="175">
        <v>1</v>
      </c>
      <c r="F64" s="176"/>
      <c r="G64" s="177">
        <f t="shared" si="14"/>
        <v>0</v>
      </c>
      <c r="H64" s="176"/>
      <c r="I64" s="177">
        <f t="shared" si="15"/>
        <v>0</v>
      </c>
      <c r="J64" s="176"/>
      <c r="K64" s="177">
        <f t="shared" si="16"/>
        <v>0</v>
      </c>
      <c r="L64" s="177">
        <v>21</v>
      </c>
      <c r="M64" s="177">
        <f t="shared" si="17"/>
        <v>0</v>
      </c>
      <c r="N64" s="177">
        <v>0</v>
      </c>
      <c r="O64" s="177">
        <f t="shared" si="18"/>
        <v>0</v>
      </c>
      <c r="P64" s="177">
        <v>0</v>
      </c>
      <c r="Q64" s="177">
        <f t="shared" si="19"/>
        <v>0</v>
      </c>
      <c r="R64" s="177"/>
      <c r="S64" s="177" t="s">
        <v>175</v>
      </c>
      <c r="T64" s="178" t="s">
        <v>168</v>
      </c>
      <c r="U64" s="156">
        <v>0</v>
      </c>
      <c r="V64" s="156">
        <f t="shared" si="20"/>
        <v>0</v>
      </c>
      <c r="W64" s="156"/>
      <c r="X64" s="156" t="s">
        <v>220</v>
      </c>
      <c r="Y64" s="147"/>
      <c r="Z64" s="147"/>
      <c r="AA64" s="147"/>
      <c r="AB64" s="147"/>
      <c r="AC64" s="147"/>
      <c r="AD64" s="147"/>
      <c r="AE64" s="147"/>
      <c r="AF64" s="147"/>
      <c r="AG64" s="147" t="s">
        <v>437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5">
      <c r="A65" s="172">
        <v>51</v>
      </c>
      <c r="B65" s="173" t="s">
        <v>504</v>
      </c>
      <c r="C65" s="182" t="s">
        <v>505</v>
      </c>
      <c r="D65" s="174" t="s">
        <v>166</v>
      </c>
      <c r="E65" s="175">
        <v>1</v>
      </c>
      <c r="F65" s="176"/>
      <c r="G65" s="177">
        <f t="shared" si="14"/>
        <v>0</v>
      </c>
      <c r="H65" s="176"/>
      <c r="I65" s="177">
        <f t="shared" si="15"/>
        <v>0</v>
      </c>
      <c r="J65" s="176"/>
      <c r="K65" s="177">
        <f t="shared" si="16"/>
        <v>0</v>
      </c>
      <c r="L65" s="177">
        <v>21</v>
      </c>
      <c r="M65" s="177">
        <f t="shared" si="17"/>
        <v>0</v>
      </c>
      <c r="N65" s="177">
        <v>0</v>
      </c>
      <c r="O65" s="177">
        <f t="shared" si="18"/>
        <v>0</v>
      </c>
      <c r="P65" s="177">
        <v>0</v>
      </c>
      <c r="Q65" s="177">
        <f t="shared" si="19"/>
        <v>0</v>
      </c>
      <c r="R65" s="177"/>
      <c r="S65" s="177" t="s">
        <v>175</v>
      </c>
      <c r="T65" s="178" t="s">
        <v>168</v>
      </c>
      <c r="U65" s="156">
        <v>0</v>
      </c>
      <c r="V65" s="156">
        <f t="shared" si="20"/>
        <v>0</v>
      </c>
      <c r="W65" s="156"/>
      <c r="X65" s="156" t="s">
        <v>220</v>
      </c>
      <c r="Y65" s="147"/>
      <c r="Z65" s="147"/>
      <c r="AA65" s="147"/>
      <c r="AB65" s="147"/>
      <c r="AC65" s="147"/>
      <c r="AD65" s="147"/>
      <c r="AE65" s="147"/>
      <c r="AF65" s="147"/>
      <c r="AG65" s="147" t="s">
        <v>437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72">
        <v>52</v>
      </c>
      <c r="B66" s="173" t="s">
        <v>506</v>
      </c>
      <c r="C66" s="182" t="s">
        <v>507</v>
      </c>
      <c r="D66" s="174" t="s">
        <v>166</v>
      </c>
      <c r="E66" s="175">
        <v>1</v>
      </c>
      <c r="F66" s="176"/>
      <c r="G66" s="177">
        <f t="shared" si="14"/>
        <v>0</v>
      </c>
      <c r="H66" s="176"/>
      <c r="I66" s="177">
        <f t="shared" si="15"/>
        <v>0</v>
      </c>
      <c r="J66" s="176"/>
      <c r="K66" s="177">
        <f t="shared" si="16"/>
        <v>0</v>
      </c>
      <c r="L66" s="177">
        <v>21</v>
      </c>
      <c r="M66" s="177">
        <f t="shared" si="17"/>
        <v>0</v>
      </c>
      <c r="N66" s="177">
        <v>0</v>
      </c>
      <c r="O66" s="177">
        <f t="shared" si="18"/>
        <v>0</v>
      </c>
      <c r="P66" s="177">
        <v>0</v>
      </c>
      <c r="Q66" s="177">
        <f t="shared" si="19"/>
        <v>0</v>
      </c>
      <c r="R66" s="177"/>
      <c r="S66" s="177" t="s">
        <v>175</v>
      </c>
      <c r="T66" s="178" t="s">
        <v>168</v>
      </c>
      <c r="U66" s="156">
        <v>0</v>
      </c>
      <c r="V66" s="156">
        <f t="shared" si="20"/>
        <v>0</v>
      </c>
      <c r="W66" s="156"/>
      <c r="X66" s="156" t="s">
        <v>220</v>
      </c>
      <c r="Y66" s="147"/>
      <c r="Z66" s="147"/>
      <c r="AA66" s="147"/>
      <c r="AB66" s="147"/>
      <c r="AC66" s="147"/>
      <c r="AD66" s="147"/>
      <c r="AE66" s="147"/>
      <c r="AF66" s="147"/>
      <c r="AG66" s="147" t="s">
        <v>437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72">
        <v>53</v>
      </c>
      <c r="B67" s="173" t="s">
        <v>508</v>
      </c>
      <c r="C67" s="182" t="s">
        <v>509</v>
      </c>
      <c r="D67" s="174" t="s">
        <v>166</v>
      </c>
      <c r="E67" s="175">
        <v>1</v>
      </c>
      <c r="F67" s="176"/>
      <c r="G67" s="177">
        <f t="shared" si="14"/>
        <v>0</v>
      </c>
      <c r="H67" s="176"/>
      <c r="I67" s="177">
        <f t="shared" si="15"/>
        <v>0</v>
      </c>
      <c r="J67" s="176"/>
      <c r="K67" s="177">
        <f t="shared" si="16"/>
        <v>0</v>
      </c>
      <c r="L67" s="177">
        <v>21</v>
      </c>
      <c r="M67" s="177">
        <f t="shared" si="17"/>
        <v>0</v>
      </c>
      <c r="N67" s="177">
        <v>0</v>
      </c>
      <c r="O67" s="177">
        <f t="shared" si="18"/>
        <v>0</v>
      </c>
      <c r="P67" s="177">
        <v>0</v>
      </c>
      <c r="Q67" s="177">
        <f t="shared" si="19"/>
        <v>0</v>
      </c>
      <c r="R67" s="177"/>
      <c r="S67" s="177" t="s">
        <v>175</v>
      </c>
      <c r="T67" s="178" t="s">
        <v>168</v>
      </c>
      <c r="U67" s="156">
        <v>0</v>
      </c>
      <c r="V67" s="156">
        <f t="shared" si="20"/>
        <v>0</v>
      </c>
      <c r="W67" s="156"/>
      <c r="X67" s="156" t="s">
        <v>220</v>
      </c>
      <c r="Y67" s="147"/>
      <c r="Z67" s="147"/>
      <c r="AA67" s="147"/>
      <c r="AB67" s="147"/>
      <c r="AC67" s="147"/>
      <c r="AD67" s="147"/>
      <c r="AE67" s="147"/>
      <c r="AF67" s="147"/>
      <c r="AG67" s="147" t="s">
        <v>437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5">
      <c r="A68" s="172">
        <v>54</v>
      </c>
      <c r="B68" s="173" t="s">
        <v>510</v>
      </c>
      <c r="C68" s="182" t="s">
        <v>511</v>
      </c>
      <c r="D68" s="174" t="s">
        <v>166</v>
      </c>
      <c r="E68" s="175">
        <v>1</v>
      </c>
      <c r="F68" s="176"/>
      <c r="G68" s="177">
        <f t="shared" si="14"/>
        <v>0</v>
      </c>
      <c r="H68" s="176"/>
      <c r="I68" s="177">
        <f t="shared" si="15"/>
        <v>0</v>
      </c>
      <c r="J68" s="176"/>
      <c r="K68" s="177">
        <f t="shared" si="16"/>
        <v>0</v>
      </c>
      <c r="L68" s="177">
        <v>21</v>
      </c>
      <c r="M68" s="177">
        <f t="shared" si="17"/>
        <v>0</v>
      </c>
      <c r="N68" s="177">
        <v>0</v>
      </c>
      <c r="O68" s="177">
        <f t="shared" si="18"/>
        <v>0</v>
      </c>
      <c r="P68" s="177">
        <v>0</v>
      </c>
      <c r="Q68" s="177">
        <f t="shared" si="19"/>
        <v>0</v>
      </c>
      <c r="R68" s="177"/>
      <c r="S68" s="177" t="s">
        <v>175</v>
      </c>
      <c r="T68" s="178" t="s">
        <v>168</v>
      </c>
      <c r="U68" s="156">
        <v>0</v>
      </c>
      <c r="V68" s="156">
        <f t="shared" si="20"/>
        <v>0</v>
      </c>
      <c r="W68" s="156"/>
      <c r="X68" s="156" t="s">
        <v>220</v>
      </c>
      <c r="Y68" s="147"/>
      <c r="Z68" s="147"/>
      <c r="AA68" s="147"/>
      <c r="AB68" s="147"/>
      <c r="AC68" s="147"/>
      <c r="AD68" s="147"/>
      <c r="AE68" s="147"/>
      <c r="AF68" s="147"/>
      <c r="AG68" s="147" t="s">
        <v>437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0" outlineLevel="1" x14ac:dyDescent="0.25">
      <c r="A69" s="172">
        <v>55</v>
      </c>
      <c r="B69" s="173" t="s">
        <v>512</v>
      </c>
      <c r="C69" s="182" t="s">
        <v>513</v>
      </c>
      <c r="D69" s="174" t="s">
        <v>166</v>
      </c>
      <c r="E69" s="175">
        <v>1</v>
      </c>
      <c r="F69" s="176"/>
      <c r="G69" s="177">
        <f t="shared" si="14"/>
        <v>0</v>
      </c>
      <c r="H69" s="176"/>
      <c r="I69" s="177">
        <f t="shared" si="15"/>
        <v>0</v>
      </c>
      <c r="J69" s="176"/>
      <c r="K69" s="177">
        <f t="shared" si="16"/>
        <v>0</v>
      </c>
      <c r="L69" s="177">
        <v>21</v>
      </c>
      <c r="M69" s="177">
        <f t="shared" si="17"/>
        <v>0</v>
      </c>
      <c r="N69" s="177">
        <v>0</v>
      </c>
      <c r="O69" s="177">
        <f t="shared" si="18"/>
        <v>0</v>
      </c>
      <c r="P69" s="177">
        <v>0</v>
      </c>
      <c r="Q69" s="177">
        <f t="shared" si="19"/>
        <v>0</v>
      </c>
      <c r="R69" s="177"/>
      <c r="S69" s="177" t="s">
        <v>175</v>
      </c>
      <c r="T69" s="178" t="s">
        <v>168</v>
      </c>
      <c r="U69" s="156">
        <v>0</v>
      </c>
      <c r="V69" s="156">
        <f t="shared" si="20"/>
        <v>0</v>
      </c>
      <c r="W69" s="156"/>
      <c r="X69" s="156" t="s">
        <v>220</v>
      </c>
      <c r="Y69" s="147"/>
      <c r="Z69" s="147"/>
      <c r="AA69" s="147"/>
      <c r="AB69" s="147"/>
      <c r="AC69" s="147"/>
      <c r="AD69" s="147"/>
      <c r="AE69" s="147"/>
      <c r="AF69" s="147"/>
      <c r="AG69" s="147" t="s">
        <v>437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ht="30" outlineLevel="1" x14ac:dyDescent="0.25">
      <c r="A70" s="164">
        <v>56</v>
      </c>
      <c r="B70" s="165" t="s">
        <v>514</v>
      </c>
      <c r="C70" s="181" t="s">
        <v>515</v>
      </c>
      <c r="D70" s="166" t="s">
        <v>166</v>
      </c>
      <c r="E70" s="167">
        <v>2</v>
      </c>
      <c r="F70" s="168"/>
      <c r="G70" s="169">
        <f t="shared" si="14"/>
        <v>0</v>
      </c>
      <c r="H70" s="168"/>
      <c r="I70" s="169">
        <f t="shared" si="15"/>
        <v>0</v>
      </c>
      <c r="J70" s="168"/>
      <c r="K70" s="169">
        <f t="shared" si="16"/>
        <v>0</v>
      </c>
      <c r="L70" s="169">
        <v>21</v>
      </c>
      <c r="M70" s="169">
        <f t="shared" si="17"/>
        <v>0</v>
      </c>
      <c r="N70" s="169">
        <v>0</v>
      </c>
      <c r="O70" s="169">
        <f t="shared" si="18"/>
        <v>0</v>
      </c>
      <c r="P70" s="169">
        <v>0</v>
      </c>
      <c r="Q70" s="169">
        <f t="shared" si="19"/>
        <v>0</v>
      </c>
      <c r="R70" s="169"/>
      <c r="S70" s="169" t="s">
        <v>175</v>
      </c>
      <c r="T70" s="170" t="s">
        <v>168</v>
      </c>
      <c r="U70" s="156">
        <v>0</v>
      </c>
      <c r="V70" s="156">
        <f t="shared" si="20"/>
        <v>0</v>
      </c>
      <c r="W70" s="156"/>
      <c r="X70" s="156" t="s">
        <v>220</v>
      </c>
      <c r="Y70" s="147"/>
      <c r="Z70" s="147"/>
      <c r="AA70" s="147"/>
      <c r="AB70" s="147"/>
      <c r="AC70" s="147"/>
      <c r="AD70" s="147"/>
      <c r="AE70" s="147"/>
      <c r="AF70" s="147"/>
      <c r="AG70" s="147" t="s">
        <v>437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0.5" outlineLevel="1" x14ac:dyDescent="0.25">
      <c r="A71" s="154"/>
      <c r="B71" s="155"/>
      <c r="C71" s="254" t="s">
        <v>516</v>
      </c>
      <c r="D71" s="255"/>
      <c r="E71" s="255"/>
      <c r="F71" s="255"/>
      <c r="G71" s="255"/>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172</v>
      </c>
      <c r="AH71" s="147"/>
      <c r="AI71" s="147"/>
      <c r="AJ71" s="147"/>
      <c r="AK71" s="147"/>
      <c r="AL71" s="147"/>
      <c r="AM71" s="147"/>
      <c r="AN71" s="147"/>
      <c r="AO71" s="147"/>
      <c r="AP71" s="147"/>
      <c r="AQ71" s="147"/>
      <c r="AR71" s="147"/>
      <c r="AS71" s="147"/>
      <c r="AT71" s="147"/>
      <c r="AU71" s="147"/>
      <c r="AV71" s="147"/>
      <c r="AW71" s="147"/>
      <c r="AX71" s="147"/>
      <c r="AY71" s="147"/>
      <c r="AZ71" s="147"/>
      <c r="BA71" s="171" t="str">
        <f>C71</f>
        <v>300/300/210, krytí min IP65), kabeláž mezi nádobou a rozvaděčem max 15 m. Podmínky pro připojení (není součástí nabídky, musí řešit elektroinstalace) - přívod pro rozvaděč je 230V/10+proudový chránič 30mA.Desinfikuje filtrovanou vodu do VDJ. Spínání dle hladiny LIC1.</v>
      </c>
      <c r="BB71" s="147"/>
      <c r="BC71" s="147"/>
      <c r="BD71" s="147"/>
      <c r="BE71" s="147"/>
      <c r="BF71" s="147"/>
      <c r="BG71" s="147"/>
      <c r="BH71" s="147"/>
    </row>
    <row r="72" spans="1:60" x14ac:dyDescent="0.25">
      <c r="A72" s="3"/>
      <c r="B72" s="4"/>
      <c r="C72" s="183"/>
      <c r="D72" s="6"/>
      <c r="E72" s="3"/>
      <c r="F72" s="3"/>
      <c r="G72" s="3"/>
      <c r="H72" s="3"/>
      <c r="I72" s="3"/>
      <c r="J72" s="3"/>
      <c r="K72" s="3"/>
      <c r="L72" s="3"/>
      <c r="M72" s="3"/>
      <c r="N72" s="3"/>
      <c r="O72" s="3"/>
      <c r="P72" s="3"/>
      <c r="Q72" s="3"/>
      <c r="R72" s="3"/>
      <c r="S72" s="3"/>
      <c r="T72" s="3"/>
      <c r="U72" s="3"/>
      <c r="V72" s="3"/>
      <c r="W72" s="3"/>
      <c r="X72" s="3"/>
      <c r="AE72">
        <v>15</v>
      </c>
      <c r="AF72">
        <v>21</v>
      </c>
      <c r="AG72" t="s">
        <v>149</v>
      </c>
    </row>
    <row r="73" spans="1:60" ht="13" x14ac:dyDescent="0.25">
      <c r="A73" s="150"/>
      <c r="B73" s="151" t="s">
        <v>29</v>
      </c>
      <c r="C73" s="184"/>
      <c r="D73" s="152"/>
      <c r="E73" s="153"/>
      <c r="F73" s="153"/>
      <c r="G73" s="179">
        <f>G8+G43</f>
        <v>0</v>
      </c>
      <c r="H73" s="3"/>
      <c r="I73" s="3"/>
      <c r="J73" s="3"/>
      <c r="K73" s="3"/>
      <c r="L73" s="3"/>
      <c r="M73" s="3"/>
      <c r="N73" s="3"/>
      <c r="O73" s="3"/>
      <c r="P73" s="3"/>
      <c r="Q73" s="3"/>
      <c r="R73" s="3"/>
      <c r="S73" s="3"/>
      <c r="T73" s="3"/>
      <c r="U73" s="3"/>
      <c r="V73" s="3"/>
      <c r="W73" s="3"/>
      <c r="X73" s="3"/>
      <c r="AE73">
        <f>SUMIF(L7:L71,AE72,G7:G71)</f>
        <v>0</v>
      </c>
      <c r="AF73">
        <f>SUMIF(L7:L71,AF72,G7:G71)</f>
        <v>0</v>
      </c>
      <c r="AG73" t="s">
        <v>212</v>
      </c>
    </row>
    <row r="74" spans="1:60" x14ac:dyDescent="0.25">
      <c r="C74" s="185"/>
      <c r="D74" s="10"/>
      <c r="AG74" t="s">
        <v>213</v>
      </c>
    </row>
    <row r="75" spans="1:60" x14ac:dyDescent="0.25">
      <c r="D75" s="10"/>
    </row>
    <row r="76" spans="1:60" x14ac:dyDescent="0.25">
      <c r="D76" s="10"/>
    </row>
    <row r="77" spans="1:60" x14ac:dyDescent="0.25">
      <c r="D77" s="10"/>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ia8b7wK04rmGA71yEl/fhnTjliVTJE4mzVURqUOrvMqxoG5KIdkFZTJbd8BRfX7w8TvMVVM9I3lpeoozhBwGQg==" saltValue="8k08+zVuxkn0DC+n7UbFTg==" spinCount="100000" sheet="1" objects="1" scenarios="1"/>
  <mergeCells count="10">
    <mergeCell ref="C55:G55"/>
    <mergeCell ref="C58:G58"/>
    <mergeCell ref="C61:G61"/>
    <mergeCell ref="C71:G71"/>
    <mergeCell ref="A1:G1"/>
    <mergeCell ref="C2:G2"/>
    <mergeCell ref="C3:G3"/>
    <mergeCell ref="C4:G4"/>
    <mergeCell ref="C45:G45"/>
    <mergeCell ref="C53:G5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59</v>
      </c>
      <c r="C3" s="257" t="s">
        <v>60</v>
      </c>
      <c r="D3" s="258"/>
      <c r="E3" s="258"/>
      <c r="F3" s="258"/>
      <c r="G3" s="259"/>
      <c r="AC3" s="121" t="s">
        <v>215</v>
      </c>
      <c r="AG3" t="s">
        <v>139</v>
      </c>
    </row>
    <row r="4" spans="1:60" ht="24.9" customHeight="1" x14ac:dyDescent="0.25">
      <c r="A4" s="140" t="s">
        <v>9</v>
      </c>
      <c r="B4" s="141" t="s">
        <v>64</v>
      </c>
      <c r="C4" s="260" t="s">
        <v>65</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108</v>
      </c>
      <c r="C8" s="180" t="s">
        <v>109</v>
      </c>
      <c r="D8" s="160"/>
      <c r="E8" s="161"/>
      <c r="F8" s="162"/>
      <c r="G8" s="162">
        <f>SUMIF(AG9:AG87,"&lt;&gt;NOR",G9:G87)</f>
        <v>0</v>
      </c>
      <c r="H8" s="162"/>
      <c r="I8" s="162">
        <f>SUM(I9:I87)</f>
        <v>0</v>
      </c>
      <c r="J8" s="162"/>
      <c r="K8" s="162">
        <f>SUM(K9:K87)</f>
        <v>0</v>
      </c>
      <c r="L8" s="162"/>
      <c r="M8" s="162">
        <f>SUM(M9:M87)</f>
        <v>0</v>
      </c>
      <c r="N8" s="162"/>
      <c r="O8" s="162">
        <f>SUM(O9:O87)</f>
        <v>0</v>
      </c>
      <c r="P8" s="162"/>
      <c r="Q8" s="162">
        <f>SUM(Q9:Q87)</f>
        <v>0</v>
      </c>
      <c r="R8" s="162"/>
      <c r="S8" s="162"/>
      <c r="T8" s="163"/>
      <c r="U8" s="157"/>
      <c r="V8" s="157">
        <f>SUM(V9:V87)</f>
        <v>0</v>
      </c>
      <c r="W8" s="157"/>
      <c r="X8" s="157"/>
      <c r="AG8" t="s">
        <v>163</v>
      </c>
    </row>
    <row r="9" spans="1:60" outlineLevel="1" x14ac:dyDescent="0.25">
      <c r="A9" s="172">
        <v>1</v>
      </c>
      <c r="B9" s="173" t="s">
        <v>517</v>
      </c>
      <c r="C9" s="182" t="s">
        <v>518</v>
      </c>
      <c r="D9" s="174" t="s">
        <v>166</v>
      </c>
      <c r="E9" s="175">
        <v>1</v>
      </c>
      <c r="F9" s="176"/>
      <c r="G9" s="177">
        <f t="shared" ref="G9:G40" si="0">ROUND(E9*F9,2)</f>
        <v>0</v>
      </c>
      <c r="H9" s="176"/>
      <c r="I9" s="177">
        <f t="shared" ref="I9:I40" si="1">ROUND(E9*H9,2)</f>
        <v>0</v>
      </c>
      <c r="J9" s="176"/>
      <c r="K9" s="177">
        <f t="shared" ref="K9:K40" si="2">ROUND(E9*J9,2)</f>
        <v>0</v>
      </c>
      <c r="L9" s="177">
        <v>21</v>
      </c>
      <c r="M9" s="177">
        <f t="shared" ref="M9:M40" si="3">G9*(1+L9/100)</f>
        <v>0</v>
      </c>
      <c r="N9" s="177">
        <v>0</v>
      </c>
      <c r="O9" s="177">
        <f t="shared" ref="O9:O40" si="4">ROUND(E9*N9,2)</f>
        <v>0</v>
      </c>
      <c r="P9" s="177">
        <v>0</v>
      </c>
      <c r="Q9" s="177">
        <f t="shared" ref="Q9:Q40" si="5">ROUND(E9*P9,2)</f>
        <v>0</v>
      </c>
      <c r="R9" s="177"/>
      <c r="S9" s="177" t="s">
        <v>175</v>
      </c>
      <c r="T9" s="178" t="s">
        <v>168</v>
      </c>
      <c r="U9" s="156">
        <v>0</v>
      </c>
      <c r="V9" s="156">
        <f t="shared" ref="V9:V40" si="6">ROUND(E9*U9,2)</f>
        <v>0</v>
      </c>
      <c r="W9" s="156"/>
      <c r="X9" s="156" t="s">
        <v>220</v>
      </c>
      <c r="Y9" s="147"/>
      <c r="Z9" s="147"/>
      <c r="AA9" s="147"/>
      <c r="AB9" s="147"/>
      <c r="AC9" s="147"/>
      <c r="AD9" s="147"/>
      <c r="AE9" s="147"/>
      <c r="AF9" s="147"/>
      <c r="AG9" s="147" t="s">
        <v>437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72">
        <v>2</v>
      </c>
      <c r="B10" s="173" t="s">
        <v>519</v>
      </c>
      <c r="C10" s="182" t="s">
        <v>520</v>
      </c>
      <c r="D10" s="174" t="s">
        <v>166</v>
      </c>
      <c r="E10" s="175">
        <v>1</v>
      </c>
      <c r="F10" s="176"/>
      <c r="G10" s="177">
        <f t="shared" si="0"/>
        <v>0</v>
      </c>
      <c r="H10" s="176"/>
      <c r="I10" s="177">
        <f t="shared" si="1"/>
        <v>0</v>
      </c>
      <c r="J10" s="176"/>
      <c r="K10" s="177">
        <f t="shared" si="2"/>
        <v>0</v>
      </c>
      <c r="L10" s="177">
        <v>21</v>
      </c>
      <c r="M10" s="177">
        <f t="shared" si="3"/>
        <v>0</v>
      </c>
      <c r="N10" s="177">
        <v>0</v>
      </c>
      <c r="O10" s="177">
        <f t="shared" si="4"/>
        <v>0</v>
      </c>
      <c r="P10" s="177">
        <v>0</v>
      </c>
      <c r="Q10" s="177">
        <f t="shared" si="5"/>
        <v>0</v>
      </c>
      <c r="R10" s="177"/>
      <c r="S10" s="177" t="s">
        <v>175</v>
      </c>
      <c r="T10" s="178" t="s">
        <v>168</v>
      </c>
      <c r="U10" s="156">
        <v>0</v>
      </c>
      <c r="V10" s="156">
        <f t="shared" si="6"/>
        <v>0</v>
      </c>
      <c r="W10" s="156"/>
      <c r="X10" s="156" t="s">
        <v>220</v>
      </c>
      <c r="Y10" s="147"/>
      <c r="Z10" s="147"/>
      <c r="AA10" s="147"/>
      <c r="AB10" s="147"/>
      <c r="AC10" s="147"/>
      <c r="AD10" s="147"/>
      <c r="AE10" s="147"/>
      <c r="AF10" s="147"/>
      <c r="AG10" s="147" t="s">
        <v>437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5">
      <c r="A11" s="172">
        <v>3</v>
      </c>
      <c r="B11" s="173" t="s">
        <v>521</v>
      </c>
      <c r="C11" s="182" t="s">
        <v>522</v>
      </c>
      <c r="D11" s="174" t="s">
        <v>166</v>
      </c>
      <c r="E11" s="175">
        <v>4</v>
      </c>
      <c r="F11" s="176"/>
      <c r="G11" s="177">
        <f t="shared" si="0"/>
        <v>0</v>
      </c>
      <c r="H11" s="176"/>
      <c r="I11" s="177">
        <f t="shared" si="1"/>
        <v>0</v>
      </c>
      <c r="J11" s="176"/>
      <c r="K11" s="177">
        <f t="shared" si="2"/>
        <v>0</v>
      </c>
      <c r="L11" s="177">
        <v>21</v>
      </c>
      <c r="M11" s="177">
        <f t="shared" si="3"/>
        <v>0</v>
      </c>
      <c r="N11" s="177">
        <v>0</v>
      </c>
      <c r="O11" s="177">
        <f t="shared" si="4"/>
        <v>0</v>
      </c>
      <c r="P11" s="177">
        <v>0</v>
      </c>
      <c r="Q11" s="177">
        <f t="shared" si="5"/>
        <v>0</v>
      </c>
      <c r="R11" s="177"/>
      <c r="S11" s="177" t="s">
        <v>175</v>
      </c>
      <c r="T11" s="178" t="s">
        <v>168</v>
      </c>
      <c r="U11" s="156">
        <v>0</v>
      </c>
      <c r="V11" s="156">
        <f t="shared" si="6"/>
        <v>0</v>
      </c>
      <c r="W11" s="156"/>
      <c r="X11" s="156" t="s">
        <v>220</v>
      </c>
      <c r="Y11" s="147"/>
      <c r="Z11" s="147"/>
      <c r="AA11" s="147"/>
      <c r="AB11" s="147"/>
      <c r="AC11" s="147"/>
      <c r="AD11" s="147"/>
      <c r="AE11" s="147"/>
      <c r="AF11" s="147"/>
      <c r="AG11" s="147" t="s">
        <v>437</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5">
      <c r="A12" s="172">
        <v>4</v>
      </c>
      <c r="B12" s="173" t="s">
        <v>523</v>
      </c>
      <c r="C12" s="182" t="s">
        <v>524</v>
      </c>
      <c r="D12" s="174" t="s">
        <v>166</v>
      </c>
      <c r="E12" s="175">
        <v>2</v>
      </c>
      <c r="F12" s="176"/>
      <c r="G12" s="177">
        <f t="shared" si="0"/>
        <v>0</v>
      </c>
      <c r="H12" s="176"/>
      <c r="I12" s="177">
        <f t="shared" si="1"/>
        <v>0</v>
      </c>
      <c r="J12" s="176"/>
      <c r="K12" s="177">
        <f t="shared" si="2"/>
        <v>0</v>
      </c>
      <c r="L12" s="177">
        <v>21</v>
      </c>
      <c r="M12" s="177">
        <f t="shared" si="3"/>
        <v>0</v>
      </c>
      <c r="N12" s="177">
        <v>0</v>
      </c>
      <c r="O12" s="177">
        <f t="shared" si="4"/>
        <v>0</v>
      </c>
      <c r="P12" s="177">
        <v>0</v>
      </c>
      <c r="Q12" s="177">
        <f t="shared" si="5"/>
        <v>0</v>
      </c>
      <c r="R12" s="177"/>
      <c r="S12" s="177" t="s">
        <v>175</v>
      </c>
      <c r="T12" s="178" t="s">
        <v>168</v>
      </c>
      <c r="U12" s="156">
        <v>0</v>
      </c>
      <c r="V12" s="156">
        <f t="shared" si="6"/>
        <v>0</v>
      </c>
      <c r="W12" s="156"/>
      <c r="X12" s="156" t="s">
        <v>220</v>
      </c>
      <c r="Y12" s="147"/>
      <c r="Z12" s="147"/>
      <c r="AA12" s="147"/>
      <c r="AB12" s="147"/>
      <c r="AC12" s="147"/>
      <c r="AD12" s="147"/>
      <c r="AE12" s="147"/>
      <c r="AF12" s="147"/>
      <c r="AG12" s="147" t="s">
        <v>437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5">
      <c r="A13" s="172">
        <v>5</v>
      </c>
      <c r="B13" s="173" t="s">
        <v>525</v>
      </c>
      <c r="C13" s="182" t="s">
        <v>526</v>
      </c>
      <c r="D13" s="174" t="s">
        <v>166</v>
      </c>
      <c r="E13" s="175">
        <v>1</v>
      </c>
      <c r="F13" s="176"/>
      <c r="G13" s="177">
        <f t="shared" si="0"/>
        <v>0</v>
      </c>
      <c r="H13" s="176"/>
      <c r="I13" s="177">
        <f t="shared" si="1"/>
        <v>0</v>
      </c>
      <c r="J13" s="176"/>
      <c r="K13" s="177">
        <f t="shared" si="2"/>
        <v>0</v>
      </c>
      <c r="L13" s="177">
        <v>21</v>
      </c>
      <c r="M13" s="177">
        <f t="shared" si="3"/>
        <v>0</v>
      </c>
      <c r="N13" s="177">
        <v>0</v>
      </c>
      <c r="O13" s="177">
        <f t="shared" si="4"/>
        <v>0</v>
      </c>
      <c r="P13" s="177">
        <v>0</v>
      </c>
      <c r="Q13" s="177">
        <f t="shared" si="5"/>
        <v>0</v>
      </c>
      <c r="R13" s="177"/>
      <c r="S13" s="177" t="s">
        <v>175</v>
      </c>
      <c r="T13" s="178" t="s">
        <v>168</v>
      </c>
      <c r="U13" s="156">
        <v>0</v>
      </c>
      <c r="V13" s="156">
        <f t="shared" si="6"/>
        <v>0</v>
      </c>
      <c r="W13" s="156"/>
      <c r="X13" s="156" t="s">
        <v>220</v>
      </c>
      <c r="Y13" s="147"/>
      <c r="Z13" s="147"/>
      <c r="AA13" s="147"/>
      <c r="AB13" s="147"/>
      <c r="AC13" s="147"/>
      <c r="AD13" s="147"/>
      <c r="AE13" s="147"/>
      <c r="AF13" s="147"/>
      <c r="AG13" s="147" t="s">
        <v>437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72">
        <v>6</v>
      </c>
      <c r="B14" s="173" t="s">
        <v>527</v>
      </c>
      <c r="C14" s="182" t="s">
        <v>528</v>
      </c>
      <c r="D14" s="174" t="s">
        <v>166</v>
      </c>
      <c r="E14" s="175">
        <v>1</v>
      </c>
      <c r="F14" s="176"/>
      <c r="G14" s="177">
        <f t="shared" si="0"/>
        <v>0</v>
      </c>
      <c r="H14" s="176"/>
      <c r="I14" s="177">
        <f t="shared" si="1"/>
        <v>0</v>
      </c>
      <c r="J14" s="176"/>
      <c r="K14" s="177">
        <f t="shared" si="2"/>
        <v>0</v>
      </c>
      <c r="L14" s="177">
        <v>21</v>
      </c>
      <c r="M14" s="177">
        <f t="shared" si="3"/>
        <v>0</v>
      </c>
      <c r="N14" s="177">
        <v>0</v>
      </c>
      <c r="O14" s="177">
        <f t="shared" si="4"/>
        <v>0</v>
      </c>
      <c r="P14" s="177">
        <v>0</v>
      </c>
      <c r="Q14" s="177">
        <f t="shared" si="5"/>
        <v>0</v>
      </c>
      <c r="R14" s="177"/>
      <c r="S14" s="177" t="s">
        <v>175</v>
      </c>
      <c r="T14" s="178" t="s">
        <v>168</v>
      </c>
      <c r="U14" s="156">
        <v>0</v>
      </c>
      <c r="V14" s="156">
        <f t="shared" si="6"/>
        <v>0</v>
      </c>
      <c r="W14" s="156"/>
      <c r="X14" s="156" t="s">
        <v>220</v>
      </c>
      <c r="Y14" s="147"/>
      <c r="Z14" s="147"/>
      <c r="AA14" s="147"/>
      <c r="AB14" s="147"/>
      <c r="AC14" s="147"/>
      <c r="AD14" s="147"/>
      <c r="AE14" s="147"/>
      <c r="AF14" s="147"/>
      <c r="AG14" s="147" t="s">
        <v>437</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5">
      <c r="A15" s="172">
        <v>7</v>
      </c>
      <c r="B15" s="173" t="s">
        <v>529</v>
      </c>
      <c r="C15" s="182" t="s">
        <v>530</v>
      </c>
      <c r="D15" s="174" t="s">
        <v>166</v>
      </c>
      <c r="E15" s="175">
        <v>2</v>
      </c>
      <c r="F15" s="176"/>
      <c r="G15" s="177">
        <f t="shared" si="0"/>
        <v>0</v>
      </c>
      <c r="H15" s="176"/>
      <c r="I15" s="177">
        <f t="shared" si="1"/>
        <v>0</v>
      </c>
      <c r="J15" s="176"/>
      <c r="K15" s="177">
        <f t="shared" si="2"/>
        <v>0</v>
      </c>
      <c r="L15" s="177">
        <v>21</v>
      </c>
      <c r="M15" s="177">
        <f t="shared" si="3"/>
        <v>0</v>
      </c>
      <c r="N15" s="177">
        <v>0</v>
      </c>
      <c r="O15" s="177">
        <f t="shared" si="4"/>
        <v>0</v>
      </c>
      <c r="P15" s="177">
        <v>0</v>
      </c>
      <c r="Q15" s="177">
        <f t="shared" si="5"/>
        <v>0</v>
      </c>
      <c r="R15" s="177"/>
      <c r="S15" s="177" t="s">
        <v>175</v>
      </c>
      <c r="T15" s="178" t="s">
        <v>168</v>
      </c>
      <c r="U15" s="156">
        <v>0</v>
      </c>
      <c r="V15" s="156">
        <f t="shared" si="6"/>
        <v>0</v>
      </c>
      <c r="W15" s="156"/>
      <c r="X15" s="156" t="s">
        <v>220</v>
      </c>
      <c r="Y15" s="147"/>
      <c r="Z15" s="147"/>
      <c r="AA15" s="147"/>
      <c r="AB15" s="147"/>
      <c r="AC15" s="147"/>
      <c r="AD15" s="147"/>
      <c r="AE15" s="147"/>
      <c r="AF15" s="147"/>
      <c r="AG15" s="147" t="s">
        <v>437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72">
        <v>8</v>
      </c>
      <c r="B16" s="173" t="s">
        <v>531</v>
      </c>
      <c r="C16" s="182" t="s">
        <v>532</v>
      </c>
      <c r="D16" s="174" t="s">
        <v>166</v>
      </c>
      <c r="E16" s="175">
        <v>2</v>
      </c>
      <c r="F16" s="176"/>
      <c r="G16" s="177">
        <f t="shared" si="0"/>
        <v>0</v>
      </c>
      <c r="H16" s="176"/>
      <c r="I16" s="177">
        <f t="shared" si="1"/>
        <v>0</v>
      </c>
      <c r="J16" s="176"/>
      <c r="K16" s="177">
        <f t="shared" si="2"/>
        <v>0</v>
      </c>
      <c r="L16" s="177">
        <v>21</v>
      </c>
      <c r="M16" s="177">
        <f t="shared" si="3"/>
        <v>0</v>
      </c>
      <c r="N16" s="177">
        <v>0</v>
      </c>
      <c r="O16" s="177">
        <f t="shared" si="4"/>
        <v>0</v>
      </c>
      <c r="P16" s="177">
        <v>0</v>
      </c>
      <c r="Q16" s="177">
        <f t="shared" si="5"/>
        <v>0</v>
      </c>
      <c r="R16" s="177"/>
      <c r="S16" s="177" t="s">
        <v>175</v>
      </c>
      <c r="T16" s="178" t="s">
        <v>168</v>
      </c>
      <c r="U16" s="156">
        <v>0</v>
      </c>
      <c r="V16" s="156">
        <f t="shared" si="6"/>
        <v>0</v>
      </c>
      <c r="W16" s="156"/>
      <c r="X16" s="156" t="s">
        <v>220</v>
      </c>
      <c r="Y16" s="147"/>
      <c r="Z16" s="147"/>
      <c r="AA16" s="147"/>
      <c r="AB16" s="147"/>
      <c r="AC16" s="147"/>
      <c r="AD16" s="147"/>
      <c r="AE16" s="147"/>
      <c r="AF16" s="147"/>
      <c r="AG16" s="147" t="s">
        <v>437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5">
      <c r="A17" s="172">
        <v>9</v>
      </c>
      <c r="B17" s="173" t="s">
        <v>533</v>
      </c>
      <c r="C17" s="182" t="s">
        <v>534</v>
      </c>
      <c r="D17" s="174" t="s">
        <v>166</v>
      </c>
      <c r="E17" s="175">
        <v>1</v>
      </c>
      <c r="F17" s="176"/>
      <c r="G17" s="177">
        <f t="shared" si="0"/>
        <v>0</v>
      </c>
      <c r="H17" s="176"/>
      <c r="I17" s="177">
        <f t="shared" si="1"/>
        <v>0</v>
      </c>
      <c r="J17" s="176"/>
      <c r="K17" s="177">
        <f t="shared" si="2"/>
        <v>0</v>
      </c>
      <c r="L17" s="177">
        <v>21</v>
      </c>
      <c r="M17" s="177">
        <f t="shared" si="3"/>
        <v>0</v>
      </c>
      <c r="N17" s="177">
        <v>0</v>
      </c>
      <c r="O17" s="177">
        <f t="shared" si="4"/>
        <v>0</v>
      </c>
      <c r="P17" s="177">
        <v>0</v>
      </c>
      <c r="Q17" s="177">
        <f t="shared" si="5"/>
        <v>0</v>
      </c>
      <c r="R17" s="177"/>
      <c r="S17" s="177" t="s">
        <v>175</v>
      </c>
      <c r="T17" s="178" t="s">
        <v>168</v>
      </c>
      <c r="U17" s="156">
        <v>0</v>
      </c>
      <c r="V17" s="156">
        <f t="shared" si="6"/>
        <v>0</v>
      </c>
      <c r="W17" s="156"/>
      <c r="X17" s="156" t="s">
        <v>220</v>
      </c>
      <c r="Y17" s="147"/>
      <c r="Z17" s="147"/>
      <c r="AA17" s="147"/>
      <c r="AB17" s="147"/>
      <c r="AC17" s="147"/>
      <c r="AD17" s="147"/>
      <c r="AE17" s="147"/>
      <c r="AF17" s="147"/>
      <c r="AG17" s="147" t="s">
        <v>437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5">
      <c r="A18" s="172">
        <v>10</v>
      </c>
      <c r="B18" s="173" t="s">
        <v>535</v>
      </c>
      <c r="C18" s="182" t="s">
        <v>536</v>
      </c>
      <c r="D18" s="174" t="s">
        <v>166</v>
      </c>
      <c r="E18" s="175">
        <v>1</v>
      </c>
      <c r="F18" s="176"/>
      <c r="G18" s="177">
        <f t="shared" si="0"/>
        <v>0</v>
      </c>
      <c r="H18" s="176"/>
      <c r="I18" s="177">
        <f t="shared" si="1"/>
        <v>0</v>
      </c>
      <c r="J18" s="176"/>
      <c r="K18" s="177">
        <f t="shared" si="2"/>
        <v>0</v>
      </c>
      <c r="L18" s="177">
        <v>21</v>
      </c>
      <c r="M18" s="177">
        <f t="shared" si="3"/>
        <v>0</v>
      </c>
      <c r="N18" s="177">
        <v>0</v>
      </c>
      <c r="O18" s="177">
        <f t="shared" si="4"/>
        <v>0</v>
      </c>
      <c r="P18" s="177">
        <v>0</v>
      </c>
      <c r="Q18" s="177">
        <f t="shared" si="5"/>
        <v>0</v>
      </c>
      <c r="R18" s="177"/>
      <c r="S18" s="177" t="s">
        <v>175</v>
      </c>
      <c r="T18" s="178" t="s">
        <v>168</v>
      </c>
      <c r="U18" s="156">
        <v>0</v>
      </c>
      <c r="V18" s="156">
        <f t="shared" si="6"/>
        <v>0</v>
      </c>
      <c r="W18" s="156"/>
      <c r="X18" s="156" t="s">
        <v>220</v>
      </c>
      <c r="Y18" s="147"/>
      <c r="Z18" s="147"/>
      <c r="AA18" s="147"/>
      <c r="AB18" s="147"/>
      <c r="AC18" s="147"/>
      <c r="AD18" s="147"/>
      <c r="AE18" s="147"/>
      <c r="AF18" s="147"/>
      <c r="AG18" s="147" t="s">
        <v>437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72">
        <v>11</v>
      </c>
      <c r="B19" s="173" t="s">
        <v>537</v>
      </c>
      <c r="C19" s="182" t="s">
        <v>538</v>
      </c>
      <c r="D19" s="174" t="s">
        <v>166</v>
      </c>
      <c r="E19" s="175">
        <v>2</v>
      </c>
      <c r="F19" s="176"/>
      <c r="G19" s="177">
        <f t="shared" si="0"/>
        <v>0</v>
      </c>
      <c r="H19" s="176"/>
      <c r="I19" s="177">
        <f t="shared" si="1"/>
        <v>0</v>
      </c>
      <c r="J19" s="176"/>
      <c r="K19" s="177">
        <f t="shared" si="2"/>
        <v>0</v>
      </c>
      <c r="L19" s="177">
        <v>21</v>
      </c>
      <c r="M19" s="177">
        <f t="shared" si="3"/>
        <v>0</v>
      </c>
      <c r="N19" s="177">
        <v>0</v>
      </c>
      <c r="O19" s="177">
        <f t="shared" si="4"/>
        <v>0</v>
      </c>
      <c r="P19" s="177">
        <v>0</v>
      </c>
      <c r="Q19" s="177">
        <f t="shared" si="5"/>
        <v>0</v>
      </c>
      <c r="R19" s="177"/>
      <c r="S19" s="177" t="s">
        <v>175</v>
      </c>
      <c r="T19" s="178" t="s">
        <v>168</v>
      </c>
      <c r="U19" s="156">
        <v>0</v>
      </c>
      <c r="V19" s="156">
        <f t="shared" si="6"/>
        <v>0</v>
      </c>
      <c r="W19" s="156"/>
      <c r="X19" s="156" t="s">
        <v>220</v>
      </c>
      <c r="Y19" s="147"/>
      <c r="Z19" s="147"/>
      <c r="AA19" s="147"/>
      <c r="AB19" s="147"/>
      <c r="AC19" s="147"/>
      <c r="AD19" s="147"/>
      <c r="AE19" s="147"/>
      <c r="AF19" s="147"/>
      <c r="AG19" s="147" t="s">
        <v>437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72">
        <v>12</v>
      </c>
      <c r="B20" s="173" t="s">
        <v>539</v>
      </c>
      <c r="C20" s="182" t="s">
        <v>540</v>
      </c>
      <c r="D20" s="174" t="s">
        <v>166</v>
      </c>
      <c r="E20" s="175">
        <v>7</v>
      </c>
      <c r="F20" s="176"/>
      <c r="G20" s="177">
        <f t="shared" si="0"/>
        <v>0</v>
      </c>
      <c r="H20" s="176"/>
      <c r="I20" s="177">
        <f t="shared" si="1"/>
        <v>0</v>
      </c>
      <c r="J20" s="176"/>
      <c r="K20" s="177">
        <f t="shared" si="2"/>
        <v>0</v>
      </c>
      <c r="L20" s="177">
        <v>21</v>
      </c>
      <c r="M20" s="177">
        <f t="shared" si="3"/>
        <v>0</v>
      </c>
      <c r="N20" s="177">
        <v>0</v>
      </c>
      <c r="O20" s="177">
        <f t="shared" si="4"/>
        <v>0</v>
      </c>
      <c r="P20" s="177">
        <v>0</v>
      </c>
      <c r="Q20" s="177">
        <f t="shared" si="5"/>
        <v>0</v>
      </c>
      <c r="R20" s="177"/>
      <c r="S20" s="177" t="s">
        <v>175</v>
      </c>
      <c r="T20" s="178" t="s">
        <v>168</v>
      </c>
      <c r="U20" s="156">
        <v>0</v>
      </c>
      <c r="V20" s="156">
        <f t="shared" si="6"/>
        <v>0</v>
      </c>
      <c r="W20" s="156"/>
      <c r="X20" s="156" t="s">
        <v>220</v>
      </c>
      <c r="Y20" s="147"/>
      <c r="Z20" s="147"/>
      <c r="AA20" s="147"/>
      <c r="AB20" s="147"/>
      <c r="AC20" s="147"/>
      <c r="AD20" s="147"/>
      <c r="AE20" s="147"/>
      <c r="AF20" s="147"/>
      <c r="AG20" s="147" t="s">
        <v>437</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72">
        <v>13</v>
      </c>
      <c r="B21" s="173" t="s">
        <v>541</v>
      </c>
      <c r="C21" s="182" t="s">
        <v>542</v>
      </c>
      <c r="D21" s="174" t="s">
        <v>166</v>
      </c>
      <c r="E21" s="175">
        <v>7</v>
      </c>
      <c r="F21" s="176"/>
      <c r="G21" s="177">
        <f t="shared" si="0"/>
        <v>0</v>
      </c>
      <c r="H21" s="176"/>
      <c r="I21" s="177">
        <f t="shared" si="1"/>
        <v>0</v>
      </c>
      <c r="J21" s="176"/>
      <c r="K21" s="177">
        <f t="shared" si="2"/>
        <v>0</v>
      </c>
      <c r="L21" s="177">
        <v>21</v>
      </c>
      <c r="M21" s="177">
        <f t="shared" si="3"/>
        <v>0</v>
      </c>
      <c r="N21" s="177">
        <v>0</v>
      </c>
      <c r="O21" s="177">
        <f t="shared" si="4"/>
        <v>0</v>
      </c>
      <c r="P21" s="177">
        <v>0</v>
      </c>
      <c r="Q21" s="177">
        <f t="shared" si="5"/>
        <v>0</v>
      </c>
      <c r="R21" s="177"/>
      <c r="S21" s="177" t="s">
        <v>175</v>
      </c>
      <c r="T21" s="178" t="s">
        <v>168</v>
      </c>
      <c r="U21" s="156">
        <v>0</v>
      </c>
      <c r="V21" s="156">
        <f t="shared" si="6"/>
        <v>0</v>
      </c>
      <c r="W21" s="156"/>
      <c r="X21" s="156" t="s">
        <v>220</v>
      </c>
      <c r="Y21" s="147"/>
      <c r="Z21" s="147"/>
      <c r="AA21" s="147"/>
      <c r="AB21" s="147"/>
      <c r="AC21" s="147"/>
      <c r="AD21" s="147"/>
      <c r="AE21" s="147"/>
      <c r="AF21" s="147"/>
      <c r="AG21" s="147" t="s">
        <v>437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72">
        <v>14</v>
      </c>
      <c r="B22" s="173" t="s">
        <v>543</v>
      </c>
      <c r="C22" s="182" t="s">
        <v>544</v>
      </c>
      <c r="D22" s="174" t="s">
        <v>166</v>
      </c>
      <c r="E22" s="175">
        <v>2</v>
      </c>
      <c r="F22" s="176"/>
      <c r="G22" s="177">
        <f t="shared" si="0"/>
        <v>0</v>
      </c>
      <c r="H22" s="176"/>
      <c r="I22" s="177">
        <f t="shared" si="1"/>
        <v>0</v>
      </c>
      <c r="J22" s="176"/>
      <c r="K22" s="177">
        <f t="shared" si="2"/>
        <v>0</v>
      </c>
      <c r="L22" s="177">
        <v>21</v>
      </c>
      <c r="M22" s="177">
        <f t="shared" si="3"/>
        <v>0</v>
      </c>
      <c r="N22" s="177">
        <v>0</v>
      </c>
      <c r="O22" s="177">
        <f t="shared" si="4"/>
        <v>0</v>
      </c>
      <c r="P22" s="177">
        <v>0</v>
      </c>
      <c r="Q22" s="177">
        <f t="shared" si="5"/>
        <v>0</v>
      </c>
      <c r="R22" s="177"/>
      <c r="S22" s="177" t="s">
        <v>175</v>
      </c>
      <c r="T22" s="178" t="s">
        <v>168</v>
      </c>
      <c r="U22" s="156">
        <v>0</v>
      </c>
      <c r="V22" s="156">
        <f t="shared" si="6"/>
        <v>0</v>
      </c>
      <c r="W22" s="156"/>
      <c r="X22" s="156" t="s">
        <v>220</v>
      </c>
      <c r="Y22" s="147"/>
      <c r="Z22" s="147"/>
      <c r="AA22" s="147"/>
      <c r="AB22" s="147"/>
      <c r="AC22" s="147"/>
      <c r="AD22" s="147"/>
      <c r="AE22" s="147"/>
      <c r="AF22" s="147"/>
      <c r="AG22" s="147" t="s">
        <v>437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72">
        <v>15</v>
      </c>
      <c r="B23" s="173" t="s">
        <v>545</v>
      </c>
      <c r="C23" s="182" t="s">
        <v>546</v>
      </c>
      <c r="D23" s="174" t="s">
        <v>166</v>
      </c>
      <c r="E23" s="175">
        <v>7</v>
      </c>
      <c r="F23" s="176"/>
      <c r="G23" s="177">
        <f t="shared" si="0"/>
        <v>0</v>
      </c>
      <c r="H23" s="176"/>
      <c r="I23" s="177">
        <f t="shared" si="1"/>
        <v>0</v>
      </c>
      <c r="J23" s="176"/>
      <c r="K23" s="177">
        <f t="shared" si="2"/>
        <v>0</v>
      </c>
      <c r="L23" s="177">
        <v>21</v>
      </c>
      <c r="M23" s="177">
        <f t="shared" si="3"/>
        <v>0</v>
      </c>
      <c r="N23" s="177">
        <v>0</v>
      </c>
      <c r="O23" s="177">
        <f t="shared" si="4"/>
        <v>0</v>
      </c>
      <c r="P23" s="177">
        <v>0</v>
      </c>
      <c r="Q23" s="177">
        <f t="shared" si="5"/>
        <v>0</v>
      </c>
      <c r="R23" s="177"/>
      <c r="S23" s="177" t="s">
        <v>175</v>
      </c>
      <c r="T23" s="178" t="s">
        <v>168</v>
      </c>
      <c r="U23" s="156">
        <v>0</v>
      </c>
      <c r="V23" s="156">
        <f t="shared" si="6"/>
        <v>0</v>
      </c>
      <c r="W23" s="156"/>
      <c r="X23" s="156" t="s">
        <v>220</v>
      </c>
      <c r="Y23" s="147"/>
      <c r="Z23" s="147"/>
      <c r="AA23" s="147"/>
      <c r="AB23" s="147"/>
      <c r="AC23" s="147"/>
      <c r="AD23" s="147"/>
      <c r="AE23" s="147"/>
      <c r="AF23" s="147"/>
      <c r="AG23" s="147" t="s">
        <v>437</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5">
      <c r="A24" s="172">
        <v>16</v>
      </c>
      <c r="B24" s="173" t="s">
        <v>547</v>
      </c>
      <c r="C24" s="182" t="s">
        <v>548</v>
      </c>
      <c r="D24" s="174" t="s">
        <v>166</v>
      </c>
      <c r="E24" s="175">
        <v>2</v>
      </c>
      <c r="F24" s="176"/>
      <c r="G24" s="177">
        <f t="shared" si="0"/>
        <v>0</v>
      </c>
      <c r="H24" s="176"/>
      <c r="I24" s="177">
        <f t="shared" si="1"/>
        <v>0</v>
      </c>
      <c r="J24" s="176"/>
      <c r="K24" s="177">
        <f t="shared" si="2"/>
        <v>0</v>
      </c>
      <c r="L24" s="177">
        <v>21</v>
      </c>
      <c r="M24" s="177">
        <f t="shared" si="3"/>
        <v>0</v>
      </c>
      <c r="N24" s="177">
        <v>0</v>
      </c>
      <c r="O24" s="177">
        <f t="shared" si="4"/>
        <v>0</v>
      </c>
      <c r="P24" s="177">
        <v>0</v>
      </c>
      <c r="Q24" s="177">
        <f t="shared" si="5"/>
        <v>0</v>
      </c>
      <c r="R24" s="177"/>
      <c r="S24" s="177" t="s">
        <v>175</v>
      </c>
      <c r="T24" s="178" t="s">
        <v>168</v>
      </c>
      <c r="U24" s="156">
        <v>0</v>
      </c>
      <c r="V24" s="156">
        <f t="shared" si="6"/>
        <v>0</v>
      </c>
      <c r="W24" s="156"/>
      <c r="X24" s="156" t="s">
        <v>220</v>
      </c>
      <c r="Y24" s="147"/>
      <c r="Z24" s="147"/>
      <c r="AA24" s="147"/>
      <c r="AB24" s="147"/>
      <c r="AC24" s="147"/>
      <c r="AD24" s="147"/>
      <c r="AE24" s="147"/>
      <c r="AF24" s="147"/>
      <c r="AG24" s="147" t="s">
        <v>437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5">
      <c r="A25" s="172">
        <v>17</v>
      </c>
      <c r="B25" s="173" t="s">
        <v>549</v>
      </c>
      <c r="C25" s="182" t="s">
        <v>550</v>
      </c>
      <c r="D25" s="174" t="s">
        <v>166</v>
      </c>
      <c r="E25" s="175">
        <v>2</v>
      </c>
      <c r="F25" s="176"/>
      <c r="G25" s="177">
        <f t="shared" si="0"/>
        <v>0</v>
      </c>
      <c r="H25" s="176"/>
      <c r="I25" s="177">
        <f t="shared" si="1"/>
        <v>0</v>
      </c>
      <c r="J25" s="176"/>
      <c r="K25" s="177">
        <f t="shared" si="2"/>
        <v>0</v>
      </c>
      <c r="L25" s="177">
        <v>21</v>
      </c>
      <c r="M25" s="177">
        <f t="shared" si="3"/>
        <v>0</v>
      </c>
      <c r="N25" s="177">
        <v>0</v>
      </c>
      <c r="O25" s="177">
        <f t="shared" si="4"/>
        <v>0</v>
      </c>
      <c r="P25" s="177">
        <v>0</v>
      </c>
      <c r="Q25" s="177">
        <f t="shared" si="5"/>
        <v>0</v>
      </c>
      <c r="R25" s="177"/>
      <c r="S25" s="177" t="s">
        <v>175</v>
      </c>
      <c r="T25" s="178" t="s">
        <v>168</v>
      </c>
      <c r="U25" s="156">
        <v>0</v>
      </c>
      <c r="V25" s="156">
        <f t="shared" si="6"/>
        <v>0</v>
      </c>
      <c r="W25" s="156"/>
      <c r="X25" s="156" t="s">
        <v>220</v>
      </c>
      <c r="Y25" s="147"/>
      <c r="Z25" s="147"/>
      <c r="AA25" s="147"/>
      <c r="AB25" s="147"/>
      <c r="AC25" s="147"/>
      <c r="AD25" s="147"/>
      <c r="AE25" s="147"/>
      <c r="AF25" s="147"/>
      <c r="AG25" s="147" t="s">
        <v>437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5">
      <c r="A26" s="172">
        <v>18</v>
      </c>
      <c r="B26" s="173" t="s">
        <v>551</v>
      </c>
      <c r="C26" s="182" t="s">
        <v>552</v>
      </c>
      <c r="D26" s="174" t="s">
        <v>166</v>
      </c>
      <c r="E26" s="175">
        <v>1</v>
      </c>
      <c r="F26" s="176"/>
      <c r="G26" s="177">
        <f t="shared" si="0"/>
        <v>0</v>
      </c>
      <c r="H26" s="176"/>
      <c r="I26" s="177">
        <f t="shared" si="1"/>
        <v>0</v>
      </c>
      <c r="J26" s="176"/>
      <c r="K26" s="177">
        <f t="shared" si="2"/>
        <v>0</v>
      </c>
      <c r="L26" s="177">
        <v>21</v>
      </c>
      <c r="M26" s="177">
        <f t="shared" si="3"/>
        <v>0</v>
      </c>
      <c r="N26" s="177">
        <v>0</v>
      </c>
      <c r="O26" s="177">
        <f t="shared" si="4"/>
        <v>0</v>
      </c>
      <c r="P26" s="177">
        <v>0</v>
      </c>
      <c r="Q26" s="177">
        <f t="shared" si="5"/>
        <v>0</v>
      </c>
      <c r="R26" s="177"/>
      <c r="S26" s="177" t="s">
        <v>175</v>
      </c>
      <c r="T26" s="178" t="s">
        <v>168</v>
      </c>
      <c r="U26" s="156">
        <v>0</v>
      </c>
      <c r="V26" s="156">
        <f t="shared" si="6"/>
        <v>0</v>
      </c>
      <c r="W26" s="156"/>
      <c r="X26" s="156" t="s">
        <v>220</v>
      </c>
      <c r="Y26" s="147"/>
      <c r="Z26" s="147"/>
      <c r="AA26" s="147"/>
      <c r="AB26" s="147"/>
      <c r="AC26" s="147"/>
      <c r="AD26" s="147"/>
      <c r="AE26" s="147"/>
      <c r="AF26" s="147"/>
      <c r="AG26" s="147" t="s">
        <v>437</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5">
      <c r="A27" s="172">
        <v>19</v>
      </c>
      <c r="B27" s="173" t="s">
        <v>553</v>
      </c>
      <c r="C27" s="182" t="s">
        <v>554</v>
      </c>
      <c r="D27" s="174" t="s">
        <v>166</v>
      </c>
      <c r="E27" s="175">
        <v>1</v>
      </c>
      <c r="F27" s="176"/>
      <c r="G27" s="177">
        <f t="shared" si="0"/>
        <v>0</v>
      </c>
      <c r="H27" s="176"/>
      <c r="I27" s="177">
        <f t="shared" si="1"/>
        <v>0</v>
      </c>
      <c r="J27" s="176"/>
      <c r="K27" s="177">
        <f t="shared" si="2"/>
        <v>0</v>
      </c>
      <c r="L27" s="177">
        <v>21</v>
      </c>
      <c r="M27" s="177">
        <f t="shared" si="3"/>
        <v>0</v>
      </c>
      <c r="N27" s="177">
        <v>0</v>
      </c>
      <c r="O27" s="177">
        <f t="shared" si="4"/>
        <v>0</v>
      </c>
      <c r="P27" s="177">
        <v>0</v>
      </c>
      <c r="Q27" s="177">
        <f t="shared" si="5"/>
        <v>0</v>
      </c>
      <c r="R27" s="177"/>
      <c r="S27" s="177" t="s">
        <v>175</v>
      </c>
      <c r="T27" s="178" t="s">
        <v>168</v>
      </c>
      <c r="U27" s="156">
        <v>0</v>
      </c>
      <c r="V27" s="156">
        <f t="shared" si="6"/>
        <v>0</v>
      </c>
      <c r="W27" s="156"/>
      <c r="X27" s="156" t="s">
        <v>220</v>
      </c>
      <c r="Y27" s="147"/>
      <c r="Z27" s="147"/>
      <c r="AA27" s="147"/>
      <c r="AB27" s="147"/>
      <c r="AC27" s="147"/>
      <c r="AD27" s="147"/>
      <c r="AE27" s="147"/>
      <c r="AF27" s="147"/>
      <c r="AG27" s="147" t="s">
        <v>437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72">
        <v>20</v>
      </c>
      <c r="B28" s="173" t="s">
        <v>555</v>
      </c>
      <c r="C28" s="182" t="s">
        <v>556</v>
      </c>
      <c r="D28" s="174" t="s">
        <v>166</v>
      </c>
      <c r="E28" s="175">
        <v>1</v>
      </c>
      <c r="F28" s="176"/>
      <c r="G28" s="177">
        <f t="shared" si="0"/>
        <v>0</v>
      </c>
      <c r="H28" s="176"/>
      <c r="I28" s="177">
        <f t="shared" si="1"/>
        <v>0</v>
      </c>
      <c r="J28" s="176"/>
      <c r="K28" s="177">
        <f t="shared" si="2"/>
        <v>0</v>
      </c>
      <c r="L28" s="177">
        <v>21</v>
      </c>
      <c r="M28" s="177">
        <f t="shared" si="3"/>
        <v>0</v>
      </c>
      <c r="N28" s="177">
        <v>0</v>
      </c>
      <c r="O28" s="177">
        <f t="shared" si="4"/>
        <v>0</v>
      </c>
      <c r="P28" s="177">
        <v>0</v>
      </c>
      <c r="Q28" s="177">
        <f t="shared" si="5"/>
        <v>0</v>
      </c>
      <c r="R28" s="177"/>
      <c r="S28" s="177" t="s">
        <v>175</v>
      </c>
      <c r="T28" s="178" t="s">
        <v>168</v>
      </c>
      <c r="U28" s="156">
        <v>0</v>
      </c>
      <c r="V28" s="156">
        <f t="shared" si="6"/>
        <v>0</v>
      </c>
      <c r="W28" s="156"/>
      <c r="X28" s="156" t="s">
        <v>220</v>
      </c>
      <c r="Y28" s="147"/>
      <c r="Z28" s="147"/>
      <c r="AA28" s="147"/>
      <c r="AB28" s="147"/>
      <c r="AC28" s="147"/>
      <c r="AD28" s="147"/>
      <c r="AE28" s="147"/>
      <c r="AF28" s="147"/>
      <c r="AG28" s="147" t="s">
        <v>437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72">
        <v>21</v>
      </c>
      <c r="B29" s="173" t="s">
        <v>557</v>
      </c>
      <c r="C29" s="182" t="s">
        <v>558</v>
      </c>
      <c r="D29" s="174" t="s">
        <v>166</v>
      </c>
      <c r="E29" s="175">
        <v>2</v>
      </c>
      <c r="F29" s="176"/>
      <c r="G29" s="177">
        <f t="shared" si="0"/>
        <v>0</v>
      </c>
      <c r="H29" s="176"/>
      <c r="I29" s="177">
        <f t="shared" si="1"/>
        <v>0</v>
      </c>
      <c r="J29" s="176"/>
      <c r="K29" s="177">
        <f t="shared" si="2"/>
        <v>0</v>
      </c>
      <c r="L29" s="177">
        <v>21</v>
      </c>
      <c r="M29" s="177">
        <f t="shared" si="3"/>
        <v>0</v>
      </c>
      <c r="N29" s="177">
        <v>0</v>
      </c>
      <c r="O29" s="177">
        <f t="shared" si="4"/>
        <v>0</v>
      </c>
      <c r="P29" s="177">
        <v>0</v>
      </c>
      <c r="Q29" s="177">
        <f t="shared" si="5"/>
        <v>0</v>
      </c>
      <c r="R29" s="177"/>
      <c r="S29" s="177" t="s">
        <v>175</v>
      </c>
      <c r="T29" s="178" t="s">
        <v>168</v>
      </c>
      <c r="U29" s="156">
        <v>0</v>
      </c>
      <c r="V29" s="156">
        <f t="shared" si="6"/>
        <v>0</v>
      </c>
      <c r="W29" s="156"/>
      <c r="X29" s="156" t="s">
        <v>220</v>
      </c>
      <c r="Y29" s="147"/>
      <c r="Z29" s="147"/>
      <c r="AA29" s="147"/>
      <c r="AB29" s="147"/>
      <c r="AC29" s="147"/>
      <c r="AD29" s="147"/>
      <c r="AE29" s="147"/>
      <c r="AF29" s="147"/>
      <c r="AG29" s="147" t="s">
        <v>437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72">
        <v>22</v>
      </c>
      <c r="B30" s="173" t="s">
        <v>559</v>
      </c>
      <c r="C30" s="182" t="s">
        <v>560</v>
      </c>
      <c r="D30" s="174" t="s">
        <v>166</v>
      </c>
      <c r="E30" s="175">
        <v>2</v>
      </c>
      <c r="F30" s="176"/>
      <c r="G30" s="177">
        <f t="shared" si="0"/>
        <v>0</v>
      </c>
      <c r="H30" s="176"/>
      <c r="I30" s="177">
        <f t="shared" si="1"/>
        <v>0</v>
      </c>
      <c r="J30" s="176"/>
      <c r="K30" s="177">
        <f t="shared" si="2"/>
        <v>0</v>
      </c>
      <c r="L30" s="177">
        <v>21</v>
      </c>
      <c r="M30" s="177">
        <f t="shared" si="3"/>
        <v>0</v>
      </c>
      <c r="N30" s="177">
        <v>0</v>
      </c>
      <c r="O30" s="177">
        <f t="shared" si="4"/>
        <v>0</v>
      </c>
      <c r="P30" s="177">
        <v>0</v>
      </c>
      <c r="Q30" s="177">
        <f t="shared" si="5"/>
        <v>0</v>
      </c>
      <c r="R30" s="177"/>
      <c r="S30" s="177" t="s">
        <v>175</v>
      </c>
      <c r="T30" s="178" t="s">
        <v>168</v>
      </c>
      <c r="U30" s="156">
        <v>0</v>
      </c>
      <c r="V30" s="156">
        <f t="shared" si="6"/>
        <v>0</v>
      </c>
      <c r="W30" s="156"/>
      <c r="X30" s="156" t="s">
        <v>220</v>
      </c>
      <c r="Y30" s="147"/>
      <c r="Z30" s="147"/>
      <c r="AA30" s="147"/>
      <c r="AB30" s="147"/>
      <c r="AC30" s="147"/>
      <c r="AD30" s="147"/>
      <c r="AE30" s="147"/>
      <c r="AF30" s="147"/>
      <c r="AG30" s="147" t="s">
        <v>437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72">
        <v>23</v>
      </c>
      <c r="B31" s="173" t="s">
        <v>561</v>
      </c>
      <c r="C31" s="182" t="s">
        <v>562</v>
      </c>
      <c r="D31" s="174" t="s">
        <v>166</v>
      </c>
      <c r="E31" s="175">
        <v>1</v>
      </c>
      <c r="F31" s="176"/>
      <c r="G31" s="177">
        <f t="shared" si="0"/>
        <v>0</v>
      </c>
      <c r="H31" s="176"/>
      <c r="I31" s="177">
        <f t="shared" si="1"/>
        <v>0</v>
      </c>
      <c r="J31" s="176"/>
      <c r="K31" s="177">
        <f t="shared" si="2"/>
        <v>0</v>
      </c>
      <c r="L31" s="177">
        <v>21</v>
      </c>
      <c r="M31" s="177">
        <f t="shared" si="3"/>
        <v>0</v>
      </c>
      <c r="N31" s="177">
        <v>0</v>
      </c>
      <c r="O31" s="177">
        <f t="shared" si="4"/>
        <v>0</v>
      </c>
      <c r="P31" s="177">
        <v>0</v>
      </c>
      <c r="Q31" s="177">
        <f t="shared" si="5"/>
        <v>0</v>
      </c>
      <c r="R31" s="177"/>
      <c r="S31" s="177" t="s">
        <v>175</v>
      </c>
      <c r="T31" s="178" t="s">
        <v>168</v>
      </c>
      <c r="U31" s="156">
        <v>0</v>
      </c>
      <c r="V31" s="156">
        <f t="shared" si="6"/>
        <v>0</v>
      </c>
      <c r="W31" s="156"/>
      <c r="X31" s="156" t="s">
        <v>220</v>
      </c>
      <c r="Y31" s="147"/>
      <c r="Z31" s="147"/>
      <c r="AA31" s="147"/>
      <c r="AB31" s="147"/>
      <c r="AC31" s="147"/>
      <c r="AD31" s="147"/>
      <c r="AE31" s="147"/>
      <c r="AF31" s="147"/>
      <c r="AG31" s="147" t="s">
        <v>437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72">
        <v>24</v>
      </c>
      <c r="B32" s="173" t="s">
        <v>563</v>
      </c>
      <c r="C32" s="182" t="s">
        <v>564</v>
      </c>
      <c r="D32" s="174" t="s">
        <v>166</v>
      </c>
      <c r="E32" s="175">
        <v>2</v>
      </c>
      <c r="F32" s="176"/>
      <c r="G32" s="177">
        <f t="shared" si="0"/>
        <v>0</v>
      </c>
      <c r="H32" s="176"/>
      <c r="I32" s="177">
        <f t="shared" si="1"/>
        <v>0</v>
      </c>
      <c r="J32" s="176"/>
      <c r="K32" s="177">
        <f t="shared" si="2"/>
        <v>0</v>
      </c>
      <c r="L32" s="177">
        <v>21</v>
      </c>
      <c r="M32" s="177">
        <f t="shared" si="3"/>
        <v>0</v>
      </c>
      <c r="N32" s="177">
        <v>0</v>
      </c>
      <c r="O32" s="177">
        <f t="shared" si="4"/>
        <v>0</v>
      </c>
      <c r="P32" s="177">
        <v>0</v>
      </c>
      <c r="Q32" s="177">
        <f t="shared" si="5"/>
        <v>0</v>
      </c>
      <c r="R32" s="177"/>
      <c r="S32" s="177" t="s">
        <v>175</v>
      </c>
      <c r="T32" s="178" t="s">
        <v>168</v>
      </c>
      <c r="U32" s="156">
        <v>0</v>
      </c>
      <c r="V32" s="156">
        <f t="shared" si="6"/>
        <v>0</v>
      </c>
      <c r="W32" s="156"/>
      <c r="X32" s="156" t="s">
        <v>220</v>
      </c>
      <c r="Y32" s="147"/>
      <c r="Z32" s="147"/>
      <c r="AA32" s="147"/>
      <c r="AB32" s="147"/>
      <c r="AC32" s="147"/>
      <c r="AD32" s="147"/>
      <c r="AE32" s="147"/>
      <c r="AF32" s="147"/>
      <c r="AG32" s="147" t="s">
        <v>437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5">
      <c r="A33" s="172">
        <v>25</v>
      </c>
      <c r="B33" s="173" t="s">
        <v>565</v>
      </c>
      <c r="C33" s="182" t="s">
        <v>566</v>
      </c>
      <c r="D33" s="174" t="s">
        <v>166</v>
      </c>
      <c r="E33" s="175">
        <v>1</v>
      </c>
      <c r="F33" s="176"/>
      <c r="G33" s="177">
        <f t="shared" si="0"/>
        <v>0</v>
      </c>
      <c r="H33" s="176"/>
      <c r="I33" s="177">
        <f t="shared" si="1"/>
        <v>0</v>
      </c>
      <c r="J33" s="176"/>
      <c r="K33" s="177">
        <f t="shared" si="2"/>
        <v>0</v>
      </c>
      <c r="L33" s="177">
        <v>21</v>
      </c>
      <c r="M33" s="177">
        <f t="shared" si="3"/>
        <v>0</v>
      </c>
      <c r="N33" s="177">
        <v>0</v>
      </c>
      <c r="O33" s="177">
        <f t="shared" si="4"/>
        <v>0</v>
      </c>
      <c r="P33" s="177">
        <v>0</v>
      </c>
      <c r="Q33" s="177">
        <f t="shared" si="5"/>
        <v>0</v>
      </c>
      <c r="R33" s="177"/>
      <c r="S33" s="177" t="s">
        <v>175</v>
      </c>
      <c r="T33" s="178" t="s">
        <v>168</v>
      </c>
      <c r="U33" s="156">
        <v>0</v>
      </c>
      <c r="V33" s="156">
        <f t="shared" si="6"/>
        <v>0</v>
      </c>
      <c r="W33" s="156"/>
      <c r="X33" s="156" t="s">
        <v>220</v>
      </c>
      <c r="Y33" s="147"/>
      <c r="Z33" s="147"/>
      <c r="AA33" s="147"/>
      <c r="AB33" s="147"/>
      <c r="AC33" s="147"/>
      <c r="AD33" s="147"/>
      <c r="AE33" s="147"/>
      <c r="AF33" s="147"/>
      <c r="AG33" s="147" t="s">
        <v>437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0" outlineLevel="1" x14ac:dyDescent="0.25">
      <c r="A34" s="172">
        <v>26</v>
      </c>
      <c r="B34" s="173" t="s">
        <v>444</v>
      </c>
      <c r="C34" s="182" t="s">
        <v>567</v>
      </c>
      <c r="D34" s="174" t="s">
        <v>166</v>
      </c>
      <c r="E34" s="175">
        <v>6</v>
      </c>
      <c r="F34" s="176"/>
      <c r="G34" s="177">
        <f t="shared" si="0"/>
        <v>0</v>
      </c>
      <c r="H34" s="176"/>
      <c r="I34" s="177">
        <f t="shared" si="1"/>
        <v>0</v>
      </c>
      <c r="J34" s="176"/>
      <c r="K34" s="177">
        <f t="shared" si="2"/>
        <v>0</v>
      </c>
      <c r="L34" s="177">
        <v>21</v>
      </c>
      <c r="M34" s="177">
        <f t="shared" si="3"/>
        <v>0</v>
      </c>
      <c r="N34" s="177">
        <v>0</v>
      </c>
      <c r="O34" s="177">
        <f t="shared" si="4"/>
        <v>0</v>
      </c>
      <c r="P34" s="177">
        <v>0</v>
      </c>
      <c r="Q34" s="177">
        <f t="shared" si="5"/>
        <v>0</v>
      </c>
      <c r="R34" s="177"/>
      <c r="S34" s="177" t="s">
        <v>175</v>
      </c>
      <c r="T34" s="178" t="s">
        <v>168</v>
      </c>
      <c r="U34" s="156">
        <v>0</v>
      </c>
      <c r="V34" s="156">
        <f t="shared" si="6"/>
        <v>0</v>
      </c>
      <c r="W34" s="156"/>
      <c r="X34" s="156" t="s">
        <v>220</v>
      </c>
      <c r="Y34" s="147"/>
      <c r="Z34" s="147"/>
      <c r="AA34" s="147"/>
      <c r="AB34" s="147"/>
      <c r="AC34" s="147"/>
      <c r="AD34" s="147"/>
      <c r="AE34" s="147"/>
      <c r="AF34" s="147"/>
      <c r="AG34" s="147" t="s">
        <v>437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72">
        <v>27</v>
      </c>
      <c r="B35" s="173" t="s">
        <v>448</v>
      </c>
      <c r="C35" s="182" t="s">
        <v>568</v>
      </c>
      <c r="D35" s="174" t="s">
        <v>166</v>
      </c>
      <c r="E35" s="175">
        <v>8</v>
      </c>
      <c r="F35" s="176"/>
      <c r="G35" s="177">
        <f t="shared" si="0"/>
        <v>0</v>
      </c>
      <c r="H35" s="176"/>
      <c r="I35" s="177">
        <f t="shared" si="1"/>
        <v>0</v>
      </c>
      <c r="J35" s="176"/>
      <c r="K35" s="177">
        <f t="shared" si="2"/>
        <v>0</v>
      </c>
      <c r="L35" s="177">
        <v>21</v>
      </c>
      <c r="M35" s="177">
        <f t="shared" si="3"/>
        <v>0</v>
      </c>
      <c r="N35" s="177">
        <v>0</v>
      </c>
      <c r="O35" s="177">
        <f t="shared" si="4"/>
        <v>0</v>
      </c>
      <c r="P35" s="177">
        <v>0</v>
      </c>
      <c r="Q35" s="177">
        <f t="shared" si="5"/>
        <v>0</v>
      </c>
      <c r="R35" s="177"/>
      <c r="S35" s="177" t="s">
        <v>175</v>
      </c>
      <c r="T35" s="178" t="s">
        <v>168</v>
      </c>
      <c r="U35" s="156">
        <v>0</v>
      </c>
      <c r="V35" s="156">
        <f t="shared" si="6"/>
        <v>0</v>
      </c>
      <c r="W35" s="156"/>
      <c r="X35" s="156" t="s">
        <v>220</v>
      </c>
      <c r="Y35" s="147"/>
      <c r="Z35" s="147"/>
      <c r="AA35" s="147"/>
      <c r="AB35" s="147"/>
      <c r="AC35" s="147"/>
      <c r="AD35" s="147"/>
      <c r="AE35" s="147"/>
      <c r="AF35" s="147"/>
      <c r="AG35" s="147" t="s">
        <v>437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72">
        <v>28</v>
      </c>
      <c r="B36" s="173" t="s">
        <v>450</v>
      </c>
      <c r="C36" s="182" t="s">
        <v>569</v>
      </c>
      <c r="D36" s="174" t="s">
        <v>166</v>
      </c>
      <c r="E36" s="175">
        <v>4</v>
      </c>
      <c r="F36" s="176"/>
      <c r="G36" s="177">
        <f t="shared" si="0"/>
        <v>0</v>
      </c>
      <c r="H36" s="176"/>
      <c r="I36" s="177">
        <f t="shared" si="1"/>
        <v>0</v>
      </c>
      <c r="J36" s="176"/>
      <c r="K36" s="177">
        <f t="shared" si="2"/>
        <v>0</v>
      </c>
      <c r="L36" s="177">
        <v>21</v>
      </c>
      <c r="M36" s="177">
        <f t="shared" si="3"/>
        <v>0</v>
      </c>
      <c r="N36" s="177">
        <v>0</v>
      </c>
      <c r="O36" s="177">
        <f t="shared" si="4"/>
        <v>0</v>
      </c>
      <c r="P36" s="177">
        <v>0</v>
      </c>
      <c r="Q36" s="177">
        <f t="shared" si="5"/>
        <v>0</v>
      </c>
      <c r="R36" s="177"/>
      <c r="S36" s="177" t="s">
        <v>175</v>
      </c>
      <c r="T36" s="178" t="s">
        <v>168</v>
      </c>
      <c r="U36" s="156">
        <v>0</v>
      </c>
      <c r="V36" s="156">
        <f t="shared" si="6"/>
        <v>0</v>
      </c>
      <c r="W36" s="156"/>
      <c r="X36" s="156" t="s">
        <v>220</v>
      </c>
      <c r="Y36" s="147"/>
      <c r="Z36" s="147"/>
      <c r="AA36" s="147"/>
      <c r="AB36" s="147"/>
      <c r="AC36" s="147"/>
      <c r="AD36" s="147"/>
      <c r="AE36" s="147"/>
      <c r="AF36" s="147"/>
      <c r="AG36" s="147" t="s">
        <v>437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72">
        <v>29</v>
      </c>
      <c r="B37" s="173" t="s">
        <v>570</v>
      </c>
      <c r="C37" s="182" t="s">
        <v>571</v>
      </c>
      <c r="D37" s="174" t="s">
        <v>166</v>
      </c>
      <c r="E37" s="175">
        <v>32</v>
      </c>
      <c r="F37" s="176"/>
      <c r="G37" s="177">
        <f t="shared" si="0"/>
        <v>0</v>
      </c>
      <c r="H37" s="176"/>
      <c r="I37" s="177">
        <f t="shared" si="1"/>
        <v>0</v>
      </c>
      <c r="J37" s="176"/>
      <c r="K37" s="177">
        <f t="shared" si="2"/>
        <v>0</v>
      </c>
      <c r="L37" s="177">
        <v>21</v>
      </c>
      <c r="M37" s="177">
        <f t="shared" si="3"/>
        <v>0</v>
      </c>
      <c r="N37" s="177">
        <v>0</v>
      </c>
      <c r="O37" s="177">
        <f t="shared" si="4"/>
        <v>0</v>
      </c>
      <c r="P37" s="177">
        <v>0</v>
      </c>
      <c r="Q37" s="177">
        <f t="shared" si="5"/>
        <v>0</v>
      </c>
      <c r="R37" s="177"/>
      <c r="S37" s="177" t="s">
        <v>175</v>
      </c>
      <c r="T37" s="178" t="s">
        <v>168</v>
      </c>
      <c r="U37" s="156">
        <v>0</v>
      </c>
      <c r="V37" s="156">
        <f t="shared" si="6"/>
        <v>0</v>
      </c>
      <c r="W37" s="156"/>
      <c r="X37" s="156" t="s">
        <v>220</v>
      </c>
      <c r="Y37" s="147"/>
      <c r="Z37" s="147"/>
      <c r="AA37" s="147"/>
      <c r="AB37" s="147"/>
      <c r="AC37" s="147"/>
      <c r="AD37" s="147"/>
      <c r="AE37" s="147"/>
      <c r="AF37" s="147"/>
      <c r="AG37" s="147" t="s">
        <v>437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72">
        <v>30</v>
      </c>
      <c r="B38" s="173" t="s">
        <v>572</v>
      </c>
      <c r="C38" s="182" t="s">
        <v>573</v>
      </c>
      <c r="D38" s="174" t="s">
        <v>166</v>
      </c>
      <c r="E38" s="175">
        <v>40</v>
      </c>
      <c r="F38" s="176"/>
      <c r="G38" s="177">
        <f t="shared" si="0"/>
        <v>0</v>
      </c>
      <c r="H38" s="176"/>
      <c r="I38" s="177">
        <f t="shared" si="1"/>
        <v>0</v>
      </c>
      <c r="J38" s="176"/>
      <c r="K38" s="177">
        <f t="shared" si="2"/>
        <v>0</v>
      </c>
      <c r="L38" s="177">
        <v>21</v>
      </c>
      <c r="M38" s="177">
        <f t="shared" si="3"/>
        <v>0</v>
      </c>
      <c r="N38" s="177">
        <v>0</v>
      </c>
      <c r="O38" s="177">
        <f t="shared" si="4"/>
        <v>0</v>
      </c>
      <c r="P38" s="177">
        <v>0</v>
      </c>
      <c r="Q38" s="177">
        <f t="shared" si="5"/>
        <v>0</v>
      </c>
      <c r="R38" s="177"/>
      <c r="S38" s="177" t="s">
        <v>175</v>
      </c>
      <c r="T38" s="178" t="s">
        <v>168</v>
      </c>
      <c r="U38" s="156">
        <v>0</v>
      </c>
      <c r="V38" s="156">
        <f t="shared" si="6"/>
        <v>0</v>
      </c>
      <c r="W38" s="156"/>
      <c r="X38" s="156" t="s">
        <v>220</v>
      </c>
      <c r="Y38" s="147"/>
      <c r="Z38" s="147"/>
      <c r="AA38" s="147"/>
      <c r="AB38" s="147"/>
      <c r="AC38" s="147"/>
      <c r="AD38" s="147"/>
      <c r="AE38" s="147"/>
      <c r="AF38" s="147"/>
      <c r="AG38" s="147" t="s">
        <v>437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72">
        <v>31</v>
      </c>
      <c r="B39" s="173" t="s">
        <v>574</v>
      </c>
      <c r="C39" s="182" t="s">
        <v>575</v>
      </c>
      <c r="D39" s="174" t="s">
        <v>166</v>
      </c>
      <c r="E39" s="175">
        <v>7</v>
      </c>
      <c r="F39" s="176"/>
      <c r="G39" s="177">
        <f t="shared" si="0"/>
        <v>0</v>
      </c>
      <c r="H39" s="176"/>
      <c r="I39" s="177">
        <f t="shared" si="1"/>
        <v>0</v>
      </c>
      <c r="J39" s="176"/>
      <c r="K39" s="177">
        <f t="shared" si="2"/>
        <v>0</v>
      </c>
      <c r="L39" s="177">
        <v>21</v>
      </c>
      <c r="M39" s="177">
        <f t="shared" si="3"/>
        <v>0</v>
      </c>
      <c r="N39" s="177">
        <v>0</v>
      </c>
      <c r="O39" s="177">
        <f t="shared" si="4"/>
        <v>0</v>
      </c>
      <c r="P39" s="177">
        <v>0</v>
      </c>
      <c r="Q39" s="177">
        <f t="shared" si="5"/>
        <v>0</v>
      </c>
      <c r="R39" s="177"/>
      <c r="S39" s="177" t="s">
        <v>175</v>
      </c>
      <c r="T39" s="178" t="s">
        <v>168</v>
      </c>
      <c r="U39" s="156">
        <v>0</v>
      </c>
      <c r="V39" s="156">
        <f t="shared" si="6"/>
        <v>0</v>
      </c>
      <c r="W39" s="156"/>
      <c r="X39" s="156" t="s">
        <v>220</v>
      </c>
      <c r="Y39" s="147"/>
      <c r="Z39" s="147"/>
      <c r="AA39" s="147"/>
      <c r="AB39" s="147"/>
      <c r="AC39" s="147"/>
      <c r="AD39" s="147"/>
      <c r="AE39" s="147"/>
      <c r="AF39" s="147"/>
      <c r="AG39" s="147" t="s">
        <v>437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5">
      <c r="A40" s="172">
        <v>32</v>
      </c>
      <c r="B40" s="173" t="s">
        <v>576</v>
      </c>
      <c r="C40" s="182" t="s">
        <v>577</v>
      </c>
      <c r="D40" s="174" t="s">
        <v>166</v>
      </c>
      <c r="E40" s="175">
        <v>4</v>
      </c>
      <c r="F40" s="176"/>
      <c r="G40" s="177">
        <f t="shared" si="0"/>
        <v>0</v>
      </c>
      <c r="H40" s="176"/>
      <c r="I40" s="177">
        <f t="shared" si="1"/>
        <v>0</v>
      </c>
      <c r="J40" s="176"/>
      <c r="K40" s="177">
        <f t="shared" si="2"/>
        <v>0</v>
      </c>
      <c r="L40" s="177">
        <v>21</v>
      </c>
      <c r="M40" s="177">
        <f t="shared" si="3"/>
        <v>0</v>
      </c>
      <c r="N40" s="177">
        <v>0</v>
      </c>
      <c r="O40" s="177">
        <f t="shared" si="4"/>
        <v>0</v>
      </c>
      <c r="P40" s="177">
        <v>0</v>
      </c>
      <c r="Q40" s="177">
        <f t="shared" si="5"/>
        <v>0</v>
      </c>
      <c r="R40" s="177"/>
      <c r="S40" s="177" t="s">
        <v>175</v>
      </c>
      <c r="T40" s="178" t="s">
        <v>168</v>
      </c>
      <c r="U40" s="156">
        <v>0</v>
      </c>
      <c r="V40" s="156">
        <f t="shared" si="6"/>
        <v>0</v>
      </c>
      <c r="W40" s="156"/>
      <c r="X40" s="156" t="s">
        <v>220</v>
      </c>
      <c r="Y40" s="147"/>
      <c r="Z40" s="147"/>
      <c r="AA40" s="147"/>
      <c r="AB40" s="147"/>
      <c r="AC40" s="147"/>
      <c r="AD40" s="147"/>
      <c r="AE40" s="147"/>
      <c r="AF40" s="147"/>
      <c r="AG40" s="147" t="s">
        <v>437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5">
      <c r="A41" s="172">
        <v>33</v>
      </c>
      <c r="B41" s="173" t="s">
        <v>578</v>
      </c>
      <c r="C41" s="182" t="s">
        <v>579</v>
      </c>
      <c r="D41" s="174" t="s">
        <v>166</v>
      </c>
      <c r="E41" s="175">
        <v>1</v>
      </c>
      <c r="F41" s="176"/>
      <c r="G41" s="177">
        <f t="shared" ref="G41:G72" si="7">ROUND(E41*F41,2)</f>
        <v>0</v>
      </c>
      <c r="H41" s="176"/>
      <c r="I41" s="177">
        <f t="shared" ref="I41:I72" si="8">ROUND(E41*H41,2)</f>
        <v>0</v>
      </c>
      <c r="J41" s="176"/>
      <c r="K41" s="177">
        <f t="shared" ref="K41:K72" si="9">ROUND(E41*J41,2)</f>
        <v>0</v>
      </c>
      <c r="L41" s="177">
        <v>21</v>
      </c>
      <c r="M41" s="177">
        <f t="shared" ref="M41:M72" si="10">G41*(1+L41/100)</f>
        <v>0</v>
      </c>
      <c r="N41" s="177">
        <v>0</v>
      </c>
      <c r="O41" s="177">
        <f t="shared" ref="O41:O72" si="11">ROUND(E41*N41,2)</f>
        <v>0</v>
      </c>
      <c r="P41" s="177">
        <v>0</v>
      </c>
      <c r="Q41" s="177">
        <f t="shared" ref="Q41:Q72" si="12">ROUND(E41*P41,2)</f>
        <v>0</v>
      </c>
      <c r="R41" s="177"/>
      <c r="S41" s="177" t="s">
        <v>175</v>
      </c>
      <c r="T41" s="178" t="s">
        <v>168</v>
      </c>
      <c r="U41" s="156">
        <v>0</v>
      </c>
      <c r="V41" s="156">
        <f t="shared" ref="V41:V72" si="13">ROUND(E41*U41,2)</f>
        <v>0</v>
      </c>
      <c r="W41" s="156"/>
      <c r="X41" s="156" t="s">
        <v>220</v>
      </c>
      <c r="Y41" s="147"/>
      <c r="Z41" s="147"/>
      <c r="AA41" s="147"/>
      <c r="AB41" s="147"/>
      <c r="AC41" s="147"/>
      <c r="AD41" s="147"/>
      <c r="AE41" s="147"/>
      <c r="AF41" s="147"/>
      <c r="AG41" s="147" t="s">
        <v>437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72">
        <v>34</v>
      </c>
      <c r="B42" s="173" t="s">
        <v>580</v>
      </c>
      <c r="C42" s="182" t="s">
        <v>581</v>
      </c>
      <c r="D42" s="174" t="s">
        <v>166</v>
      </c>
      <c r="E42" s="175">
        <v>4</v>
      </c>
      <c r="F42" s="176"/>
      <c r="G42" s="177">
        <f t="shared" si="7"/>
        <v>0</v>
      </c>
      <c r="H42" s="176"/>
      <c r="I42" s="177">
        <f t="shared" si="8"/>
        <v>0</v>
      </c>
      <c r="J42" s="176"/>
      <c r="K42" s="177">
        <f t="shared" si="9"/>
        <v>0</v>
      </c>
      <c r="L42" s="177">
        <v>21</v>
      </c>
      <c r="M42" s="177">
        <f t="shared" si="10"/>
        <v>0</v>
      </c>
      <c r="N42" s="177">
        <v>0</v>
      </c>
      <c r="O42" s="177">
        <f t="shared" si="11"/>
        <v>0</v>
      </c>
      <c r="P42" s="177">
        <v>0</v>
      </c>
      <c r="Q42" s="177">
        <f t="shared" si="12"/>
        <v>0</v>
      </c>
      <c r="R42" s="177"/>
      <c r="S42" s="177" t="s">
        <v>175</v>
      </c>
      <c r="T42" s="178" t="s">
        <v>168</v>
      </c>
      <c r="U42" s="156">
        <v>0</v>
      </c>
      <c r="V42" s="156">
        <f t="shared" si="13"/>
        <v>0</v>
      </c>
      <c r="W42" s="156"/>
      <c r="X42" s="156" t="s">
        <v>220</v>
      </c>
      <c r="Y42" s="147"/>
      <c r="Z42" s="147"/>
      <c r="AA42" s="147"/>
      <c r="AB42" s="147"/>
      <c r="AC42" s="147"/>
      <c r="AD42" s="147"/>
      <c r="AE42" s="147"/>
      <c r="AF42" s="147"/>
      <c r="AG42" s="147" t="s">
        <v>437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72">
        <v>35</v>
      </c>
      <c r="B43" s="173" t="s">
        <v>582</v>
      </c>
      <c r="C43" s="182" t="s">
        <v>583</v>
      </c>
      <c r="D43" s="174" t="s">
        <v>166</v>
      </c>
      <c r="E43" s="175">
        <v>7</v>
      </c>
      <c r="F43" s="176"/>
      <c r="G43" s="177">
        <f t="shared" si="7"/>
        <v>0</v>
      </c>
      <c r="H43" s="176"/>
      <c r="I43" s="177">
        <f t="shared" si="8"/>
        <v>0</v>
      </c>
      <c r="J43" s="176"/>
      <c r="K43" s="177">
        <f t="shared" si="9"/>
        <v>0</v>
      </c>
      <c r="L43" s="177">
        <v>21</v>
      </c>
      <c r="M43" s="177">
        <f t="shared" si="10"/>
        <v>0</v>
      </c>
      <c r="N43" s="177">
        <v>0</v>
      </c>
      <c r="O43" s="177">
        <f t="shared" si="11"/>
        <v>0</v>
      </c>
      <c r="P43" s="177">
        <v>0</v>
      </c>
      <c r="Q43" s="177">
        <f t="shared" si="12"/>
        <v>0</v>
      </c>
      <c r="R43" s="177"/>
      <c r="S43" s="177" t="s">
        <v>175</v>
      </c>
      <c r="T43" s="178" t="s">
        <v>168</v>
      </c>
      <c r="U43" s="156">
        <v>0</v>
      </c>
      <c r="V43" s="156">
        <f t="shared" si="13"/>
        <v>0</v>
      </c>
      <c r="W43" s="156"/>
      <c r="X43" s="156" t="s">
        <v>220</v>
      </c>
      <c r="Y43" s="147"/>
      <c r="Z43" s="147"/>
      <c r="AA43" s="147"/>
      <c r="AB43" s="147"/>
      <c r="AC43" s="147"/>
      <c r="AD43" s="147"/>
      <c r="AE43" s="147"/>
      <c r="AF43" s="147"/>
      <c r="AG43" s="147" t="s">
        <v>437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72">
        <v>36</v>
      </c>
      <c r="B44" s="173" t="s">
        <v>584</v>
      </c>
      <c r="C44" s="182" t="s">
        <v>585</v>
      </c>
      <c r="D44" s="174" t="s">
        <v>166</v>
      </c>
      <c r="E44" s="175">
        <v>33</v>
      </c>
      <c r="F44" s="176"/>
      <c r="G44" s="177">
        <f t="shared" si="7"/>
        <v>0</v>
      </c>
      <c r="H44" s="176"/>
      <c r="I44" s="177">
        <f t="shared" si="8"/>
        <v>0</v>
      </c>
      <c r="J44" s="176"/>
      <c r="K44" s="177">
        <f t="shared" si="9"/>
        <v>0</v>
      </c>
      <c r="L44" s="177">
        <v>21</v>
      </c>
      <c r="M44" s="177">
        <f t="shared" si="10"/>
        <v>0</v>
      </c>
      <c r="N44" s="177">
        <v>0</v>
      </c>
      <c r="O44" s="177">
        <f t="shared" si="11"/>
        <v>0</v>
      </c>
      <c r="P44" s="177">
        <v>0</v>
      </c>
      <c r="Q44" s="177">
        <f t="shared" si="12"/>
        <v>0</v>
      </c>
      <c r="R44" s="177"/>
      <c r="S44" s="177" t="s">
        <v>175</v>
      </c>
      <c r="T44" s="178" t="s">
        <v>168</v>
      </c>
      <c r="U44" s="156">
        <v>0</v>
      </c>
      <c r="V44" s="156">
        <f t="shared" si="13"/>
        <v>0</v>
      </c>
      <c r="W44" s="156"/>
      <c r="X44" s="156" t="s">
        <v>220</v>
      </c>
      <c r="Y44" s="147"/>
      <c r="Z44" s="147"/>
      <c r="AA44" s="147"/>
      <c r="AB44" s="147"/>
      <c r="AC44" s="147"/>
      <c r="AD44" s="147"/>
      <c r="AE44" s="147"/>
      <c r="AF44" s="147"/>
      <c r="AG44" s="147" t="s">
        <v>437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72">
        <v>37</v>
      </c>
      <c r="B45" s="173" t="s">
        <v>586</v>
      </c>
      <c r="C45" s="182" t="s">
        <v>587</v>
      </c>
      <c r="D45" s="174" t="s">
        <v>166</v>
      </c>
      <c r="E45" s="175">
        <v>117</v>
      </c>
      <c r="F45" s="176"/>
      <c r="G45" s="177">
        <f t="shared" si="7"/>
        <v>0</v>
      </c>
      <c r="H45" s="176"/>
      <c r="I45" s="177">
        <f t="shared" si="8"/>
        <v>0</v>
      </c>
      <c r="J45" s="176"/>
      <c r="K45" s="177">
        <f t="shared" si="9"/>
        <v>0</v>
      </c>
      <c r="L45" s="177">
        <v>21</v>
      </c>
      <c r="M45" s="177">
        <f t="shared" si="10"/>
        <v>0</v>
      </c>
      <c r="N45" s="177">
        <v>0</v>
      </c>
      <c r="O45" s="177">
        <f t="shared" si="11"/>
        <v>0</v>
      </c>
      <c r="P45" s="177">
        <v>0</v>
      </c>
      <c r="Q45" s="177">
        <f t="shared" si="12"/>
        <v>0</v>
      </c>
      <c r="R45" s="177"/>
      <c r="S45" s="177" t="s">
        <v>175</v>
      </c>
      <c r="T45" s="178" t="s">
        <v>168</v>
      </c>
      <c r="U45" s="156">
        <v>0</v>
      </c>
      <c r="V45" s="156">
        <f t="shared" si="13"/>
        <v>0</v>
      </c>
      <c r="W45" s="156"/>
      <c r="X45" s="156" t="s">
        <v>220</v>
      </c>
      <c r="Y45" s="147"/>
      <c r="Z45" s="147"/>
      <c r="AA45" s="147"/>
      <c r="AB45" s="147"/>
      <c r="AC45" s="147"/>
      <c r="AD45" s="147"/>
      <c r="AE45" s="147"/>
      <c r="AF45" s="147"/>
      <c r="AG45" s="147" t="s">
        <v>437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72">
        <v>38</v>
      </c>
      <c r="B46" s="173" t="s">
        <v>588</v>
      </c>
      <c r="C46" s="182" t="s">
        <v>589</v>
      </c>
      <c r="D46" s="174" t="s">
        <v>166</v>
      </c>
      <c r="E46" s="175">
        <v>17</v>
      </c>
      <c r="F46" s="176"/>
      <c r="G46" s="177">
        <f t="shared" si="7"/>
        <v>0</v>
      </c>
      <c r="H46" s="176"/>
      <c r="I46" s="177">
        <f t="shared" si="8"/>
        <v>0</v>
      </c>
      <c r="J46" s="176"/>
      <c r="K46" s="177">
        <f t="shared" si="9"/>
        <v>0</v>
      </c>
      <c r="L46" s="177">
        <v>21</v>
      </c>
      <c r="M46" s="177">
        <f t="shared" si="10"/>
        <v>0</v>
      </c>
      <c r="N46" s="177">
        <v>0</v>
      </c>
      <c r="O46" s="177">
        <f t="shared" si="11"/>
        <v>0</v>
      </c>
      <c r="P46" s="177">
        <v>0</v>
      </c>
      <c r="Q46" s="177">
        <f t="shared" si="12"/>
        <v>0</v>
      </c>
      <c r="R46" s="177"/>
      <c r="S46" s="177" t="s">
        <v>175</v>
      </c>
      <c r="T46" s="178" t="s">
        <v>168</v>
      </c>
      <c r="U46" s="156">
        <v>0</v>
      </c>
      <c r="V46" s="156">
        <f t="shared" si="13"/>
        <v>0</v>
      </c>
      <c r="W46" s="156"/>
      <c r="X46" s="156" t="s">
        <v>220</v>
      </c>
      <c r="Y46" s="147"/>
      <c r="Z46" s="147"/>
      <c r="AA46" s="147"/>
      <c r="AB46" s="147"/>
      <c r="AC46" s="147"/>
      <c r="AD46" s="147"/>
      <c r="AE46" s="147"/>
      <c r="AF46" s="147"/>
      <c r="AG46" s="147" t="s">
        <v>437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72">
        <v>39</v>
      </c>
      <c r="B47" s="173" t="s">
        <v>590</v>
      </c>
      <c r="C47" s="182" t="s">
        <v>591</v>
      </c>
      <c r="D47" s="174" t="s">
        <v>166</v>
      </c>
      <c r="E47" s="175">
        <v>22</v>
      </c>
      <c r="F47" s="176"/>
      <c r="G47" s="177">
        <f t="shared" si="7"/>
        <v>0</v>
      </c>
      <c r="H47" s="176"/>
      <c r="I47" s="177">
        <f t="shared" si="8"/>
        <v>0</v>
      </c>
      <c r="J47" s="176"/>
      <c r="K47" s="177">
        <f t="shared" si="9"/>
        <v>0</v>
      </c>
      <c r="L47" s="177">
        <v>21</v>
      </c>
      <c r="M47" s="177">
        <f t="shared" si="10"/>
        <v>0</v>
      </c>
      <c r="N47" s="177">
        <v>0</v>
      </c>
      <c r="O47" s="177">
        <f t="shared" si="11"/>
        <v>0</v>
      </c>
      <c r="P47" s="177">
        <v>0</v>
      </c>
      <c r="Q47" s="177">
        <f t="shared" si="12"/>
        <v>0</v>
      </c>
      <c r="R47" s="177"/>
      <c r="S47" s="177" t="s">
        <v>175</v>
      </c>
      <c r="T47" s="178" t="s">
        <v>168</v>
      </c>
      <c r="U47" s="156">
        <v>0</v>
      </c>
      <c r="V47" s="156">
        <f t="shared" si="13"/>
        <v>0</v>
      </c>
      <c r="W47" s="156"/>
      <c r="X47" s="156" t="s">
        <v>220</v>
      </c>
      <c r="Y47" s="147"/>
      <c r="Z47" s="147"/>
      <c r="AA47" s="147"/>
      <c r="AB47" s="147"/>
      <c r="AC47" s="147"/>
      <c r="AD47" s="147"/>
      <c r="AE47" s="147"/>
      <c r="AF47" s="147"/>
      <c r="AG47" s="147" t="s">
        <v>437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72">
        <v>40</v>
      </c>
      <c r="B48" s="173" t="s">
        <v>592</v>
      </c>
      <c r="C48" s="182" t="s">
        <v>593</v>
      </c>
      <c r="D48" s="174" t="s">
        <v>166</v>
      </c>
      <c r="E48" s="175">
        <v>1</v>
      </c>
      <c r="F48" s="176"/>
      <c r="G48" s="177">
        <f t="shared" si="7"/>
        <v>0</v>
      </c>
      <c r="H48" s="176"/>
      <c r="I48" s="177">
        <f t="shared" si="8"/>
        <v>0</v>
      </c>
      <c r="J48" s="176"/>
      <c r="K48" s="177">
        <f t="shared" si="9"/>
        <v>0</v>
      </c>
      <c r="L48" s="177">
        <v>21</v>
      </c>
      <c r="M48" s="177">
        <f t="shared" si="10"/>
        <v>0</v>
      </c>
      <c r="N48" s="177">
        <v>0</v>
      </c>
      <c r="O48" s="177">
        <f t="shared" si="11"/>
        <v>0</v>
      </c>
      <c r="P48" s="177">
        <v>0</v>
      </c>
      <c r="Q48" s="177">
        <f t="shared" si="12"/>
        <v>0</v>
      </c>
      <c r="R48" s="177"/>
      <c r="S48" s="177" t="s">
        <v>175</v>
      </c>
      <c r="T48" s="178" t="s">
        <v>168</v>
      </c>
      <c r="U48" s="156">
        <v>0</v>
      </c>
      <c r="V48" s="156">
        <f t="shared" si="13"/>
        <v>0</v>
      </c>
      <c r="W48" s="156"/>
      <c r="X48" s="156" t="s">
        <v>220</v>
      </c>
      <c r="Y48" s="147"/>
      <c r="Z48" s="147"/>
      <c r="AA48" s="147"/>
      <c r="AB48" s="147"/>
      <c r="AC48" s="147"/>
      <c r="AD48" s="147"/>
      <c r="AE48" s="147"/>
      <c r="AF48" s="147"/>
      <c r="AG48" s="147" t="s">
        <v>437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72">
        <v>41</v>
      </c>
      <c r="B49" s="173" t="s">
        <v>594</v>
      </c>
      <c r="C49" s="182" t="s">
        <v>595</v>
      </c>
      <c r="D49" s="174" t="s">
        <v>166</v>
      </c>
      <c r="E49" s="175">
        <v>1</v>
      </c>
      <c r="F49" s="176"/>
      <c r="G49" s="177">
        <f t="shared" si="7"/>
        <v>0</v>
      </c>
      <c r="H49" s="176"/>
      <c r="I49" s="177">
        <f t="shared" si="8"/>
        <v>0</v>
      </c>
      <c r="J49" s="176"/>
      <c r="K49" s="177">
        <f t="shared" si="9"/>
        <v>0</v>
      </c>
      <c r="L49" s="177">
        <v>21</v>
      </c>
      <c r="M49" s="177">
        <f t="shared" si="10"/>
        <v>0</v>
      </c>
      <c r="N49" s="177">
        <v>0</v>
      </c>
      <c r="O49" s="177">
        <f t="shared" si="11"/>
        <v>0</v>
      </c>
      <c r="P49" s="177">
        <v>0</v>
      </c>
      <c r="Q49" s="177">
        <f t="shared" si="12"/>
        <v>0</v>
      </c>
      <c r="R49" s="177"/>
      <c r="S49" s="177" t="s">
        <v>175</v>
      </c>
      <c r="T49" s="178" t="s">
        <v>168</v>
      </c>
      <c r="U49" s="156">
        <v>0</v>
      </c>
      <c r="V49" s="156">
        <f t="shared" si="13"/>
        <v>0</v>
      </c>
      <c r="W49" s="156"/>
      <c r="X49" s="156" t="s">
        <v>220</v>
      </c>
      <c r="Y49" s="147"/>
      <c r="Z49" s="147"/>
      <c r="AA49" s="147"/>
      <c r="AB49" s="147"/>
      <c r="AC49" s="147"/>
      <c r="AD49" s="147"/>
      <c r="AE49" s="147"/>
      <c r="AF49" s="147"/>
      <c r="AG49" s="147" t="s">
        <v>437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72">
        <v>42</v>
      </c>
      <c r="B50" s="173" t="s">
        <v>596</v>
      </c>
      <c r="C50" s="182" t="s">
        <v>597</v>
      </c>
      <c r="D50" s="174" t="s">
        <v>166</v>
      </c>
      <c r="E50" s="175">
        <v>1</v>
      </c>
      <c r="F50" s="176"/>
      <c r="G50" s="177">
        <f t="shared" si="7"/>
        <v>0</v>
      </c>
      <c r="H50" s="176"/>
      <c r="I50" s="177">
        <f t="shared" si="8"/>
        <v>0</v>
      </c>
      <c r="J50" s="176"/>
      <c r="K50" s="177">
        <f t="shared" si="9"/>
        <v>0</v>
      </c>
      <c r="L50" s="177">
        <v>21</v>
      </c>
      <c r="M50" s="177">
        <f t="shared" si="10"/>
        <v>0</v>
      </c>
      <c r="N50" s="177">
        <v>0</v>
      </c>
      <c r="O50" s="177">
        <f t="shared" si="11"/>
        <v>0</v>
      </c>
      <c r="P50" s="177">
        <v>0</v>
      </c>
      <c r="Q50" s="177">
        <f t="shared" si="12"/>
        <v>0</v>
      </c>
      <c r="R50" s="177"/>
      <c r="S50" s="177" t="s">
        <v>175</v>
      </c>
      <c r="T50" s="178" t="s">
        <v>168</v>
      </c>
      <c r="U50" s="156">
        <v>0</v>
      </c>
      <c r="V50" s="156">
        <f t="shared" si="13"/>
        <v>0</v>
      </c>
      <c r="W50" s="156"/>
      <c r="X50" s="156" t="s">
        <v>220</v>
      </c>
      <c r="Y50" s="147"/>
      <c r="Z50" s="147"/>
      <c r="AA50" s="147"/>
      <c r="AB50" s="147"/>
      <c r="AC50" s="147"/>
      <c r="AD50" s="147"/>
      <c r="AE50" s="147"/>
      <c r="AF50" s="147"/>
      <c r="AG50" s="147" t="s">
        <v>437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5">
      <c r="A51" s="172">
        <v>43</v>
      </c>
      <c r="B51" s="173" t="s">
        <v>598</v>
      </c>
      <c r="C51" s="182" t="s">
        <v>599</v>
      </c>
      <c r="D51" s="174" t="s">
        <v>166</v>
      </c>
      <c r="E51" s="175">
        <v>1</v>
      </c>
      <c r="F51" s="176"/>
      <c r="G51" s="177">
        <f t="shared" si="7"/>
        <v>0</v>
      </c>
      <c r="H51" s="176"/>
      <c r="I51" s="177">
        <f t="shared" si="8"/>
        <v>0</v>
      </c>
      <c r="J51" s="176"/>
      <c r="K51" s="177">
        <f t="shared" si="9"/>
        <v>0</v>
      </c>
      <c r="L51" s="177">
        <v>21</v>
      </c>
      <c r="M51" s="177">
        <f t="shared" si="10"/>
        <v>0</v>
      </c>
      <c r="N51" s="177">
        <v>0</v>
      </c>
      <c r="O51" s="177">
        <f t="shared" si="11"/>
        <v>0</v>
      </c>
      <c r="P51" s="177">
        <v>0</v>
      </c>
      <c r="Q51" s="177">
        <f t="shared" si="12"/>
        <v>0</v>
      </c>
      <c r="R51" s="177"/>
      <c r="S51" s="177" t="s">
        <v>175</v>
      </c>
      <c r="T51" s="178" t="s">
        <v>168</v>
      </c>
      <c r="U51" s="156">
        <v>0</v>
      </c>
      <c r="V51" s="156">
        <f t="shared" si="13"/>
        <v>0</v>
      </c>
      <c r="W51" s="156"/>
      <c r="X51" s="156" t="s">
        <v>220</v>
      </c>
      <c r="Y51" s="147"/>
      <c r="Z51" s="147"/>
      <c r="AA51" s="147"/>
      <c r="AB51" s="147"/>
      <c r="AC51" s="147"/>
      <c r="AD51" s="147"/>
      <c r="AE51" s="147"/>
      <c r="AF51" s="147"/>
      <c r="AG51" s="147" t="s">
        <v>437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72">
        <v>44</v>
      </c>
      <c r="B52" s="173" t="s">
        <v>600</v>
      </c>
      <c r="C52" s="182" t="s">
        <v>601</v>
      </c>
      <c r="D52" s="174" t="s">
        <v>166</v>
      </c>
      <c r="E52" s="175">
        <v>1</v>
      </c>
      <c r="F52" s="176"/>
      <c r="G52" s="177">
        <f t="shared" si="7"/>
        <v>0</v>
      </c>
      <c r="H52" s="176"/>
      <c r="I52" s="177">
        <f t="shared" si="8"/>
        <v>0</v>
      </c>
      <c r="J52" s="176"/>
      <c r="K52" s="177">
        <f t="shared" si="9"/>
        <v>0</v>
      </c>
      <c r="L52" s="177">
        <v>21</v>
      </c>
      <c r="M52" s="177">
        <f t="shared" si="10"/>
        <v>0</v>
      </c>
      <c r="N52" s="177">
        <v>0</v>
      </c>
      <c r="O52" s="177">
        <f t="shared" si="11"/>
        <v>0</v>
      </c>
      <c r="P52" s="177">
        <v>0</v>
      </c>
      <c r="Q52" s="177">
        <f t="shared" si="12"/>
        <v>0</v>
      </c>
      <c r="R52" s="177"/>
      <c r="S52" s="177" t="s">
        <v>175</v>
      </c>
      <c r="T52" s="178" t="s">
        <v>168</v>
      </c>
      <c r="U52" s="156">
        <v>0</v>
      </c>
      <c r="V52" s="156">
        <f t="shared" si="13"/>
        <v>0</v>
      </c>
      <c r="W52" s="156"/>
      <c r="X52" s="156" t="s">
        <v>220</v>
      </c>
      <c r="Y52" s="147"/>
      <c r="Z52" s="147"/>
      <c r="AA52" s="147"/>
      <c r="AB52" s="147"/>
      <c r="AC52" s="147"/>
      <c r="AD52" s="147"/>
      <c r="AE52" s="147"/>
      <c r="AF52" s="147"/>
      <c r="AG52" s="147" t="s">
        <v>437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72">
        <v>45</v>
      </c>
      <c r="B53" s="173" t="s">
        <v>602</v>
      </c>
      <c r="C53" s="182" t="s">
        <v>603</v>
      </c>
      <c r="D53" s="174" t="s">
        <v>166</v>
      </c>
      <c r="E53" s="175">
        <v>8</v>
      </c>
      <c r="F53" s="176"/>
      <c r="G53" s="177">
        <f t="shared" si="7"/>
        <v>0</v>
      </c>
      <c r="H53" s="176"/>
      <c r="I53" s="177">
        <f t="shared" si="8"/>
        <v>0</v>
      </c>
      <c r="J53" s="176"/>
      <c r="K53" s="177">
        <f t="shared" si="9"/>
        <v>0</v>
      </c>
      <c r="L53" s="177">
        <v>21</v>
      </c>
      <c r="M53" s="177">
        <f t="shared" si="10"/>
        <v>0</v>
      </c>
      <c r="N53" s="177">
        <v>0</v>
      </c>
      <c r="O53" s="177">
        <f t="shared" si="11"/>
        <v>0</v>
      </c>
      <c r="P53" s="177">
        <v>0</v>
      </c>
      <c r="Q53" s="177">
        <f t="shared" si="12"/>
        <v>0</v>
      </c>
      <c r="R53" s="177"/>
      <c r="S53" s="177" t="s">
        <v>175</v>
      </c>
      <c r="T53" s="178" t="s">
        <v>168</v>
      </c>
      <c r="U53" s="156">
        <v>0</v>
      </c>
      <c r="V53" s="156">
        <f t="shared" si="13"/>
        <v>0</v>
      </c>
      <c r="W53" s="156"/>
      <c r="X53" s="156" t="s">
        <v>220</v>
      </c>
      <c r="Y53" s="147"/>
      <c r="Z53" s="147"/>
      <c r="AA53" s="147"/>
      <c r="AB53" s="147"/>
      <c r="AC53" s="147"/>
      <c r="AD53" s="147"/>
      <c r="AE53" s="147"/>
      <c r="AF53" s="147"/>
      <c r="AG53" s="147" t="s">
        <v>437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72">
        <v>46</v>
      </c>
      <c r="B54" s="173" t="s">
        <v>604</v>
      </c>
      <c r="C54" s="182" t="s">
        <v>605</v>
      </c>
      <c r="D54" s="174" t="s">
        <v>166</v>
      </c>
      <c r="E54" s="175">
        <v>10</v>
      </c>
      <c r="F54" s="176"/>
      <c r="G54" s="177">
        <f t="shared" si="7"/>
        <v>0</v>
      </c>
      <c r="H54" s="176"/>
      <c r="I54" s="177">
        <f t="shared" si="8"/>
        <v>0</v>
      </c>
      <c r="J54" s="176"/>
      <c r="K54" s="177">
        <f t="shared" si="9"/>
        <v>0</v>
      </c>
      <c r="L54" s="177">
        <v>21</v>
      </c>
      <c r="M54" s="177">
        <f t="shared" si="10"/>
        <v>0</v>
      </c>
      <c r="N54" s="177">
        <v>0</v>
      </c>
      <c r="O54" s="177">
        <f t="shared" si="11"/>
        <v>0</v>
      </c>
      <c r="P54" s="177">
        <v>0</v>
      </c>
      <c r="Q54" s="177">
        <f t="shared" si="12"/>
        <v>0</v>
      </c>
      <c r="R54" s="177"/>
      <c r="S54" s="177" t="s">
        <v>175</v>
      </c>
      <c r="T54" s="178" t="s">
        <v>168</v>
      </c>
      <c r="U54" s="156">
        <v>0</v>
      </c>
      <c r="V54" s="156">
        <f t="shared" si="13"/>
        <v>0</v>
      </c>
      <c r="W54" s="156"/>
      <c r="X54" s="156" t="s">
        <v>220</v>
      </c>
      <c r="Y54" s="147"/>
      <c r="Z54" s="147"/>
      <c r="AA54" s="147"/>
      <c r="AB54" s="147"/>
      <c r="AC54" s="147"/>
      <c r="AD54" s="147"/>
      <c r="AE54" s="147"/>
      <c r="AF54" s="147"/>
      <c r="AG54" s="147" t="s">
        <v>437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72">
        <v>47</v>
      </c>
      <c r="B55" s="173" t="s">
        <v>606</v>
      </c>
      <c r="C55" s="182" t="s">
        <v>607</v>
      </c>
      <c r="D55" s="174" t="s">
        <v>166</v>
      </c>
      <c r="E55" s="175">
        <v>4</v>
      </c>
      <c r="F55" s="176"/>
      <c r="G55" s="177">
        <f t="shared" si="7"/>
        <v>0</v>
      </c>
      <c r="H55" s="176"/>
      <c r="I55" s="177">
        <f t="shared" si="8"/>
        <v>0</v>
      </c>
      <c r="J55" s="176"/>
      <c r="K55" s="177">
        <f t="shared" si="9"/>
        <v>0</v>
      </c>
      <c r="L55" s="177">
        <v>21</v>
      </c>
      <c r="M55" s="177">
        <f t="shared" si="10"/>
        <v>0</v>
      </c>
      <c r="N55" s="177">
        <v>0</v>
      </c>
      <c r="O55" s="177">
        <f t="shared" si="11"/>
        <v>0</v>
      </c>
      <c r="P55" s="177">
        <v>0</v>
      </c>
      <c r="Q55" s="177">
        <f t="shared" si="12"/>
        <v>0</v>
      </c>
      <c r="R55" s="177"/>
      <c r="S55" s="177" t="s">
        <v>175</v>
      </c>
      <c r="T55" s="178" t="s">
        <v>168</v>
      </c>
      <c r="U55" s="156">
        <v>0</v>
      </c>
      <c r="V55" s="156">
        <f t="shared" si="13"/>
        <v>0</v>
      </c>
      <c r="W55" s="156"/>
      <c r="X55" s="156" t="s">
        <v>220</v>
      </c>
      <c r="Y55" s="147"/>
      <c r="Z55" s="147"/>
      <c r="AA55" s="147"/>
      <c r="AB55" s="147"/>
      <c r="AC55" s="147"/>
      <c r="AD55" s="147"/>
      <c r="AE55" s="147"/>
      <c r="AF55" s="147"/>
      <c r="AG55" s="147" t="s">
        <v>437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5">
      <c r="A56" s="172">
        <v>48</v>
      </c>
      <c r="B56" s="173" t="s">
        <v>608</v>
      </c>
      <c r="C56" s="182" t="s">
        <v>609</v>
      </c>
      <c r="D56" s="174" t="s">
        <v>166</v>
      </c>
      <c r="E56" s="175">
        <v>2</v>
      </c>
      <c r="F56" s="176"/>
      <c r="G56" s="177">
        <f t="shared" si="7"/>
        <v>0</v>
      </c>
      <c r="H56" s="176"/>
      <c r="I56" s="177">
        <f t="shared" si="8"/>
        <v>0</v>
      </c>
      <c r="J56" s="176"/>
      <c r="K56" s="177">
        <f t="shared" si="9"/>
        <v>0</v>
      </c>
      <c r="L56" s="177">
        <v>21</v>
      </c>
      <c r="M56" s="177">
        <f t="shared" si="10"/>
        <v>0</v>
      </c>
      <c r="N56" s="177">
        <v>0</v>
      </c>
      <c r="O56" s="177">
        <f t="shared" si="11"/>
        <v>0</v>
      </c>
      <c r="P56" s="177">
        <v>0</v>
      </c>
      <c r="Q56" s="177">
        <f t="shared" si="12"/>
        <v>0</v>
      </c>
      <c r="R56" s="177"/>
      <c r="S56" s="177" t="s">
        <v>175</v>
      </c>
      <c r="T56" s="178" t="s">
        <v>168</v>
      </c>
      <c r="U56" s="156">
        <v>0</v>
      </c>
      <c r="V56" s="156">
        <f t="shared" si="13"/>
        <v>0</v>
      </c>
      <c r="W56" s="156"/>
      <c r="X56" s="156" t="s">
        <v>220</v>
      </c>
      <c r="Y56" s="147"/>
      <c r="Z56" s="147"/>
      <c r="AA56" s="147"/>
      <c r="AB56" s="147"/>
      <c r="AC56" s="147"/>
      <c r="AD56" s="147"/>
      <c r="AE56" s="147"/>
      <c r="AF56" s="147"/>
      <c r="AG56" s="147" t="s">
        <v>437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72">
        <v>49</v>
      </c>
      <c r="B57" s="173" t="s">
        <v>610</v>
      </c>
      <c r="C57" s="182" t="s">
        <v>611</v>
      </c>
      <c r="D57" s="174" t="s">
        <v>166</v>
      </c>
      <c r="E57" s="175">
        <v>1</v>
      </c>
      <c r="F57" s="176"/>
      <c r="G57" s="177">
        <f t="shared" si="7"/>
        <v>0</v>
      </c>
      <c r="H57" s="176"/>
      <c r="I57" s="177">
        <f t="shared" si="8"/>
        <v>0</v>
      </c>
      <c r="J57" s="176"/>
      <c r="K57" s="177">
        <f t="shared" si="9"/>
        <v>0</v>
      </c>
      <c r="L57" s="177">
        <v>21</v>
      </c>
      <c r="M57" s="177">
        <f t="shared" si="10"/>
        <v>0</v>
      </c>
      <c r="N57" s="177">
        <v>0</v>
      </c>
      <c r="O57" s="177">
        <f t="shared" si="11"/>
        <v>0</v>
      </c>
      <c r="P57" s="177">
        <v>0</v>
      </c>
      <c r="Q57" s="177">
        <f t="shared" si="12"/>
        <v>0</v>
      </c>
      <c r="R57" s="177"/>
      <c r="S57" s="177" t="s">
        <v>175</v>
      </c>
      <c r="T57" s="178" t="s">
        <v>168</v>
      </c>
      <c r="U57" s="156">
        <v>0</v>
      </c>
      <c r="V57" s="156">
        <f t="shared" si="13"/>
        <v>0</v>
      </c>
      <c r="W57" s="156"/>
      <c r="X57" s="156" t="s">
        <v>220</v>
      </c>
      <c r="Y57" s="147"/>
      <c r="Z57" s="147"/>
      <c r="AA57" s="147"/>
      <c r="AB57" s="147"/>
      <c r="AC57" s="147"/>
      <c r="AD57" s="147"/>
      <c r="AE57" s="147"/>
      <c r="AF57" s="147"/>
      <c r="AG57" s="147" t="s">
        <v>437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5">
      <c r="A58" s="172">
        <v>50</v>
      </c>
      <c r="B58" s="173" t="s">
        <v>612</v>
      </c>
      <c r="C58" s="182" t="s">
        <v>613</v>
      </c>
      <c r="D58" s="174" t="s">
        <v>166</v>
      </c>
      <c r="E58" s="175">
        <v>1</v>
      </c>
      <c r="F58" s="176"/>
      <c r="G58" s="177">
        <f t="shared" si="7"/>
        <v>0</v>
      </c>
      <c r="H58" s="176"/>
      <c r="I58" s="177">
        <f t="shared" si="8"/>
        <v>0</v>
      </c>
      <c r="J58" s="176"/>
      <c r="K58" s="177">
        <f t="shared" si="9"/>
        <v>0</v>
      </c>
      <c r="L58" s="177">
        <v>21</v>
      </c>
      <c r="M58" s="177">
        <f t="shared" si="10"/>
        <v>0</v>
      </c>
      <c r="N58" s="177">
        <v>0</v>
      </c>
      <c r="O58" s="177">
        <f t="shared" si="11"/>
        <v>0</v>
      </c>
      <c r="P58" s="177">
        <v>0</v>
      </c>
      <c r="Q58" s="177">
        <f t="shared" si="12"/>
        <v>0</v>
      </c>
      <c r="R58" s="177"/>
      <c r="S58" s="177" t="s">
        <v>175</v>
      </c>
      <c r="T58" s="178" t="s">
        <v>168</v>
      </c>
      <c r="U58" s="156">
        <v>0</v>
      </c>
      <c r="V58" s="156">
        <f t="shared" si="13"/>
        <v>0</v>
      </c>
      <c r="W58" s="156"/>
      <c r="X58" s="156" t="s">
        <v>298</v>
      </c>
      <c r="Y58" s="147"/>
      <c r="Z58" s="147"/>
      <c r="AA58" s="147"/>
      <c r="AB58" s="147"/>
      <c r="AC58" s="147"/>
      <c r="AD58" s="147"/>
      <c r="AE58" s="147"/>
      <c r="AF58" s="147"/>
      <c r="AG58" s="147" t="s">
        <v>454</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ht="20" outlineLevel="1" x14ac:dyDescent="0.25">
      <c r="A59" s="172">
        <v>51</v>
      </c>
      <c r="B59" s="173" t="s">
        <v>614</v>
      </c>
      <c r="C59" s="182" t="s">
        <v>615</v>
      </c>
      <c r="D59" s="174" t="s">
        <v>166</v>
      </c>
      <c r="E59" s="175">
        <v>8</v>
      </c>
      <c r="F59" s="176"/>
      <c r="G59" s="177">
        <f t="shared" si="7"/>
        <v>0</v>
      </c>
      <c r="H59" s="176"/>
      <c r="I59" s="177">
        <f t="shared" si="8"/>
        <v>0</v>
      </c>
      <c r="J59" s="176"/>
      <c r="K59" s="177">
        <f t="shared" si="9"/>
        <v>0</v>
      </c>
      <c r="L59" s="177">
        <v>21</v>
      </c>
      <c r="M59" s="177">
        <f t="shared" si="10"/>
        <v>0</v>
      </c>
      <c r="N59" s="177">
        <v>0</v>
      </c>
      <c r="O59" s="177">
        <f t="shared" si="11"/>
        <v>0</v>
      </c>
      <c r="P59" s="177">
        <v>0</v>
      </c>
      <c r="Q59" s="177">
        <f t="shared" si="12"/>
        <v>0</v>
      </c>
      <c r="R59" s="177"/>
      <c r="S59" s="177" t="s">
        <v>175</v>
      </c>
      <c r="T59" s="178" t="s">
        <v>168</v>
      </c>
      <c r="U59" s="156">
        <v>0</v>
      </c>
      <c r="V59" s="156">
        <f t="shared" si="13"/>
        <v>0</v>
      </c>
      <c r="W59" s="156"/>
      <c r="X59" s="156" t="s">
        <v>298</v>
      </c>
      <c r="Y59" s="147"/>
      <c r="Z59" s="147"/>
      <c r="AA59" s="147"/>
      <c r="AB59" s="147"/>
      <c r="AC59" s="147"/>
      <c r="AD59" s="147"/>
      <c r="AE59" s="147"/>
      <c r="AF59" s="147"/>
      <c r="AG59" s="147" t="s">
        <v>454</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72">
        <v>52</v>
      </c>
      <c r="B60" s="173" t="s">
        <v>616</v>
      </c>
      <c r="C60" s="182" t="s">
        <v>617</v>
      </c>
      <c r="D60" s="174" t="s">
        <v>166</v>
      </c>
      <c r="E60" s="175">
        <v>1</v>
      </c>
      <c r="F60" s="176"/>
      <c r="G60" s="177">
        <f t="shared" si="7"/>
        <v>0</v>
      </c>
      <c r="H60" s="176"/>
      <c r="I60" s="177">
        <f t="shared" si="8"/>
        <v>0</v>
      </c>
      <c r="J60" s="176"/>
      <c r="K60" s="177">
        <f t="shared" si="9"/>
        <v>0</v>
      </c>
      <c r="L60" s="177">
        <v>21</v>
      </c>
      <c r="M60" s="177">
        <f t="shared" si="10"/>
        <v>0</v>
      </c>
      <c r="N60" s="177">
        <v>0</v>
      </c>
      <c r="O60" s="177">
        <f t="shared" si="11"/>
        <v>0</v>
      </c>
      <c r="P60" s="177">
        <v>0</v>
      </c>
      <c r="Q60" s="177">
        <f t="shared" si="12"/>
        <v>0</v>
      </c>
      <c r="R60" s="177"/>
      <c r="S60" s="177" t="s">
        <v>175</v>
      </c>
      <c r="T60" s="178" t="s">
        <v>168</v>
      </c>
      <c r="U60" s="156">
        <v>0</v>
      </c>
      <c r="V60" s="156">
        <f t="shared" si="13"/>
        <v>0</v>
      </c>
      <c r="W60" s="156"/>
      <c r="X60" s="156" t="s">
        <v>298</v>
      </c>
      <c r="Y60" s="147"/>
      <c r="Z60" s="147"/>
      <c r="AA60" s="147"/>
      <c r="AB60" s="147"/>
      <c r="AC60" s="147"/>
      <c r="AD60" s="147"/>
      <c r="AE60" s="147"/>
      <c r="AF60" s="147"/>
      <c r="AG60" s="147" t="s">
        <v>454</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72">
        <v>53</v>
      </c>
      <c r="B61" s="173" t="s">
        <v>618</v>
      </c>
      <c r="C61" s="182" t="s">
        <v>619</v>
      </c>
      <c r="D61" s="174" t="s">
        <v>166</v>
      </c>
      <c r="E61" s="175">
        <v>1</v>
      </c>
      <c r="F61" s="176"/>
      <c r="G61" s="177">
        <f t="shared" si="7"/>
        <v>0</v>
      </c>
      <c r="H61" s="176"/>
      <c r="I61" s="177">
        <f t="shared" si="8"/>
        <v>0</v>
      </c>
      <c r="J61" s="176"/>
      <c r="K61" s="177">
        <f t="shared" si="9"/>
        <v>0</v>
      </c>
      <c r="L61" s="177">
        <v>21</v>
      </c>
      <c r="M61" s="177">
        <f t="shared" si="10"/>
        <v>0</v>
      </c>
      <c r="N61" s="177">
        <v>0</v>
      </c>
      <c r="O61" s="177">
        <f t="shared" si="11"/>
        <v>0</v>
      </c>
      <c r="P61" s="177">
        <v>0</v>
      </c>
      <c r="Q61" s="177">
        <f t="shared" si="12"/>
        <v>0</v>
      </c>
      <c r="R61" s="177"/>
      <c r="S61" s="177" t="s">
        <v>175</v>
      </c>
      <c r="T61" s="178" t="s">
        <v>168</v>
      </c>
      <c r="U61" s="156">
        <v>0</v>
      </c>
      <c r="V61" s="156">
        <f t="shared" si="13"/>
        <v>0</v>
      </c>
      <c r="W61" s="156"/>
      <c r="X61" s="156" t="s">
        <v>298</v>
      </c>
      <c r="Y61" s="147"/>
      <c r="Z61" s="147"/>
      <c r="AA61" s="147"/>
      <c r="AB61" s="147"/>
      <c r="AC61" s="147"/>
      <c r="AD61" s="147"/>
      <c r="AE61" s="147"/>
      <c r="AF61" s="147"/>
      <c r="AG61" s="147" t="s">
        <v>454</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0" outlineLevel="1" x14ac:dyDescent="0.25">
      <c r="A62" s="172">
        <v>54</v>
      </c>
      <c r="B62" s="173" t="s">
        <v>620</v>
      </c>
      <c r="C62" s="182" t="s">
        <v>621</v>
      </c>
      <c r="D62" s="174" t="s">
        <v>166</v>
      </c>
      <c r="E62" s="175">
        <v>1</v>
      </c>
      <c r="F62" s="176"/>
      <c r="G62" s="177">
        <f t="shared" si="7"/>
        <v>0</v>
      </c>
      <c r="H62" s="176"/>
      <c r="I62" s="177">
        <f t="shared" si="8"/>
        <v>0</v>
      </c>
      <c r="J62" s="176"/>
      <c r="K62" s="177">
        <f t="shared" si="9"/>
        <v>0</v>
      </c>
      <c r="L62" s="177">
        <v>21</v>
      </c>
      <c r="M62" s="177">
        <f t="shared" si="10"/>
        <v>0</v>
      </c>
      <c r="N62" s="177">
        <v>0</v>
      </c>
      <c r="O62" s="177">
        <f t="shared" si="11"/>
        <v>0</v>
      </c>
      <c r="P62" s="177">
        <v>0</v>
      </c>
      <c r="Q62" s="177">
        <f t="shared" si="12"/>
        <v>0</v>
      </c>
      <c r="R62" s="177"/>
      <c r="S62" s="177" t="s">
        <v>175</v>
      </c>
      <c r="T62" s="178" t="s">
        <v>168</v>
      </c>
      <c r="U62" s="156">
        <v>0</v>
      </c>
      <c r="V62" s="156">
        <f t="shared" si="13"/>
        <v>0</v>
      </c>
      <c r="W62" s="156"/>
      <c r="X62" s="156" t="s">
        <v>298</v>
      </c>
      <c r="Y62" s="147"/>
      <c r="Z62" s="147"/>
      <c r="AA62" s="147"/>
      <c r="AB62" s="147"/>
      <c r="AC62" s="147"/>
      <c r="AD62" s="147"/>
      <c r="AE62" s="147"/>
      <c r="AF62" s="147"/>
      <c r="AG62" s="147" t="s">
        <v>454</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20" outlineLevel="1" x14ac:dyDescent="0.25">
      <c r="A63" s="172">
        <v>55</v>
      </c>
      <c r="B63" s="173" t="s">
        <v>622</v>
      </c>
      <c r="C63" s="182" t="s">
        <v>623</v>
      </c>
      <c r="D63" s="174" t="s">
        <v>166</v>
      </c>
      <c r="E63" s="175">
        <v>1</v>
      </c>
      <c r="F63" s="176"/>
      <c r="G63" s="177">
        <f t="shared" si="7"/>
        <v>0</v>
      </c>
      <c r="H63" s="176"/>
      <c r="I63" s="177">
        <f t="shared" si="8"/>
        <v>0</v>
      </c>
      <c r="J63" s="176"/>
      <c r="K63" s="177">
        <f t="shared" si="9"/>
        <v>0</v>
      </c>
      <c r="L63" s="177">
        <v>21</v>
      </c>
      <c r="M63" s="177">
        <f t="shared" si="10"/>
        <v>0</v>
      </c>
      <c r="N63" s="177">
        <v>0</v>
      </c>
      <c r="O63" s="177">
        <f t="shared" si="11"/>
        <v>0</v>
      </c>
      <c r="P63" s="177">
        <v>0</v>
      </c>
      <c r="Q63" s="177">
        <f t="shared" si="12"/>
        <v>0</v>
      </c>
      <c r="R63" s="177"/>
      <c r="S63" s="177" t="s">
        <v>175</v>
      </c>
      <c r="T63" s="178" t="s">
        <v>168</v>
      </c>
      <c r="U63" s="156">
        <v>0</v>
      </c>
      <c r="V63" s="156">
        <f t="shared" si="13"/>
        <v>0</v>
      </c>
      <c r="W63" s="156"/>
      <c r="X63" s="156" t="s">
        <v>298</v>
      </c>
      <c r="Y63" s="147"/>
      <c r="Z63" s="147"/>
      <c r="AA63" s="147"/>
      <c r="AB63" s="147"/>
      <c r="AC63" s="147"/>
      <c r="AD63" s="147"/>
      <c r="AE63" s="147"/>
      <c r="AF63" s="147"/>
      <c r="AG63" s="147" t="s">
        <v>454</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5">
      <c r="A64" s="172">
        <v>56</v>
      </c>
      <c r="B64" s="173" t="s">
        <v>624</v>
      </c>
      <c r="C64" s="182" t="s">
        <v>625</v>
      </c>
      <c r="D64" s="174" t="s">
        <v>166</v>
      </c>
      <c r="E64" s="175">
        <v>3</v>
      </c>
      <c r="F64" s="176"/>
      <c r="G64" s="177">
        <f t="shared" si="7"/>
        <v>0</v>
      </c>
      <c r="H64" s="176"/>
      <c r="I64" s="177">
        <f t="shared" si="8"/>
        <v>0</v>
      </c>
      <c r="J64" s="176"/>
      <c r="K64" s="177">
        <f t="shared" si="9"/>
        <v>0</v>
      </c>
      <c r="L64" s="177">
        <v>21</v>
      </c>
      <c r="M64" s="177">
        <f t="shared" si="10"/>
        <v>0</v>
      </c>
      <c r="N64" s="177">
        <v>0</v>
      </c>
      <c r="O64" s="177">
        <f t="shared" si="11"/>
        <v>0</v>
      </c>
      <c r="P64" s="177">
        <v>0</v>
      </c>
      <c r="Q64" s="177">
        <f t="shared" si="12"/>
        <v>0</v>
      </c>
      <c r="R64" s="177"/>
      <c r="S64" s="177" t="s">
        <v>175</v>
      </c>
      <c r="T64" s="178" t="s">
        <v>168</v>
      </c>
      <c r="U64" s="156">
        <v>0</v>
      </c>
      <c r="V64" s="156">
        <f t="shared" si="13"/>
        <v>0</v>
      </c>
      <c r="W64" s="156"/>
      <c r="X64" s="156" t="s">
        <v>298</v>
      </c>
      <c r="Y64" s="147"/>
      <c r="Z64" s="147"/>
      <c r="AA64" s="147"/>
      <c r="AB64" s="147"/>
      <c r="AC64" s="147"/>
      <c r="AD64" s="147"/>
      <c r="AE64" s="147"/>
      <c r="AF64" s="147"/>
      <c r="AG64" s="147" t="s">
        <v>454</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0" outlineLevel="1" x14ac:dyDescent="0.25">
      <c r="A65" s="172">
        <v>57</v>
      </c>
      <c r="B65" s="173" t="s">
        <v>626</v>
      </c>
      <c r="C65" s="182" t="s">
        <v>627</v>
      </c>
      <c r="D65" s="174" t="s">
        <v>166</v>
      </c>
      <c r="E65" s="175">
        <v>2</v>
      </c>
      <c r="F65" s="176"/>
      <c r="G65" s="177">
        <f t="shared" si="7"/>
        <v>0</v>
      </c>
      <c r="H65" s="176"/>
      <c r="I65" s="177">
        <f t="shared" si="8"/>
        <v>0</v>
      </c>
      <c r="J65" s="176"/>
      <c r="K65" s="177">
        <f t="shared" si="9"/>
        <v>0</v>
      </c>
      <c r="L65" s="177">
        <v>21</v>
      </c>
      <c r="M65" s="177">
        <f t="shared" si="10"/>
        <v>0</v>
      </c>
      <c r="N65" s="177">
        <v>0</v>
      </c>
      <c r="O65" s="177">
        <f t="shared" si="11"/>
        <v>0</v>
      </c>
      <c r="P65" s="177">
        <v>0</v>
      </c>
      <c r="Q65" s="177">
        <f t="shared" si="12"/>
        <v>0</v>
      </c>
      <c r="R65" s="177"/>
      <c r="S65" s="177" t="s">
        <v>175</v>
      </c>
      <c r="T65" s="178" t="s">
        <v>168</v>
      </c>
      <c r="U65" s="156">
        <v>0</v>
      </c>
      <c r="V65" s="156">
        <f t="shared" si="13"/>
        <v>0</v>
      </c>
      <c r="W65" s="156"/>
      <c r="X65" s="156" t="s">
        <v>298</v>
      </c>
      <c r="Y65" s="147"/>
      <c r="Z65" s="147"/>
      <c r="AA65" s="147"/>
      <c r="AB65" s="147"/>
      <c r="AC65" s="147"/>
      <c r="AD65" s="147"/>
      <c r="AE65" s="147"/>
      <c r="AF65" s="147"/>
      <c r="AG65" s="147" t="s">
        <v>454</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20" outlineLevel="1" x14ac:dyDescent="0.25">
      <c r="A66" s="172">
        <v>58</v>
      </c>
      <c r="B66" s="173" t="s">
        <v>628</v>
      </c>
      <c r="C66" s="182" t="s">
        <v>629</v>
      </c>
      <c r="D66" s="174" t="s">
        <v>166</v>
      </c>
      <c r="E66" s="175">
        <v>1</v>
      </c>
      <c r="F66" s="176"/>
      <c r="G66" s="177">
        <f t="shared" si="7"/>
        <v>0</v>
      </c>
      <c r="H66" s="176"/>
      <c r="I66" s="177">
        <f t="shared" si="8"/>
        <v>0</v>
      </c>
      <c r="J66" s="176"/>
      <c r="K66" s="177">
        <f t="shared" si="9"/>
        <v>0</v>
      </c>
      <c r="L66" s="177">
        <v>21</v>
      </c>
      <c r="M66" s="177">
        <f t="shared" si="10"/>
        <v>0</v>
      </c>
      <c r="N66" s="177">
        <v>0</v>
      </c>
      <c r="O66" s="177">
        <f t="shared" si="11"/>
        <v>0</v>
      </c>
      <c r="P66" s="177">
        <v>0</v>
      </c>
      <c r="Q66" s="177">
        <f t="shared" si="12"/>
        <v>0</v>
      </c>
      <c r="R66" s="177"/>
      <c r="S66" s="177" t="s">
        <v>175</v>
      </c>
      <c r="T66" s="178" t="s">
        <v>168</v>
      </c>
      <c r="U66" s="156">
        <v>0</v>
      </c>
      <c r="V66" s="156">
        <f t="shared" si="13"/>
        <v>0</v>
      </c>
      <c r="W66" s="156"/>
      <c r="X66" s="156" t="s">
        <v>298</v>
      </c>
      <c r="Y66" s="147"/>
      <c r="Z66" s="147"/>
      <c r="AA66" s="147"/>
      <c r="AB66" s="147"/>
      <c r="AC66" s="147"/>
      <c r="AD66" s="147"/>
      <c r="AE66" s="147"/>
      <c r="AF66" s="147"/>
      <c r="AG66" s="147" t="s">
        <v>454</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ht="20" outlineLevel="1" x14ac:dyDescent="0.25">
      <c r="A67" s="172">
        <v>59</v>
      </c>
      <c r="B67" s="173" t="s">
        <v>630</v>
      </c>
      <c r="C67" s="182" t="s">
        <v>631</v>
      </c>
      <c r="D67" s="174" t="s">
        <v>166</v>
      </c>
      <c r="E67" s="175">
        <v>3</v>
      </c>
      <c r="F67" s="176"/>
      <c r="G67" s="177">
        <f t="shared" si="7"/>
        <v>0</v>
      </c>
      <c r="H67" s="176"/>
      <c r="I67" s="177">
        <f t="shared" si="8"/>
        <v>0</v>
      </c>
      <c r="J67" s="176"/>
      <c r="K67" s="177">
        <f t="shared" si="9"/>
        <v>0</v>
      </c>
      <c r="L67" s="177">
        <v>21</v>
      </c>
      <c r="M67" s="177">
        <f t="shared" si="10"/>
        <v>0</v>
      </c>
      <c r="N67" s="177">
        <v>0</v>
      </c>
      <c r="O67" s="177">
        <f t="shared" si="11"/>
        <v>0</v>
      </c>
      <c r="P67" s="177">
        <v>0</v>
      </c>
      <c r="Q67" s="177">
        <f t="shared" si="12"/>
        <v>0</v>
      </c>
      <c r="R67" s="177"/>
      <c r="S67" s="177" t="s">
        <v>175</v>
      </c>
      <c r="T67" s="178" t="s">
        <v>168</v>
      </c>
      <c r="U67" s="156">
        <v>0</v>
      </c>
      <c r="V67" s="156">
        <f t="shared" si="13"/>
        <v>0</v>
      </c>
      <c r="W67" s="156"/>
      <c r="X67" s="156" t="s">
        <v>298</v>
      </c>
      <c r="Y67" s="147"/>
      <c r="Z67" s="147"/>
      <c r="AA67" s="147"/>
      <c r="AB67" s="147"/>
      <c r="AC67" s="147"/>
      <c r="AD67" s="147"/>
      <c r="AE67" s="147"/>
      <c r="AF67" s="147"/>
      <c r="AG67" s="147" t="s">
        <v>454</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ht="20" outlineLevel="1" x14ac:dyDescent="0.25">
      <c r="A68" s="172">
        <v>60</v>
      </c>
      <c r="B68" s="173" t="s">
        <v>632</v>
      </c>
      <c r="C68" s="182" t="s">
        <v>633</v>
      </c>
      <c r="D68" s="174" t="s">
        <v>166</v>
      </c>
      <c r="E68" s="175">
        <v>1</v>
      </c>
      <c r="F68" s="176"/>
      <c r="G68" s="177">
        <f t="shared" si="7"/>
        <v>0</v>
      </c>
      <c r="H68" s="176"/>
      <c r="I68" s="177">
        <f t="shared" si="8"/>
        <v>0</v>
      </c>
      <c r="J68" s="176"/>
      <c r="K68" s="177">
        <f t="shared" si="9"/>
        <v>0</v>
      </c>
      <c r="L68" s="177">
        <v>21</v>
      </c>
      <c r="M68" s="177">
        <f t="shared" si="10"/>
        <v>0</v>
      </c>
      <c r="N68" s="177">
        <v>0</v>
      </c>
      <c r="O68" s="177">
        <f t="shared" si="11"/>
        <v>0</v>
      </c>
      <c r="P68" s="177">
        <v>0</v>
      </c>
      <c r="Q68" s="177">
        <f t="shared" si="12"/>
        <v>0</v>
      </c>
      <c r="R68" s="177"/>
      <c r="S68" s="177" t="s">
        <v>175</v>
      </c>
      <c r="T68" s="178" t="s">
        <v>168</v>
      </c>
      <c r="U68" s="156">
        <v>0</v>
      </c>
      <c r="V68" s="156">
        <f t="shared" si="13"/>
        <v>0</v>
      </c>
      <c r="W68" s="156"/>
      <c r="X68" s="156" t="s">
        <v>298</v>
      </c>
      <c r="Y68" s="147"/>
      <c r="Z68" s="147"/>
      <c r="AA68" s="147"/>
      <c r="AB68" s="147"/>
      <c r="AC68" s="147"/>
      <c r="AD68" s="147"/>
      <c r="AE68" s="147"/>
      <c r="AF68" s="147"/>
      <c r="AG68" s="147" t="s">
        <v>454</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0" outlineLevel="1" x14ac:dyDescent="0.25">
      <c r="A69" s="172">
        <v>61</v>
      </c>
      <c r="B69" s="173" t="s">
        <v>634</v>
      </c>
      <c r="C69" s="182" t="s">
        <v>635</v>
      </c>
      <c r="D69" s="174" t="s">
        <v>166</v>
      </c>
      <c r="E69" s="175">
        <v>18</v>
      </c>
      <c r="F69" s="176"/>
      <c r="G69" s="177">
        <f t="shared" si="7"/>
        <v>0</v>
      </c>
      <c r="H69" s="176"/>
      <c r="I69" s="177">
        <f t="shared" si="8"/>
        <v>0</v>
      </c>
      <c r="J69" s="176"/>
      <c r="K69" s="177">
        <f t="shared" si="9"/>
        <v>0</v>
      </c>
      <c r="L69" s="177">
        <v>21</v>
      </c>
      <c r="M69" s="177">
        <f t="shared" si="10"/>
        <v>0</v>
      </c>
      <c r="N69" s="177">
        <v>0</v>
      </c>
      <c r="O69" s="177">
        <f t="shared" si="11"/>
        <v>0</v>
      </c>
      <c r="P69" s="177">
        <v>0</v>
      </c>
      <c r="Q69" s="177">
        <f t="shared" si="12"/>
        <v>0</v>
      </c>
      <c r="R69" s="177"/>
      <c r="S69" s="177" t="s">
        <v>175</v>
      </c>
      <c r="T69" s="178" t="s">
        <v>168</v>
      </c>
      <c r="U69" s="156">
        <v>0</v>
      </c>
      <c r="V69" s="156">
        <f t="shared" si="13"/>
        <v>0</v>
      </c>
      <c r="W69" s="156"/>
      <c r="X69" s="156" t="s">
        <v>298</v>
      </c>
      <c r="Y69" s="147"/>
      <c r="Z69" s="147"/>
      <c r="AA69" s="147"/>
      <c r="AB69" s="147"/>
      <c r="AC69" s="147"/>
      <c r="AD69" s="147"/>
      <c r="AE69" s="147"/>
      <c r="AF69" s="147"/>
      <c r="AG69" s="147" t="s">
        <v>454</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72">
        <v>62</v>
      </c>
      <c r="B70" s="173" t="s">
        <v>636</v>
      </c>
      <c r="C70" s="182" t="s">
        <v>637</v>
      </c>
      <c r="D70" s="174" t="s">
        <v>166</v>
      </c>
      <c r="E70" s="175">
        <v>45</v>
      </c>
      <c r="F70" s="176"/>
      <c r="G70" s="177">
        <f t="shared" si="7"/>
        <v>0</v>
      </c>
      <c r="H70" s="176"/>
      <c r="I70" s="177">
        <f t="shared" si="8"/>
        <v>0</v>
      </c>
      <c r="J70" s="176"/>
      <c r="K70" s="177">
        <f t="shared" si="9"/>
        <v>0</v>
      </c>
      <c r="L70" s="177">
        <v>21</v>
      </c>
      <c r="M70" s="177">
        <f t="shared" si="10"/>
        <v>0</v>
      </c>
      <c r="N70" s="177">
        <v>0</v>
      </c>
      <c r="O70" s="177">
        <f t="shared" si="11"/>
        <v>0</v>
      </c>
      <c r="P70" s="177">
        <v>0</v>
      </c>
      <c r="Q70" s="177">
        <f t="shared" si="12"/>
        <v>0</v>
      </c>
      <c r="R70" s="177"/>
      <c r="S70" s="177" t="s">
        <v>175</v>
      </c>
      <c r="T70" s="178" t="s">
        <v>168</v>
      </c>
      <c r="U70" s="156">
        <v>0</v>
      </c>
      <c r="V70" s="156">
        <f t="shared" si="13"/>
        <v>0</v>
      </c>
      <c r="W70" s="156"/>
      <c r="X70" s="156" t="s">
        <v>298</v>
      </c>
      <c r="Y70" s="147"/>
      <c r="Z70" s="147"/>
      <c r="AA70" s="147"/>
      <c r="AB70" s="147"/>
      <c r="AC70" s="147"/>
      <c r="AD70" s="147"/>
      <c r="AE70" s="147"/>
      <c r="AF70" s="147"/>
      <c r="AG70" s="147" t="s">
        <v>454</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72">
        <v>63</v>
      </c>
      <c r="B71" s="173" t="s">
        <v>638</v>
      </c>
      <c r="C71" s="182" t="s">
        <v>639</v>
      </c>
      <c r="D71" s="174" t="s">
        <v>166</v>
      </c>
      <c r="E71" s="175">
        <v>12</v>
      </c>
      <c r="F71" s="176"/>
      <c r="G71" s="177">
        <f t="shared" si="7"/>
        <v>0</v>
      </c>
      <c r="H71" s="176"/>
      <c r="I71" s="177">
        <f t="shared" si="8"/>
        <v>0</v>
      </c>
      <c r="J71" s="176"/>
      <c r="K71" s="177">
        <f t="shared" si="9"/>
        <v>0</v>
      </c>
      <c r="L71" s="177">
        <v>21</v>
      </c>
      <c r="M71" s="177">
        <f t="shared" si="10"/>
        <v>0</v>
      </c>
      <c r="N71" s="177">
        <v>0</v>
      </c>
      <c r="O71" s="177">
        <f t="shared" si="11"/>
        <v>0</v>
      </c>
      <c r="P71" s="177">
        <v>0</v>
      </c>
      <c r="Q71" s="177">
        <f t="shared" si="12"/>
        <v>0</v>
      </c>
      <c r="R71" s="177"/>
      <c r="S71" s="177" t="s">
        <v>175</v>
      </c>
      <c r="T71" s="178" t="s">
        <v>168</v>
      </c>
      <c r="U71" s="156">
        <v>0</v>
      </c>
      <c r="V71" s="156">
        <f t="shared" si="13"/>
        <v>0</v>
      </c>
      <c r="W71" s="156"/>
      <c r="X71" s="156" t="s">
        <v>298</v>
      </c>
      <c r="Y71" s="147"/>
      <c r="Z71" s="147"/>
      <c r="AA71" s="147"/>
      <c r="AB71" s="147"/>
      <c r="AC71" s="147"/>
      <c r="AD71" s="147"/>
      <c r="AE71" s="147"/>
      <c r="AF71" s="147"/>
      <c r="AG71" s="147" t="s">
        <v>454</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72">
        <v>64</v>
      </c>
      <c r="B72" s="173" t="s">
        <v>640</v>
      </c>
      <c r="C72" s="182" t="s">
        <v>641</v>
      </c>
      <c r="D72" s="174" t="s">
        <v>166</v>
      </c>
      <c r="E72" s="175">
        <v>20</v>
      </c>
      <c r="F72" s="176"/>
      <c r="G72" s="177">
        <f t="shared" si="7"/>
        <v>0</v>
      </c>
      <c r="H72" s="176"/>
      <c r="I72" s="177">
        <f t="shared" si="8"/>
        <v>0</v>
      </c>
      <c r="J72" s="176"/>
      <c r="K72" s="177">
        <f t="shared" si="9"/>
        <v>0</v>
      </c>
      <c r="L72" s="177">
        <v>21</v>
      </c>
      <c r="M72" s="177">
        <f t="shared" si="10"/>
        <v>0</v>
      </c>
      <c r="N72" s="177">
        <v>0</v>
      </c>
      <c r="O72" s="177">
        <f t="shared" si="11"/>
        <v>0</v>
      </c>
      <c r="P72" s="177">
        <v>0</v>
      </c>
      <c r="Q72" s="177">
        <f t="shared" si="12"/>
        <v>0</v>
      </c>
      <c r="R72" s="177"/>
      <c r="S72" s="177" t="s">
        <v>175</v>
      </c>
      <c r="T72" s="178" t="s">
        <v>168</v>
      </c>
      <c r="U72" s="156">
        <v>0</v>
      </c>
      <c r="V72" s="156">
        <f t="shared" si="13"/>
        <v>0</v>
      </c>
      <c r="W72" s="156"/>
      <c r="X72" s="156" t="s">
        <v>298</v>
      </c>
      <c r="Y72" s="147"/>
      <c r="Z72" s="147"/>
      <c r="AA72" s="147"/>
      <c r="AB72" s="147"/>
      <c r="AC72" s="147"/>
      <c r="AD72" s="147"/>
      <c r="AE72" s="147"/>
      <c r="AF72" s="147"/>
      <c r="AG72" s="147" t="s">
        <v>454</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5">
      <c r="A73" s="172">
        <v>65</v>
      </c>
      <c r="B73" s="173" t="s">
        <v>642</v>
      </c>
      <c r="C73" s="182" t="s">
        <v>643</v>
      </c>
      <c r="D73" s="174" t="s">
        <v>166</v>
      </c>
      <c r="E73" s="175">
        <v>2</v>
      </c>
      <c r="F73" s="176"/>
      <c r="G73" s="177">
        <f t="shared" ref="G73:G87" si="14">ROUND(E73*F73,2)</f>
        <v>0</v>
      </c>
      <c r="H73" s="176"/>
      <c r="I73" s="177">
        <f t="shared" ref="I73:I87" si="15">ROUND(E73*H73,2)</f>
        <v>0</v>
      </c>
      <c r="J73" s="176"/>
      <c r="K73" s="177">
        <f t="shared" ref="K73:K87" si="16">ROUND(E73*J73,2)</f>
        <v>0</v>
      </c>
      <c r="L73" s="177">
        <v>21</v>
      </c>
      <c r="M73" s="177">
        <f t="shared" ref="M73:M87" si="17">G73*(1+L73/100)</f>
        <v>0</v>
      </c>
      <c r="N73" s="177">
        <v>0</v>
      </c>
      <c r="O73" s="177">
        <f t="shared" ref="O73:O87" si="18">ROUND(E73*N73,2)</f>
        <v>0</v>
      </c>
      <c r="P73" s="177">
        <v>0</v>
      </c>
      <c r="Q73" s="177">
        <f t="shared" ref="Q73:Q87" si="19">ROUND(E73*P73,2)</f>
        <v>0</v>
      </c>
      <c r="R73" s="177"/>
      <c r="S73" s="177" t="s">
        <v>175</v>
      </c>
      <c r="T73" s="178" t="s">
        <v>168</v>
      </c>
      <c r="U73" s="156">
        <v>0</v>
      </c>
      <c r="V73" s="156">
        <f t="shared" ref="V73:V87" si="20">ROUND(E73*U73,2)</f>
        <v>0</v>
      </c>
      <c r="W73" s="156"/>
      <c r="X73" s="156" t="s">
        <v>298</v>
      </c>
      <c r="Y73" s="147"/>
      <c r="Z73" s="147"/>
      <c r="AA73" s="147"/>
      <c r="AB73" s="147"/>
      <c r="AC73" s="147"/>
      <c r="AD73" s="147"/>
      <c r="AE73" s="147"/>
      <c r="AF73" s="147"/>
      <c r="AG73" s="147" t="s">
        <v>454</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5">
      <c r="A74" s="172">
        <v>66</v>
      </c>
      <c r="B74" s="173" t="s">
        <v>547</v>
      </c>
      <c r="C74" s="182" t="s">
        <v>644</v>
      </c>
      <c r="D74" s="174" t="s">
        <v>166</v>
      </c>
      <c r="E74" s="175">
        <v>2</v>
      </c>
      <c r="F74" s="176"/>
      <c r="G74" s="177">
        <f t="shared" si="14"/>
        <v>0</v>
      </c>
      <c r="H74" s="176"/>
      <c r="I74" s="177">
        <f t="shared" si="15"/>
        <v>0</v>
      </c>
      <c r="J74" s="176"/>
      <c r="K74" s="177">
        <f t="shared" si="16"/>
        <v>0</v>
      </c>
      <c r="L74" s="177">
        <v>21</v>
      </c>
      <c r="M74" s="177">
        <f t="shared" si="17"/>
        <v>0</v>
      </c>
      <c r="N74" s="177">
        <v>0</v>
      </c>
      <c r="O74" s="177">
        <f t="shared" si="18"/>
        <v>0</v>
      </c>
      <c r="P74" s="177">
        <v>0</v>
      </c>
      <c r="Q74" s="177">
        <f t="shared" si="19"/>
        <v>0</v>
      </c>
      <c r="R74" s="177"/>
      <c r="S74" s="177" t="s">
        <v>175</v>
      </c>
      <c r="T74" s="178" t="s">
        <v>168</v>
      </c>
      <c r="U74" s="156">
        <v>0</v>
      </c>
      <c r="V74" s="156">
        <f t="shared" si="20"/>
        <v>0</v>
      </c>
      <c r="W74" s="156"/>
      <c r="X74" s="156" t="s">
        <v>298</v>
      </c>
      <c r="Y74" s="147"/>
      <c r="Z74" s="147"/>
      <c r="AA74" s="147"/>
      <c r="AB74" s="147"/>
      <c r="AC74" s="147"/>
      <c r="AD74" s="147"/>
      <c r="AE74" s="147"/>
      <c r="AF74" s="147"/>
      <c r="AG74" s="147" t="s">
        <v>454</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5">
      <c r="A75" s="172">
        <v>67</v>
      </c>
      <c r="B75" s="173" t="s">
        <v>645</v>
      </c>
      <c r="C75" s="182" t="s">
        <v>646</v>
      </c>
      <c r="D75" s="174" t="s">
        <v>166</v>
      </c>
      <c r="E75" s="175">
        <v>3</v>
      </c>
      <c r="F75" s="176"/>
      <c r="G75" s="177">
        <f t="shared" si="14"/>
        <v>0</v>
      </c>
      <c r="H75" s="176"/>
      <c r="I75" s="177">
        <f t="shared" si="15"/>
        <v>0</v>
      </c>
      <c r="J75" s="176"/>
      <c r="K75" s="177">
        <f t="shared" si="16"/>
        <v>0</v>
      </c>
      <c r="L75" s="177">
        <v>21</v>
      </c>
      <c r="M75" s="177">
        <f t="shared" si="17"/>
        <v>0</v>
      </c>
      <c r="N75" s="177">
        <v>0</v>
      </c>
      <c r="O75" s="177">
        <f t="shared" si="18"/>
        <v>0</v>
      </c>
      <c r="P75" s="177">
        <v>0</v>
      </c>
      <c r="Q75" s="177">
        <f t="shared" si="19"/>
        <v>0</v>
      </c>
      <c r="R75" s="177"/>
      <c r="S75" s="177" t="s">
        <v>175</v>
      </c>
      <c r="T75" s="178" t="s">
        <v>168</v>
      </c>
      <c r="U75" s="156">
        <v>0</v>
      </c>
      <c r="V75" s="156">
        <f t="shared" si="20"/>
        <v>0</v>
      </c>
      <c r="W75" s="156"/>
      <c r="X75" s="156" t="s">
        <v>298</v>
      </c>
      <c r="Y75" s="147"/>
      <c r="Z75" s="147"/>
      <c r="AA75" s="147"/>
      <c r="AB75" s="147"/>
      <c r="AC75" s="147"/>
      <c r="AD75" s="147"/>
      <c r="AE75" s="147"/>
      <c r="AF75" s="147"/>
      <c r="AG75" s="147" t="s">
        <v>454</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72">
        <v>68</v>
      </c>
      <c r="B76" s="173" t="s">
        <v>647</v>
      </c>
      <c r="C76" s="182" t="s">
        <v>648</v>
      </c>
      <c r="D76" s="174" t="s">
        <v>166</v>
      </c>
      <c r="E76" s="175">
        <v>3</v>
      </c>
      <c r="F76" s="176"/>
      <c r="G76" s="177">
        <f t="shared" si="14"/>
        <v>0</v>
      </c>
      <c r="H76" s="176"/>
      <c r="I76" s="177">
        <f t="shared" si="15"/>
        <v>0</v>
      </c>
      <c r="J76" s="176"/>
      <c r="K76" s="177">
        <f t="shared" si="16"/>
        <v>0</v>
      </c>
      <c r="L76" s="177">
        <v>21</v>
      </c>
      <c r="M76" s="177">
        <f t="shared" si="17"/>
        <v>0</v>
      </c>
      <c r="N76" s="177">
        <v>0</v>
      </c>
      <c r="O76" s="177">
        <f t="shared" si="18"/>
        <v>0</v>
      </c>
      <c r="P76" s="177">
        <v>0</v>
      </c>
      <c r="Q76" s="177">
        <f t="shared" si="19"/>
        <v>0</v>
      </c>
      <c r="R76" s="177"/>
      <c r="S76" s="177" t="s">
        <v>175</v>
      </c>
      <c r="T76" s="178" t="s">
        <v>168</v>
      </c>
      <c r="U76" s="156">
        <v>0</v>
      </c>
      <c r="V76" s="156">
        <f t="shared" si="20"/>
        <v>0</v>
      </c>
      <c r="W76" s="156"/>
      <c r="X76" s="156" t="s">
        <v>298</v>
      </c>
      <c r="Y76" s="147"/>
      <c r="Z76" s="147"/>
      <c r="AA76" s="147"/>
      <c r="AB76" s="147"/>
      <c r="AC76" s="147"/>
      <c r="AD76" s="147"/>
      <c r="AE76" s="147"/>
      <c r="AF76" s="147"/>
      <c r="AG76" s="147" t="s">
        <v>454</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ht="20" outlineLevel="1" x14ac:dyDescent="0.25">
      <c r="A77" s="172">
        <v>69</v>
      </c>
      <c r="B77" s="173" t="s">
        <v>649</v>
      </c>
      <c r="C77" s="182" t="s">
        <v>650</v>
      </c>
      <c r="D77" s="174" t="s">
        <v>166</v>
      </c>
      <c r="E77" s="175">
        <v>2</v>
      </c>
      <c r="F77" s="176"/>
      <c r="G77" s="177">
        <f t="shared" si="14"/>
        <v>0</v>
      </c>
      <c r="H77" s="176"/>
      <c r="I77" s="177">
        <f t="shared" si="15"/>
        <v>0</v>
      </c>
      <c r="J77" s="176"/>
      <c r="K77" s="177">
        <f t="shared" si="16"/>
        <v>0</v>
      </c>
      <c r="L77" s="177">
        <v>21</v>
      </c>
      <c r="M77" s="177">
        <f t="shared" si="17"/>
        <v>0</v>
      </c>
      <c r="N77" s="177">
        <v>0</v>
      </c>
      <c r="O77" s="177">
        <f t="shared" si="18"/>
        <v>0</v>
      </c>
      <c r="P77" s="177">
        <v>0</v>
      </c>
      <c r="Q77" s="177">
        <f t="shared" si="19"/>
        <v>0</v>
      </c>
      <c r="R77" s="177"/>
      <c r="S77" s="177" t="s">
        <v>175</v>
      </c>
      <c r="T77" s="178" t="s">
        <v>168</v>
      </c>
      <c r="U77" s="156">
        <v>0</v>
      </c>
      <c r="V77" s="156">
        <f t="shared" si="20"/>
        <v>0</v>
      </c>
      <c r="W77" s="156"/>
      <c r="X77" s="156" t="s">
        <v>298</v>
      </c>
      <c r="Y77" s="147"/>
      <c r="Z77" s="147"/>
      <c r="AA77" s="147"/>
      <c r="AB77" s="147"/>
      <c r="AC77" s="147"/>
      <c r="AD77" s="147"/>
      <c r="AE77" s="147"/>
      <c r="AF77" s="147"/>
      <c r="AG77" s="147" t="s">
        <v>454</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72">
        <v>70</v>
      </c>
      <c r="B78" s="173" t="s">
        <v>651</v>
      </c>
      <c r="C78" s="182" t="s">
        <v>652</v>
      </c>
      <c r="D78" s="174" t="s">
        <v>166</v>
      </c>
      <c r="E78" s="175">
        <v>1</v>
      </c>
      <c r="F78" s="176"/>
      <c r="G78" s="177">
        <f t="shared" si="14"/>
        <v>0</v>
      </c>
      <c r="H78" s="176"/>
      <c r="I78" s="177">
        <f t="shared" si="15"/>
        <v>0</v>
      </c>
      <c r="J78" s="176"/>
      <c r="K78" s="177">
        <f t="shared" si="16"/>
        <v>0</v>
      </c>
      <c r="L78" s="177">
        <v>21</v>
      </c>
      <c r="M78" s="177">
        <f t="shared" si="17"/>
        <v>0</v>
      </c>
      <c r="N78" s="177">
        <v>0</v>
      </c>
      <c r="O78" s="177">
        <f t="shared" si="18"/>
        <v>0</v>
      </c>
      <c r="P78" s="177">
        <v>0</v>
      </c>
      <c r="Q78" s="177">
        <f t="shared" si="19"/>
        <v>0</v>
      </c>
      <c r="R78" s="177"/>
      <c r="S78" s="177" t="s">
        <v>175</v>
      </c>
      <c r="T78" s="178" t="s">
        <v>168</v>
      </c>
      <c r="U78" s="156">
        <v>0</v>
      </c>
      <c r="V78" s="156">
        <f t="shared" si="20"/>
        <v>0</v>
      </c>
      <c r="W78" s="156"/>
      <c r="X78" s="156" t="s">
        <v>298</v>
      </c>
      <c r="Y78" s="147"/>
      <c r="Z78" s="147"/>
      <c r="AA78" s="147"/>
      <c r="AB78" s="147"/>
      <c r="AC78" s="147"/>
      <c r="AD78" s="147"/>
      <c r="AE78" s="147"/>
      <c r="AF78" s="147"/>
      <c r="AG78" s="147" t="s">
        <v>454</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ht="20" outlineLevel="1" x14ac:dyDescent="0.25">
      <c r="A79" s="172">
        <v>71</v>
      </c>
      <c r="B79" s="173" t="s">
        <v>653</v>
      </c>
      <c r="C79" s="182" t="s">
        <v>654</v>
      </c>
      <c r="D79" s="174" t="s">
        <v>166</v>
      </c>
      <c r="E79" s="175">
        <v>1</v>
      </c>
      <c r="F79" s="176"/>
      <c r="G79" s="177">
        <f t="shared" si="14"/>
        <v>0</v>
      </c>
      <c r="H79" s="176"/>
      <c r="I79" s="177">
        <f t="shared" si="15"/>
        <v>0</v>
      </c>
      <c r="J79" s="176"/>
      <c r="K79" s="177">
        <f t="shared" si="16"/>
        <v>0</v>
      </c>
      <c r="L79" s="177">
        <v>21</v>
      </c>
      <c r="M79" s="177">
        <f t="shared" si="17"/>
        <v>0</v>
      </c>
      <c r="N79" s="177">
        <v>0</v>
      </c>
      <c r="O79" s="177">
        <f t="shared" si="18"/>
        <v>0</v>
      </c>
      <c r="P79" s="177">
        <v>0</v>
      </c>
      <c r="Q79" s="177">
        <f t="shared" si="19"/>
        <v>0</v>
      </c>
      <c r="R79" s="177"/>
      <c r="S79" s="177" t="s">
        <v>175</v>
      </c>
      <c r="T79" s="178" t="s">
        <v>168</v>
      </c>
      <c r="U79" s="156">
        <v>0</v>
      </c>
      <c r="V79" s="156">
        <f t="shared" si="20"/>
        <v>0</v>
      </c>
      <c r="W79" s="156"/>
      <c r="X79" s="156" t="s">
        <v>298</v>
      </c>
      <c r="Y79" s="147"/>
      <c r="Z79" s="147"/>
      <c r="AA79" s="147"/>
      <c r="AB79" s="147"/>
      <c r="AC79" s="147"/>
      <c r="AD79" s="147"/>
      <c r="AE79" s="147"/>
      <c r="AF79" s="147"/>
      <c r="AG79" s="147" t="s">
        <v>454</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ht="20" outlineLevel="1" x14ac:dyDescent="0.25">
      <c r="A80" s="172">
        <v>72</v>
      </c>
      <c r="B80" s="173" t="s">
        <v>655</v>
      </c>
      <c r="C80" s="182" t="s">
        <v>656</v>
      </c>
      <c r="D80" s="174" t="s">
        <v>166</v>
      </c>
      <c r="E80" s="175">
        <v>1</v>
      </c>
      <c r="F80" s="176"/>
      <c r="G80" s="177">
        <f t="shared" si="14"/>
        <v>0</v>
      </c>
      <c r="H80" s="176"/>
      <c r="I80" s="177">
        <f t="shared" si="15"/>
        <v>0</v>
      </c>
      <c r="J80" s="176"/>
      <c r="K80" s="177">
        <f t="shared" si="16"/>
        <v>0</v>
      </c>
      <c r="L80" s="177">
        <v>21</v>
      </c>
      <c r="M80" s="177">
        <f t="shared" si="17"/>
        <v>0</v>
      </c>
      <c r="N80" s="177">
        <v>0</v>
      </c>
      <c r="O80" s="177">
        <f t="shared" si="18"/>
        <v>0</v>
      </c>
      <c r="P80" s="177">
        <v>0</v>
      </c>
      <c r="Q80" s="177">
        <f t="shared" si="19"/>
        <v>0</v>
      </c>
      <c r="R80" s="177"/>
      <c r="S80" s="177" t="s">
        <v>175</v>
      </c>
      <c r="T80" s="178" t="s">
        <v>168</v>
      </c>
      <c r="U80" s="156">
        <v>0</v>
      </c>
      <c r="V80" s="156">
        <f t="shared" si="20"/>
        <v>0</v>
      </c>
      <c r="W80" s="156"/>
      <c r="X80" s="156" t="s">
        <v>298</v>
      </c>
      <c r="Y80" s="147"/>
      <c r="Z80" s="147"/>
      <c r="AA80" s="147"/>
      <c r="AB80" s="147"/>
      <c r="AC80" s="147"/>
      <c r="AD80" s="147"/>
      <c r="AE80" s="147"/>
      <c r="AF80" s="147"/>
      <c r="AG80" s="147" t="s">
        <v>454</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ht="20" outlineLevel="1" x14ac:dyDescent="0.25">
      <c r="A81" s="172">
        <v>73</v>
      </c>
      <c r="B81" s="173" t="s">
        <v>657</v>
      </c>
      <c r="C81" s="182" t="s">
        <v>658</v>
      </c>
      <c r="D81" s="174" t="s">
        <v>166</v>
      </c>
      <c r="E81" s="175">
        <v>2</v>
      </c>
      <c r="F81" s="176"/>
      <c r="G81" s="177">
        <f t="shared" si="14"/>
        <v>0</v>
      </c>
      <c r="H81" s="176"/>
      <c r="I81" s="177">
        <f t="shared" si="15"/>
        <v>0</v>
      </c>
      <c r="J81" s="176"/>
      <c r="K81" s="177">
        <f t="shared" si="16"/>
        <v>0</v>
      </c>
      <c r="L81" s="177">
        <v>21</v>
      </c>
      <c r="M81" s="177">
        <f t="shared" si="17"/>
        <v>0</v>
      </c>
      <c r="N81" s="177">
        <v>0</v>
      </c>
      <c r="O81" s="177">
        <f t="shared" si="18"/>
        <v>0</v>
      </c>
      <c r="P81" s="177">
        <v>0</v>
      </c>
      <c r="Q81" s="177">
        <f t="shared" si="19"/>
        <v>0</v>
      </c>
      <c r="R81" s="177"/>
      <c r="S81" s="177" t="s">
        <v>175</v>
      </c>
      <c r="T81" s="178" t="s">
        <v>168</v>
      </c>
      <c r="U81" s="156">
        <v>0</v>
      </c>
      <c r="V81" s="156">
        <f t="shared" si="20"/>
        <v>0</v>
      </c>
      <c r="W81" s="156"/>
      <c r="X81" s="156" t="s">
        <v>298</v>
      </c>
      <c r="Y81" s="147"/>
      <c r="Z81" s="147"/>
      <c r="AA81" s="147"/>
      <c r="AB81" s="147"/>
      <c r="AC81" s="147"/>
      <c r="AD81" s="147"/>
      <c r="AE81" s="147"/>
      <c r="AF81" s="147"/>
      <c r="AG81" s="147" t="s">
        <v>454</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ht="20" outlineLevel="1" x14ac:dyDescent="0.25">
      <c r="A82" s="172">
        <v>74</v>
      </c>
      <c r="B82" s="173" t="s">
        <v>659</v>
      </c>
      <c r="C82" s="182" t="s">
        <v>660</v>
      </c>
      <c r="D82" s="174" t="s">
        <v>166</v>
      </c>
      <c r="E82" s="175">
        <v>1</v>
      </c>
      <c r="F82" s="176"/>
      <c r="G82" s="177">
        <f t="shared" si="14"/>
        <v>0</v>
      </c>
      <c r="H82" s="176"/>
      <c r="I82" s="177">
        <f t="shared" si="15"/>
        <v>0</v>
      </c>
      <c r="J82" s="176"/>
      <c r="K82" s="177">
        <f t="shared" si="16"/>
        <v>0</v>
      </c>
      <c r="L82" s="177">
        <v>21</v>
      </c>
      <c r="M82" s="177">
        <f t="shared" si="17"/>
        <v>0</v>
      </c>
      <c r="N82" s="177">
        <v>0</v>
      </c>
      <c r="O82" s="177">
        <f t="shared" si="18"/>
        <v>0</v>
      </c>
      <c r="P82" s="177">
        <v>0</v>
      </c>
      <c r="Q82" s="177">
        <f t="shared" si="19"/>
        <v>0</v>
      </c>
      <c r="R82" s="177"/>
      <c r="S82" s="177" t="s">
        <v>175</v>
      </c>
      <c r="T82" s="178" t="s">
        <v>168</v>
      </c>
      <c r="U82" s="156">
        <v>0</v>
      </c>
      <c r="V82" s="156">
        <f t="shared" si="20"/>
        <v>0</v>
      </c>
      <c r="W82" s="156"/>
      <c r="X82" s="156" t="s">
        <v>298</v>
      </c>
      <c r="Y82" s="147"/>
      <c r="Z82" s="147"/>
      <c r="AA82" s="147"/>
      <c r="AB82" s="147"/>
      <c r="AC82" s="147"/>
      <c r="AD82" s="147"/>
      <c r="AE82" s="147"/>
      <c r="AF82" s="147"/>
      <c r="AG82" s="147" t="s">
        <v>454</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72">
        <v>75</v>
      </c>
      <c r="B83" s="173" t="s">
        <v>661</v>
      </c>
      <c r="C83" s="182" t="s">
        <v>662</v>
      </c>
      <c r="D83" s="174" t="s">
        <v>166</v>
      </c>
      <c r="E83" s="175">
        <v>1</v>
      </c>
      <c r="F83" s="176"/>
      <c r="G83" s="177">
        <f t="shared" si="14"/>
        <v>0</v>
      </c>
      <c r="H83" s="176"/>
      <c r="I83" s="177">
        <f t="shared" si="15"/>
        <v>0</v>
      </c>
      <c r="J83" s="176"/>
      <c r="K83" s="177">
        <f t="shared" si="16"/>
        <v>0</v>
      </c>
      <c r="L83" s="177">
        <v>21</v>
      </c>
      <c r="M83" s="177">
        <f t="shared" si="17"/>
        <v>0</v>
      </c>
      <c r="N83" s="177">
        <v>0</v>
      </c>
      <c r="O83" s="177">
        <f t="shared" si="18"/>
        <v>0</v>
      </c>
      <c r="P83" s="177">
        <v>0</v>
      </c>
      <c r="Q83" s="177">
        <f t="shared" si="19"/>
        <v>0</v>
      </c>
      <c r="R83" s="177"/>
      <c r="S83" s="177" t="s">
        <v>175</v>
      </c>
      <c r="T83" s="178" t="s">
        <v>168</v>
      </c>
      <c r="U83" s="156">
        <v>0</v>
      </c>
      <c r="V83" s="156">
        <f t="shared" si="20"/>
        <v>0</v>
      </c>
      <c r="W83" s="156"/>
      <c r="X83" s="156" t="s">
        <v>298</v>
      </c>
      <c r="Y83" s="147"/>
      <c r="Z83" s="147"/>
      <c r="AA83" s="147"/>
      <c r="AB83" s="147"/>
      <c r="AC83" s="147"/>
      <c r="AD83" s="147"/>
      <c r="AE83" s="147"/>
      <c r="AF83" s="147"/>
      <c r="AG83" s="147" t="s">
        <v>454</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72">
        <v>76</v>
      </c>
      <c r="B84" s="173" t="s">
        <v>663</v>
      </c>
      <c r="C84" s="182" t="s">
        <v>664</v>
      </c>
      <c r="D84" s="174" t="s">
        <v>166</v>
      </c>
      <c r="E84" s="175">
        <v>8</v>
      </c>
      <c r="F84" s="176"/>
      <c r="G84" s="177">
        <f t="shared" si="14"/>
        <v>0</v>
      </c>
      <c r="H84" s="176"/>
      <c r="I84" s="177">
        <f t="shared" si="15"/>
        <v>0</v>
      </c>
      <c r="J84" s="176"/>
      <c r="K84" s="177">
        <f t="shared" si="16"/>
        <v>0</v>
      </c>
      <c r="L84" s="177">
        <v>21</v>
      </c>
      <c r="M84" s="177">
        <f t="shared" si="17"/>
        <v>0</v>
      </c>
      <c r="N84" s="177">
        <v>0</v>
      </c>
      <c r="O84" s="177">
        <f t="shared" si="18"/>
        <v>0</v>
      </c>
      <c r="P84" s="177">
        <v>0</v>
      </c>
      <c r="Q84" s="177">
        <f t="shared" si="19"/>
        <v>0</v>
      </c>
      <c r="R84" s="177"/>
      <c r="S84" s="177" t="s">
        <v>175</v>
      </c>
      <c r="T84" s="178" t="s">
        <v>168</v>
      </c>
      <c r="U84" s="156">
        <v>0</v>
      </c>
      <c r="V84" s="156">
        <f t="shared" si="20"/>
        <v>0</v>
      </c>
      <c r="W84" s="156"/>
      <c r="X84" s="156" t="s">
        <v>298</v>
      </c>
      <c r="Y84" s="147"/>
      <c r="Z84" s="147"/>
      <c r="AA84" s="147"/>
      <c r="AB84" s="147"/>
      <c r="AC84" s="147"/>
      <c r="AD84" s="147"/>
      <c r="AE84" s="147"/>
      <c r="AF84" s="147"/>
      <c r="AG84" s="147" t="s">
        <v>454</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5">
      <c r="A85" s="172">
        <v>77</v>
      </c>
      <c r="B85" s="173" t="s">
        <v>665</v>
      </c>
      <c r="C85" s="182" t="s">
        <v>666</v>
      </c>
      <c r="D85" s="174" t="s">
        <v>166</v>
      </c>
      <c r="E85" s="175">
        <v>1</v>
      </c>
      <c r="F85" s="176"/>
      <c r="G85" s="177">
        <f t="shared" si="14"/>
        <v>0</v>
      </c>
      <c r="H85" s="176"/>
      <c r="I85" s="177">
        <f t="shared" si="15"/>
        <v>0</v>
      </c>
      <c r="J85" s="176"/>
      <c r="K85" s="177">
        <f t="shared" si="16"/>
        <v>0</v>
      </c>
      <c r="L85" s="177">
        <v>21</v>
      </c>
      <c r="M85" s="177">
        <f t="shared" si="17"/>
        <v>0</v>
      </c>
      <c r="N85" s="177">
        <v>0</v>
      </c>
      <c r="O85" s="177">
        <f t="shared" si="18"/>
        <v>0</v>
      </c>
      <c r="P85" s="177">
        <v>0</v>
      </c>
      <c r="Q85" s="177">
        <f t="shared" si="19"/>
        <v>0</v>
      </c>
      <c r="R85" s="177"/>
      <c r="S85" s="177" t="s">
        <v>175</v>
      </c>
      <c r="T85" s="178" t="s">
        <v>168</v>
      </c>
      <c r="U85" s="156">
        <v>0</v>
      </c>
      <c r="V85" s="156">
        <f t="shared" si="20"/>
        <v>0</v>
      </c>
      <c r="W85" s="156"/>
      <c r="X85" s="156" t="s">
        <v>298</v>
      </c>
      <c r="Y85" s="147"/>
      <c r="Z85" s="147"/>
      <c r="AA85" s="147"/>
      <c r="AB85" s="147"/>
      <c r="AC85" s="147"/>
      <c r="AD85" s="147"/>
      <c r="AE85" s="147"/>
      <c r="AF85" s="147"/>
      <c r="AG85" s="147" t="s">
        <v>454</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ht="20" outlineLevel="1" x14ac:dyDescent="0.25">
      <c r="A86" s="172">
        <v>78</v>
      </c>
      <c r="B86" s="173" t="s">
        <v>667</v>
      </c>
      <c r="C86" s="182" t="s">
        <v>668</v>
      </c>
      <c r="D86" s="174" t="s">
        <v>166</v>
      </c>
      <c r="E86" s="175">
        <v>1</v>
      </c>
      <c r="F86" s="176"/>
      <c r="G86" s="177">
        <f t="shared" si="14"/>
        <v>0</v>
      </c>
      <c r="H86" s="176"/>
      <c r="I86" s="177">
        <f t="shared" si="15"/>
        <v>0</v>
      </c>
      <c r="J86" s="176"/>
      <c r="K86" s="177">
        <f t="shared" si="16"/>
        <v>0</v>
      </c>
      <c r="L86" s="177">
        <v>21</v>
      </c>
      <c r="M86" s="177">
        <f t="shared" si="17"/>
        <v>0</v>
      </c>
      <c r="N86" s="177">
        <v>0</v>
      </c>
      <c r="O86" s="177">
        <f t="shared" si="18"/>
        <v>0</v>
      </c>
      <c r="P86" s="177">
        <v>0</v>
      </c>
      <c r="Q86" s="177">
        <f t="shared" si="19"/>
        <v>0</v>
      </c>
      <c r="R86" s="177"/>
      <c r="S86" s="177" t="s">
        <v>175</v>
      </c>
      <c r="T86" s="178" t="s">
        <v>168</v>
      </c>
      <c r="U86" s="156">
        <v>0</v>
      </c>
      <c r="V86" s="156">
        <f t="shared" si="20"/>
        <v>0</v>
      </c>
      <c r="W86" s="156"/>
      <c r="X86" s="156" t="s">
        <v>298</v>
      </c>
      <c r="Y86" s="147"/>
      <c r="Z86" s="147"/>
      <c r="AA86" s="147"/>
      <c r="AB86" s="147"/>
      <c r="AC86" s="147"/>
      <c r="AD86" s="147"/>
      <c r="AE86" s="147"/>
      <c r="AF86" s="147"/>
      <c r="AG86" s="147" t="s">
        <v>454</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5">
      <c r="A87" s="172">
        <v>79</v>
      </c>
      <c r="B87" s="173" t="s">
        <v>669</v>
      </c>
      <c r="C87" s="182" t="s">
        <v>670</v>
      </c>
      <c r="D87" s="174" t="s">
        <v>166</v>
      </c>
      <c r="E87" s="175">
        <v>2</v>
      </c>
      <c r="F87" s="176"/>
      <c r="G87" s="177">
        <f t="shared" si="14"/>
        <v>0</v>
      </c>
      <c r="H87" s="176"/>
      <c r="I87" s="177">
        <f t="shared" si="15"/>
        <v>0</v>
      </c>
      <c r="J87" s="176"/>
      <c r="K87" s="177">
        <f t="shared" si="16"/>
        <v>0</v>
      </c>
      <c r="L87" s="177">
        <v>21</v>
      </c>
      <c r="M87" s="177">
        <f t="shared" si="17"/>
        <v>0</v>
      </c>
      <c r="N87" s="177">
        <v>0</v>
      </c>
      <c r="O87" s="177">
        <f t="shared" si="18"/>
        <v>0</v>
      </c>
      <c r="P87" s="177">
        <v>0</v>
      </c>
      <c r="Q87" s="177">
        <f t="shared" si="19"/>
        <v>0</v>
      </c>
      <c r="R87" s="177"/>
      <c r="S87" s="177" t="s">
        <v>175</v>
      </c>
      <c r="T87" s="178" t="s">
        <v>168</v>
      </c>
      <c r="U87" s="156">
        <v>0</v>
      </c>
      <c r="V87" s="156">
        <f t="shared" si="20"/>
        <v>0</v>
      </c>
      <c r="W87" s="156"/>
      <c r="X87" s="156" t="s">
        <v>298</v>
      </c>
      <c r="Y87" s="147"/>
      <c r="Z87" s="147"/>
      <c r="AA87" s="147"/>
      <c r="AB87" s="147"/>
      <c r="AC87" s="147"/>
      <c r="AD87" s="147"/>
      <c r="AE87" s="147"/>
      <c r="AF87" s="147"/>
      <c r="AG87" s="147" t="s">
        <v>454</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13" x14ac:dyDescent="0.25">
      <c r="A88" s="158" t="s">
        <v>162</v>
      </c>
      <c r="B88" s="159" t="s">
        <v>110</v>
      </c>
      <c r="C88" s="180" t="s">
        <v>111</v>
      </c>
      <c r="D88" s="160"/>
      <c r="E88" s="161"/>
      <c r="F88" s="162"/>
      <c r="G88" s="162">
        <f>SUMIF(AG89:AG96,"&lt;&gt;NOR",G89:G96)</f>
        <v>0</v>
      </c>
      <c r="H88" s="162"/>
      <c r="I88" s="162">
        <f>SUM(I89:I96)</f>
        <v>0</v>
      </c>
      <c r="J88" s="162"/>
      <c r="K88" s="162">
        <f>SUM(K89:K96)</f>
        <v>0</v>
      </c>
      <c r="L88" s="162"/>
      <c r="M88" s="162">
        <f>SUM(M89:M96)</f>
        <v>0</v>
      </c>
      <c r="N88" s="162"/>
      <c r="O88" s="162">
        <f>SUM(O89:O96)</f>
        <v>0</v>
      </c>
      <c r="P88" s="162"/>
      <c r="Q88" s="162">
        <f>SUM(Q89:Q96)</f>
        <v>0</v>
      </c>
      <c r="R88" s="162"/>
      <c r="S88" s="162"/>
      <c r="T88" s="163"/>
      <c r="U88" s="157"/>
      <c r="V88" s="157">
        <f>SUM(V89:V96)</f>
        <v>0</v>
      </c>
      <c r="W88" s="157"/>
      <c r="X88" s="157"/>
      <c r="AG88" t="s">
        <v>163</v>
      </c>
    </row>
    <row r="89" spans="1:60" outlineLevel="1" x14ac:dyDescent="0.25">
      <c r="A89" s="172">
        <v>80</v>
      </c>
      <c r="B89" s="173" t="s">
        <v>671</v>
      </c>
      <c r="C89" s="182" t="s">
        <v>672</v>
      </c>
      <c r="D89" s="174" t="s">
        <v>166</v>
      </c>
      <c r="E89" s="175">
        <v>1</v>
      </c>
      <c r="F89" s="176"/>
      <c r="G89" s="177">
        <f t="shared" ref="G89:G96" si="21">ROUND(E89*F89,2)</f>
        <v>0</v>
      </c>
      <c r="H89" s="176"/>
      <c r="I89" s="177">
        <f t="shared" ref="I89:I96" si="22">ROUND(E89*H89,2)</f>
        <v>0</v>
      </c>
      <c r="J89" s="176"/>
      <c r="K89" s="177">
        <f t="shared" ref="K89:K96" si="23">ROUND(E89*J89,2)</f>
        <v>0</v>
      </c>
      <c r="L89" s="177">
        <v>21</v>
      </c>
      <c r="M89" s="177">
        <f t="shared" ref="M89:M96" si="24">G89*(1+L89/100)</f>
        <v>0</v>
      </c>
      <c r="N89" s="177">
        <v>0</v>
      </c>
      <c r="O89" s="177">
        <f t="shared" ref="O89:O96" si="25">ROUND(E89*N89,2)</f>
        <v>0</v>
      </c>
      <c r="P89" s="177">
        <v>0</v>
      </c>
      <c r="Q89" s="177">
        <f t="shared" ref="Q89:Q96" si="26">ROUND(E89*P89,2)</f>
        <v>0</v>
      </c>
      <c r="R89" s="177"/>
      <c r="S89" s="177" t="s">
        <v>175</v>
      </c>
      <c r="T89" s="178" t="s">
        <v>168</v>
      </c>
      <c r="U89" s="156">
        <v>0</v>
      </c>
      <c r="V89" s="156">
        <f t="shared" ref="V89:V96" si="27">ROUND(E89*U89,2)</f>
        <v>0</v>
      </c>
      <c r="W89" s="156"/>
      <c r="X89" s="156" t="s">
        <v>220</v>
      </c>
      <c r="Y89" s="147"/>
      <c r="Z89" s="147"/>
      <c r="AA89" s="147"/>
      <c r="AB89" s="147"/>
      <c r="AC89" s="147"/>
      <c r="AD89" s="147"/>
      <c r="AE89" s="147"/>
      <c r="AF89" s="147"/>
      <c r="AG89" s="147" t="s">
        <v>437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5">
      <c r="A90" s="172">
        <v>81</v>
      </c>
      <c r="B90" s="173" t="s">
        <v>673</v>
      </c>
      <c r="C90" s="182" t="s">
        <v>674</v>
      </c>
      <c r="D90" s="174" t="s">
        <v>166</v>
      </c>
      <c r="E90" s="175">
        <v>1</v>
      </c>
      <c r="F90" s="176"/>
      <c r="G90" s="177">
        <f t="shared" si="21"/>
        <v>0</v>
      </c>
      <c r="H90" s="176"/>
      <c r="I90" s="177">
        <f t="shared" si="22"/>
        <v>0</v>
      </c>
      <c r="J90" s="176"/>
      <c r="K90" s="177">
        <f t="shared" si="23"/>
        <v>0</v>
      </c>
      <c r="L90" s="177">
        <v>21</v>
      </c>
      <c r="M90" s="177">
        <f t="shared" si="24"/>
        <v>0</v>
      </c>
      <c r="N90" s="177">
        <v>0</v>
      </c>
      <c r="O90" s="177">
        <f t="shared" si="25"/>
        <v>0</v>
      </c>
      <c r="P90" s="177">
        <v>0</v>
      </c>
      <c r="Q90" s="177">
        <f t="shared" si="26"/>
        <v>0</v>
      </c>
      <c r="R90" s="177"/>
      <c r="S90" s="177" t="s">
        <v>175</v>
      </c>
      <c r="T90" s="178" t="s">
        <v>168</v>
      </c>
      <c r="U90" s="156">
        <v>0</v>
      </c>
      <c r="V90" s="156">
        <f t="shared" si="27"/>
        <v>0</v>
      </c>
      <c r="W90" s="156"/>
      <c r="X90" s="156" t="s">
        <v>220</v>
      </c>
      <c r="Y90" s="147"/>
      <c r="Z90" s="147"/>
      <c r="AA90" s="147"/>
      <c r="AB90" s="147"/>
      <c r="AC90" s="147"/>
      <c r="AD90" s="147"/>
      <c r="AE90" s="147"/>
      <c r="AF90" s="147"/>
      <c r="AG90" s="147" t="s">
        <v>437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5">
      <c r="A91" s="172">
        <v>82</v>
      </c>
      <c r="B91" s="173" t="s">
        <v>675</v>
      </c>
      <c r="C91" s="182" t="s">
        <v>676</v>
      </c>
      <c r="D91" s="174" t="s">
        <v>166</v>
      </c>
      <c r="E91" s="175">
        <v>1</v>
      </c>
      <c r="F91" s="176"/>
      <c r="G91" s="177">
        <f t="shared" si="21"/>
        <v>0</v>
      </c>
      <c r="H91" s="176"/>
      <c r="I91" s="177">
        <f t="shared" si="22"/>
        <v>0</v>
      </c>
      <c r="J91" s="176"/>
      <c r="K91" s="177">
        <f t="shared" si="23"/>
        <v>0</v>
      </c>
      <c r="L91" s="177">
        <v>21</v>
      </c>
      <c r="M91" s="177">
        <f t="shared" si="24"/>
        <v>0</v>
      </c>
      <c r="N91" s="177">
        <v>0</v>
      </c>
      <c r="O91" s="177">
        <f t="shared" si="25"/>
        <v>0</v>
      </c>
      <c r="P91" s="177">
        <v>0</v>
      </c>
      <c r="Q91" s="177">
        <f t="shared" si="26"/>
        <v>0</v>
      </c>
      <c r="R91" s="177"/>
      <c r="S91" s="177" t="s">
        <v>175</v>
      </c>
      <c r="T91" s="178" t="s">
        <v>168</v>
      </c>
      <c r="U91" s="156">
        <v>0</v>
      </c>
      <c r="V91" s="156">
        <f t="shared" si="27"/>
        <v>0</v>
      </c>
      <c r="W91" s="156"/>
      <c r="X91" s="156" t="s">
        <v>220</v>
      </c>
      <c r="Y91" s="147"/>
      <c r="Z91" s="147"/>
      <c r="AA91" s="147"/>
      <c r="AB91" s="147"/>
      <c r="AC91" s="147"/>
      <c r="AD91" s="147"/>
      <c r="AE91" s="147"/>
      <c r="AF91" s="147"/>
      <c r="AG91" s="147" t="s">
        <v>437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5">
      <c r="A92" s="172">
        <v>83</v>
      </c>
      <c r="B92" s="173" t="s">
        <v>677</v>
      </c>
      <c r="C92" s="182" t="s">
        <v>678</v>
      </c>
      <c r="D92" s="174" t="s">
        <v>166</v>
      </c>
      <c r="E92" s="175">
        <v>1</v>
      </c>
      <c r="F92" s="176"/>
      <c r="G92" s="177">
        <f t="shared" si="21"/>
        <v>0</v>
      </c>
      <c r="H92" s="176"/>
      <c r="I92" s="177">
        <f t="shared" si="22"/>
        <v>0</v>
      </c>
      <c r="J92" s="176"/>
      <c r="K92" s="177">
        <f t="shared" si="23"/>
        <v>0</v>
      </c>
      <c r="L92" s="177">
        <v>21</v>
      </c>
      <c r="M92" s="177">
        <f t="shared" si="24"/>
        <v>0</v>
      </c>
      <c r="N92" s="177">
        <v>0</v>
      </c>
      <c r="O92" s="177">
        <f t="shared" si="25"/>
        <v>0</v>
      </c>
      <c r="P92" s="177">
        <v>0</v>
      </c>
      <c r="Q92" s="177">
        <f t="shared" si="26"/>
        <v>0</v>
      </c>
      <c r="R92" s="177"/>
      <c r="S92" s="177" t="s">
        <v>175</v>
      </c>
      <c r="T92" s="178" t="s">
        <v>168</v>
      </c>
      <c r="U92" s="156">
        <v>0</v>
      </c>
      <c r="V92" s="156">
        <f t="shared" si="27"/>
        <v>0</v>
      </c>
      <c r="W92" s="156"/>
      <c r="X92" s="156" t="s">
        <v>220</v>
      </c>
      <c r="Y92" s="147"/>
      <c r="Z92" s="147"/>
      <c r="AA92" s="147"/>
      <c r="AB92" s="147"/>
      <c r="AC92" s="147"/>
      <c r="AD92" s="147"/>
      <c r="AE92" s="147"/>
      <c r="AF92" s="147"/>
      <c r="AG92" s="147" t="s">
        <v>437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5">
      <c r="A93" s="172">
        <v>84</v>
      </c>
      <c r="B93" s="173" t="s">
        <v>679</v>
      </c>
      <c r="C93" s="182" t="s">
        <v>680</v>
      </c>
      <c r="D93" s="174" t="s">
        <v>166</v>
      </c>
      <c r="E93" s="175">
        <v>2</v>
      </c>
      <c r="F93" s="176"/>
      <c r="G93" s="177">
        <f t="shared" si="21"/>
        <v>0</v>
      </c>
      <c r="H93" s="176"/>
      <c r="I93" s="177">
        <f t="shared" si="22"/>
        <v>0</v>
      </c>
      <c r="J93" s="176"/>
      <c r="K93" s="177">
        <f t="shared" si="23"/>
        <v>0</v>
      </c>
      <c r="L93" s="177">
        <v>21</v>
      </c>
      <c r="M93" s="177">
        <f t="shared" si="24"/>
        <v>0</v>
      </c>
      <c r="N93" s="177">
        <v>0</v>
      </c>
      <c r="O93" s="177">
        <f t="shared" si="25"/>
        <v>0</v>
      </c>
      <c r="P93" s="177">
        <v>0</v>
      </c>
      <c r="Q93" s="177">
        <f t="shared" si="26"/>
        <v>0</v>
      </c>
      <c r="R93" s="177"/>
      <c r="S93" s="177" t="s">
        <v>175</v>
      </c>
      <c r="T93" s="178" t="s">
        <v>168</v>
      </c>
      <c r="U93" s="156">
        <v>0</v>
      </c>
      <c r="V93" s="156">
        <f t="shared" si="27"/>
        <v>0</v>
      </c>
      <c r="W93" s="156"/>
      <c r="X93" s="156" t="s">
        <v>220</v>
      </c>
      <c r="Y93" s="147"/>
      <c r="Z93" s="147"/>
      <c r="AA93" s="147"/>
      <c r="AB93" s="147"/>
      <c r="AC93" s="147"/>
      <c r="AD93" s="147"/>
      <c r="AE93" s="147"/>
      <c r="AF93" s="147"/>
      <c r="AG93" s="147" t="s">
        <v>437</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72">
        <v>85</v>
      </c>
      <c r="B94" s="173" t="s">
        <v>681</v>
      </c>
      <c r="C94" s="182" t="s">
        <v>682</v>
      </c>
      <c r="D94" s="174" t="s">
        <v>166</v>
      </c>
      <c r="E94" s="175">
        <v>1</v>
      </c>
      <c r="F94" s="176"/>
      <c r="G94" s="177">
        <f t="shared" si="21"/>
        <v>0</v>
      </c>
      <c r="H94" s="176"/>
      <c r="I94" s="177">
        <f t="shared" si="22"/>
        <v>0</v>
      </c>
      <c r="J94" s="176"/>
      <c r="K94" s="177">
        <f t="shared" si="23"/>
        <v>0</v>
      </c>
      <c r="L94" s="177">
        <v>21</v>
      </c>
      <c r="M94" s="177">
        <f t="shared" si="24"/>
        <v>0</v>
      </c>
      <c r="N94" s="177">
        <v>0</v>
      </c>
      <c r="O94" s="177">
        <f t="shared" si="25"/>
        <v>0</v>
      </c>
      <c r="P94" s="177">
        <v>0</v>
      </c>
      <c r="Q94" s="177">
        <f t="shared" si="26"/>
        <v>0</v>
      </c>
      <c r="R94" s="177"/>
      <c r="S94" s="177" t="s">
        <v>175</v>
      </c>
      <c r="T94" s="178" t="s">
        <v>168</v>
      </c>
      <c r="U94" s="156">
        <v>0</v>
      </c>
      <c r="V94" s="156">
        <f t="shared" si="27"/>
        <v>0</v>
      </c>
      <c r="W94" s="156"/>
      <c r="X94" s="156" t="s">
        <v>220</v>
      </c>
      <c r="Y94" s="147"/>
      <c r="Z94" s="147"/>
      <c r="AA94" s="147"/>
      <c r="AB94" s="147"/>
      <c r="AC94" s="147"/>
      <c r="AD94" s="147"/>
      <c r="AE94" s="147"/>
      <c r="AF94" s="147"/>
      <c r="AG94" s="147" t="s">
        <v>437</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5">
      <c r="A95" s="172">
        <v>86</v>
      </c>
      <c r="B95" s="173" t="s">
        <v>683</v>
      </c>
      <c r="C95" s="182" t="s">
        <v>684</v>
      </c>
      <c r="D95" s="174" t="s">
        <v>166</v>
      </c>
      <c r="E95" s="175">
        <v>1</v>
      </c>
      <c r="F95" s="176"/>
      <c r="G95" s="177">
        <f t="shared" si="21"/>
        <v>0</v>
      </c>
      <c r="H95" s="176"/>
      <c r="I95" s="177">
        <f t="shared" si="22"/>
        <v>0</v>
      </c>
      <c r="J95" s="176"/>
      <c r="K95" s="177">
        <f t="shared" si="23"/>
        <v>0</v>
      </c>
      <c r="L95" s="177">
        <v>21</v>
      </c>
      <c r="M95" s="177">
        <f t="shared" si="24"/>
        <v>0</v>
      </c>
      <c r="N95" s="177">
        <v>0</v>
      </c>
      <c r="O95" s="177">
        <f t="shared" si="25"/>
        <v>0</v>
      </c>
      <c r="P95" s="177">
        <v>0</v>
      </c>
      <c r="Q95" s="177">
        <f t="shared" si="26"/>
        <v>0</v>
      </c>
      <c r="R95" s="177"/>
      <c r="S95" s="177" t="s">
        <v>175</v>
      </c>
      <c r="T95" s="178" t="s">
        <v>168</v>
      </c>
      <c r="U95" s="156">
        <v>0</v>
      </c>
      <c r="V95" s="156">
        <f t="shared" si="27"/>
        <v>0</v>
      </c>
      <c r="W95" s="156"/>
      <c r="X95" s="156" t="s">
        <v>220</v>
      </c>
      <c r="Y95" s="147"/>
      <c r="Z95" s="147"/>
      <c r="AA95" s="147"/>
      <c r="AB95" s="147"/>
      <c r="AC95" s="147"/>
      <c r="AD95" s="147"/>
      <c r="AE95" s="147"/>
      <c r="AF95" s="147"/>
      <c r="AG95" s="147" t="s">
        <v>437</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5">
      <c r="A96" s="172">
        <v>87</v>
      </c>
      <c r="B96" s="173" t="s">
        <v>685</v>
      </c>
      <c r="C96" s="182" t="s">
        <v>686</v>
      </c>
      <c r="D96" s="174" t="s">
        <v>166</v>
      </c>
      <c r="E96" s="175">
        <v>1</v>
      </c>
      <c r="F96" s="176"/>
      <c r="G96" s="177">
        <f t="shared" si="21"/>
        <v>0</v>
      </c>
      <c r="H96" s="176"/>
      <c r="I96" s="177">
        <f t="shared" si="22"/>
        <v>0</v>
      </c>
      <c r="J96" s="176"/>
      <c r="K96" s="177">
        <f t="shared" si="23"/>
        <v>0</v>
      </c>
      <c r="L96" s="177">
        <v>21</v>
      </c>
      <c r="M96" s="177">
        <f t="shared" si="24"/>
        <v>0</v>
      </c>
      <c r="N96" s="177">
        <v>0</v>
      </c>
      <c r="O96" s="177">
        <f t="shared" si="25"/>
        <v>0</v>
      </c>
      <c r="P96" s="177">
        <v>0</v>
      </c>
      <c r="Q96" s="177">
        <f t="shared" si="26"/>
        <v>0</v>
      </c>
      <c r="R96" s="177"/>
      <c r="S96" s="177" t="s">
        <v>175</v>
      </c>
      <c r="T96" s="178" t="s">
        <v>168</v>
      </c>
      <c r="U96" s="156">
        <v>0</v>
      </c>
      <c r="V96" s="156">
        <f t="shared" si="27"/>
        <v>0</v>
      </c>
      <c r="W96" s="156"/>
      <c r="X96" s="156" t="s">
        <v>220</v>
      </c>
      <c r="Y96" s="147"/>
      <c r="Z96" s="147"/>
      <c r="AA96" s="147"/>
      <c r="AB96" s="147"/>
      <c r="AC96" s="147"/>
      <c r="AD96" s="147"/>
      <c r="AE96" s="147"/>
      <c r="AF96" s="147"/>
      <c r="AG96" s="147" t="s">
        <v>437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13" x14ac:dyDescent="0.25">
      <c r="A97" s="158" t="s">
        <v>162</v>
      </c>
      <c r="B97" s="159" t="s">
        <v>112</v>
      </c>
      <c r="C97" s="180" t="s">
        <v>113</v>
      </c>
      <c r="D97" s="160"/>
      <c r="E97" s="161"/>
      <c r="F97" s="162"/>
      <c r="G97" s="162">
        <f>SUMIF(AG98:AG116,"&lt;&gt;NOR",G98:G116)</f>
        <v>0</v>
      </c>
      <c r="H97" s="162"/>
      <c r="I97" s="162">
        <f>SUM(I98:I116)</f>
        <v>0</v>
      </c>
      <c r="J97" s="162"/>
      <c r="K97" s="162">
        <f>SUM(K98:K116)</f>
        <v>0</v>
      </c>
      <c r="L97" s="162"/>
      <c r="M97" s="162">
        <f>SUM(M98:M116)</f>
        <v>0</v>
      </c>
      <c r="N97" s="162"/>
      <c r="O97" s="162">
        <f>SUM(O98:O116)</f>
        <v>0</v>
      </c>
      <c r="P97" s="162"/>
      <c r="Q97" s="162">
        <f>SUM(Q98:Q116)</f>
        <v>0</v>
      </c>
      <c r="R97" s="162"/>
      <c r="S97" s="162"/>
      <c r="T97" s="163"/>
      <c r="U97" s="157"/>
      <c r="V97" s="157">
        <f>SUM(V98:V116)</f>
        <v>0</v>
      </c>
      <c r="W97" s="157"/>
      <c r="X97" s="157"/>
      <c r="AG97" t="s">
        <v>163</v>
      </c>
    </row>
    <row r="98" spans="1:60" outlineLevel="1" x14ac:dyDescent="0.25">
      <c r="A98" s="172">
        <v>88</v>
      </c>
      <c r="B98" s="173" t="s">
        <v>687</v>
      </c>
      <c r="C98" s="182" t="s">
        <v>571</v>
      </c>
      <c r="D98" s="174" t="s">
        <v>166</v>
      </c>
      <c r="E98" s="175">
        <v>1</v>
      </c>
      <c r="F98" s="176"/>
      <c r="G98" s="177">
        <f t="shared" ref="G98:G116" si="28">ROUND(E98*F98,2)</f>
        <v>0</v>
      </c>
      <c r="H98" s="176"/>
      <c r="I98" s="177">
        <f t="shared" ref="I98:I116" si="29">ROUND(E98*H98,2)</f>
        <v>0</v>
      </c>
      <c r="J98" s="176"/>
      <c r="K98" s="177">
        <f t="shared" ref="K98:K116" si="30">ROUND(E98*J98,2)</f>
        <v>0</v>
      </c>
      <c r="L98" s="177">
        <v>21</v>
      </c>
      <c r="M98" s="177">
        <f t="shared" ref="M98:M116" si="31">G98*(1+L98/100)</f>
        <v>0</v>
      </c>
      <c r="N98" s="177">
        <v>0</v>
      </c>
      <c r="O98" s="177">
        <f t="shared" ref="O98:O116" si="32">ROUND(E98*N98,2)</f>
        <v>0</v>
      </c>
      <c r="P98" s="177">
        <v>0</v>
      </c>
      <c r="Q98" s="177">
        <f t="shared" ref="Q98:Q116" si="33">ROUND(E98*P98,2)</f>
        <v>0</v>
      </c>
      <c r="R98" s="177"/>
      <c r="S98" s="177" t="s">
        <v>175</v>
      </c>
      <c r="T98" s="178" t="s">
        <v>168</v>
      </c>
      <c r="U98" s="156">
        <v>0</v>
      </c>
      <c r="V98" s="156">
        <f t="shared" ref="V98:V116" si="34">ROUND(E98*U98,2)</f>
        <v>0</v>
      </c>
      <c r="W98" s="156"/>
      <c r="X98" s="156" t="s">
        <v>220</v>
      </c>
      <c r="Y98" s="147"/>
      <c r="Z98" s="147"/>
      <c r="AA98" s="147"/>
      <c r="AB98" s="147"/>
      <c r="AC98" s="147"/>
      <c r="AD98" s="147"/>
      <c r="AE98" s="147"/>
      <c r="AF98" s="147"/>
      <c r="AG98" s="147" t="s">
        <v>437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5">
      <c r="A99" s="172">
        <v>89</v>
      </c>
      <c r="B99" s="173" t="s">
        <v>688</v>
      </c>
      <c r="C99" s="182" t="s">
        <v>689</v>
      </c>
      <c r="D99" s="174" t="s">
        <v>166</v>
      </c>
      <c r="E99" s="175">
        <v>1</v>
      </c>
      <c r="F99" s="176"/>
      <c r="G99" s="177">
        <f t="shared" si="28"/>
        <v>0</v>
      </c>
      <c r="H99" s="176"/>
      <c r="I99" s="177">
        <f t="shared" si="29"/>
        <v>0</v>
      </c>
      <c r="J99" s="176"/>
      <c r="K99" s="177">
        <f t="shared" si="30"/>
        <v>0</v>
      </c>
      <c r="L99" s="177">
        <v>21</v>
      </c>
      <c r="M99" s="177">
        <f t="shared" si="31"/>
        <v>0</v>
      </c>
      <c r="N99" s="177">
        <v>0</v>
      </c>
      <c r="O99" s="177">
        <f t="shared" si="32"/>
        <v>0</v>
      </c>
      <c r="P99" s="177">
        <v>0</v>
      </c>
      <c r="Q99" s="177">
        <f t="shared" si="33"/>
        <v>0</v>
      </c>
      <c r="R99" s="177"/>
      <c r="S99" s="177" t="s">
        <v>175</v>
      </c>
      <c r="T99" s="178" t="s">
        <v>168</v>
      </c>
      <c r="U99" s="156">
        <v>0</v>
      </c>
      <c r="V99" s="156">
        <f t="shared" si="34"/>
        <v>0</v>
      </c>
      <c r="W99" s="156"/>
      <c r="X99" s="156" t="s">
        <v>220</v>
      </c>
      <c r="Y99" s="147"/>
      <c r="Z99" s="147"/>
      <c r="AA99" s="147"/>
      <c r="AB99" s="147"/>
      <c r="AC99" s="147"/>
      <c r="AD99" s="147"/>
      <c r="AE99" s="147"/>
      <c r="AF99" s="147"/>
      <c r="AG99" s="147" t="s">
        <v>437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5">
      <c r="A100" s="172">
        <v>90</v>
      </c>
      <c r="B100" s="173" t="s">
        <v>690</v>
      </c>
      <c r="C100" s="182" t="s">
        <v>691</v>
      </c>
      <c r="D100" s="174" t="s">
        <v>166</v>
      </c>
      <c r="E100" s="175">
        <v>1</v>
      </c>
      <c r="F100" s="176"/>
      <c r="G100" s="177">
        <f t="shared" si="28"/>
        <v>0</v>
      </c>
      <c r="H100" s="176"/>
      <c r="I100" s="177">
        <f t="shared" si="29"/>
        <v>0</v>
      </c>
      <c r="J100" s="176"/>
      <c r="K100" s="177">
        <f t="shared" si="30"/>
        <v>0</v>
      </c>
      <c r="L100" s="177">
        <v>21</v>
      </c>
      <c r="M100" s="177">
        <f t="shared" si="31"/>
        <v>0</v>
      </c>
      <c r="N100" s="177">
        <v>0</v>
      </c>
      <c r="O100" s="177">
        <f t="shared" si="32"/>
        <v>0</v>
      </c>
      <c r="P100" s="177">
        <v>0</v>
      </c>
      <c r="Q100" s="177">
        <f t="shared" si="33"/>
        <v>0</v>
      </c>
      <c r="R100" s="177"/>
      <c r="S100" s="177" t="s">
        <v>175</v>
      </c>
      <c r="T100" s="178" t="s">
        <v>168</v>
      </c>
      <c r="U100" s="156">
        <v>0</v>
      </c>
      <c r="V100" s="156">
        <f t="shared" si="34"/>
        <v>0</v>
      </c>
      <c r="W100" s="156"/>
      <c r="X100" s="156" t="s">
        <v>220</v>
      </c>
      <c r="Y100" s="147"/>
      <c r="Z100" s="147"/>
      <c r="AA100" s="147"/>
      <c r="AB100" s="147"/>
      <c r="AC100" s="147"/>
      <c r="AD100" s="147"/>
      <c r="AE100" s="147"/>
      <c r="AF100" s="147"/>
      <c r="AG100" s="147" t="s">
        <v>437</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5">
      <c r="A101" s="172">
        <v>91</v>
      </c>
      <c r="B101" s="173" t="s">
        <v>692</v>
      </c>
      <c r="C101" s="182" t="s">
        <v>693</v>
      </c>
      <c r="D101" s="174" t="s">
        <v>166</v>
      </c>
      <c r="E101" s="175">
        <v>1</v>
      </c>
      <c r="F101" s="176"/>
      <c r="G101" s="177">
        <f t="shared" si="28"/>
        <v>0</v>
      </c>
      <c r="H101" s="176"/>
      <c r="I101" s="177">
        <f t="shared" si="29"/>
        <v>0</v>
      </c>
      <c r="J101" s="176"/>
      <c r="K101" s="177">
        <f t="shared" si="30"/>
        <v>0</v>
      </c>
      <c r="L101" s="177">
        <v>21</v>
      </c>
      <c r="M101" s="177">
        <f t="shared" si="31"/>
        <v>0</v>
      </c>
      <c r="N101" s="177">
        <v>0</v>
      </c>
      <c r="O101" s="177">
        <f t="shared" si="32"/>
        <v>0</v>
      </c>
      <c r="P101" s="177">
        <v>0</v>
      </c>
      <c r="Q101" s="177">
        <f t="shared" si="33"/>
        <v>0</v>
      </c>
      <c r="R101" s="177"/>
      <c r="S101" s="177" t="s">
        <v>175</v>
      </c>
      <c r="T101" s="178" t="s">
        <v>168</v>
      </c>
      <c r="U101" s="156">
        <v>0</v>
      </c>
      <c r="V101" s="156">
        <f t="shared" si="34"/>
        <v>0</v>
      </c>
      <c r="W101" s="156"/>
      <c r="X101" s="156" t="s">
        <v>220</v>
      </c>
      <c r="Y101" s="147"/>
      <c r="Z101" s="147"/>
      <c r="AA101" s="147"/>
      <c r="AB101" s="147"/>
      <c r="AC101" s="147"/>
      <c r="AD101" s="147"/>
      <c r="AE101" s="147"/>
      <c r="AF101" s="147"/>
      <c r="AG101" s="147" t="s">
        <v>437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5">
      <c r="A102" s="172">
        <v>92</v>
      </c>
      <c r="B102" s="173" t="s">
        <v>694</v>
      </c>
      <c r="C102" s="182" t="s">
        <v>695</v>
      </c>
      <c r="D102" s="174" t="s">
        <v>166</v>
      </c>
      <c r="E102" s="175">
        <v>1</v>
      </c>
      <c r="F102" s="176"/>
      <c r="G102" s="177">
        <f t="shared" si="28"/>
        <v>0</v>
      </c>
      <c r="H102" s="176"/>
      <c r="I102" s="177">
        <f t="shared" si="29"/>
        <v>0</v>
      </c>
      <c r="J102" s="176"/>
      <c r="K102" s="177">
        <f t="shared" si="30"/>
        <v>0</v>
      </c>
      <c r="L102" s="177">
        <v>21</v>
      </c>
      <c r="M102" s="177">
        <f t="shared" si="31"/>
        <v>0</v>
      </c>
      <c r="N102" s="177">
        <v>0</v>
      </c>
      <c r="O102" s="177">
        <f t="shared" si="32"/>
        <v>0</v>
      </c>
      <c r="P102" s="177">
        <v>0</v>
      </c>
      <c r="Q102" s="177">
        <f t="shared" si="33"/>
        <v>0</v>
      </c>
      <c r="R102" s="177"/>
      <c r="S102" s="177" t="s">
        <v>175</v>
      </c>
      <c r="T102" s="178" t="s">
        <v>168</v>
      </c>
      <c r="U102" s="156">
        <v>0</v>
      </c>
      <c r="V102" s="156">
        <f t="shared" si="34"/>
        <v>0</v>
      </c>
      <c r="W102" s="156"/>
      <c r="X102" s="156" t="s">
        <v>220</v>
      </c>
      <c r="Y102" s="147"/>
      <c r="Z102" s="147"/>
      <c r="AA102" s="147"/>
      <c r="AB102" s="147"/>
      <c r="AC102" s="147"/>
      <c r="AD102" s="147"/>
      <c r="AE102" s="147"/>
      <c r="AF102" s="147"/>
      <c r="AG102" s="147" t="s">
        <v>437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5">
      <c r="A103" s="172">
        <v>93</v>
      </c>
      <c r="B103" s="173" t="s">
        <v>696</v>
      </c>
      <c r="C103" s="182" t="s">
        <v>697</v>
      </c>
      <c r="D103" s="174" t="s">
        <v>166</v>
      </c>
      <c r="E103" s="175">
        <v>4</v>
      </c>
      <c r="F103" s="176"/>
      <c r="G103" s="177">
        <f t="shared" si="28"/>
        <v>0</v>
      </c>
      <c r="H103" s="176"/>
      <c r="I103" s="177">
        <f t="shared" si="29"/>
        <v>0</v>
      </c>
      <c r="J103" s="176"/>
      <c r="K103" s="177">
        <f t="shared" si="30"/>
        <v>0</v>
      </c>
      <c r="L103" s="177">
        <v>21</v>
      </c>
      <c r="M103" s="177">
        <f t="shared" si="31"/>
        <v>0</v>
      </c>
      <c r="N103" s="177">
        <v>0</v>
      </c>
      <c r="O103" s="177">
        <f t="shared" si="32"/>
        <v>0</v>
      </c>
      <c r="P103" s="177">
        <v>0</v>
      </c>
      <c r="Q103" s="177">
        <f t="shared" si="33"/>
        <v>0</v>
      </c>
      <c r="R103" s="177"/>
      <c r="S103" s="177" t="s">
        <v>175</v>
      </c>
      <c r="T103" s="178" t="s">
        <v>168</v>
      </c>
      <c r="U103" s="156">
        <v>0</v>
      </c>
      <c r="V103" s="156">
        <f t="shared" si="34"/>
        <v>0</v>
      </c>
      <c r="W103" s="156"/>
      <c r="X103" s="156" t="s">
        <v>220</v>
      </c>
      <c r="Y103" s="147"/>
      <c r="Z103" s="147"/>
      <c r="AA103" s="147"/>
      <c r="AB103" s="147"/>
      <c r="AC103" s="147"/>
      <c r="AD103" s="147"/>
      <c r="AE103" s="147"/>
      <c r="AF103" s="147"/>
      <c r="AG103" s="147" t="s">
        <v>437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5">
      <c r="A104" s="172">
        <v>94</v>
      </c>
      <c r="B104" s="173" t="s">
        <v>698</v>
      </c>
      <c r="C104" s="182" t="s">
        <v>587</v>
      </c>
      <c r="D104" s="174" t="s">
        <v>166</v>
      </c>
      <c r="E104" s="175">
        <v>16</v>
      </c>
      <c r="F104" s="176"/>
      <c r="G104" s="177">
        <f t="shared" si="28"/>
        <v>0</v>
      </c>
      <c r="H104" s="176"/>
      <c r="I104" s="177">
        <f t="shared" si="29"/>
        <v>0</v>
      </c>
      <c r="J104" s="176"/>
      <c r="K104" s="177">
        <f t="shared" si="30"/>
        <v>0</v>
      </c>
      <c r="L104" s="177">
        <v>21</v>
      </c>
      <c r="M104" s="177">
        <f t="shared" si="31"/>
        <v>0</v>
      </c>
      <c r="N104" s="177">
        <v>0</v>
      </c>
      <c r="O104" s="177">
        <f t="shared" si="32"/>
        <v>0</v>
      </c>
      <c r="P104" s="177">
        <v>0</v>
      </c>
      <c r="Q104" s="177">
        <f t="shared" si="33"/>
        <v>0</v>
      </c>
      <c r="R104" s="177"/>
      <c r="S104" s="177" t="s">
        <v>175</v>
      </c>
      <c r="T104" s="178" t="s">
        <v>168</v>
      </c>
      <c r="U104" s="156">
        <v>0</v>
      </c>
      <c r="V104" s="156">
        <f t="shared" si="34"/>
        <v>0</v>
      </c>
      <c r="W104" s="156"/>
      <c r="X104" s="156" t="s">
        <v>220</v>
      </c>
      <c r="Y104" s="147"/>
      <c r="Z104" s="147"/>
      <c r="AA104" s="147"/>
      <c r="AB104" s="147"/>
      <c r="AC104" s="147"/>
      <c r="AD104" s="147"/>
      <c r="AE104" s="147"/>
      <c r="AF104" s="147"/>
      <c r="AG104" s="147" t="s">
        <v>437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5">
      <c r="A105" s="172">
        <v>95</v>
      </c>
      <c r="B105" s="173" t="s">
        <v>699</v>
      </c>
      <c r="C105" s="182" t="s">
        <v>591</v>
      </c>
      <c r="D105" s="174" t="s">
        <v>166</v>
      </c>
      <c r="E105" s="175">
        <v>4</v>
      </c>
      <c r="F105" s="176"/>
      <c r="G105" s="177">
        <f t="shared" si="28"/>
        <v>0</v>
      </c>
      <c r="H105" s="176"/>
      <c r="I105" s="177">
        <f t="shared" si="29"/>
        <v>0</v>
      </c>
      <c r="J105" s="176"/>
      <c r="K105" s="177">
        <f t="shared" si="30"/>
        <v>0</v>
      </c>
      <c r="L105" s="177">
        <v>21</v>
      </c>
      <c r="M105" s="177">
        <f t="shared" si="31"/>
        <v>0</v>
      </c>
      <c r="N105" s="177">
        <v>0</v>
      </c>
      <c r="O105" s="177">
        <f t="shared" si="32"/>
        <v>0</v>
      </c>
      <c r="P105" s="177">
        <v>0</v>
      </c>
      <c r="Q105" s="177">
        <f t="shared" si="33"/>
        <v>0</v>
      </c>
      <c r="R105" s="177"/>
      <c r="S105" s="177" t="s">
        <v>175</v>
      </c>
      <c r="T105" s="178" t="s">
        <v>168</v>
      </c>
      <c r="U105" s="156">
        <v>0</v>
      </c>
      <c r="V105" s="156">
        <f t="shared" si="34"/>
        <v>0</v>
      </c>
      <c r="W105" s="156"/>
      <c r="X105" s="156" t="s">
        <v>220</v>
      </c>
      <c r="Y105" s="147"/>
      <c r="Z105" s="147"/>
      <c r="AA105" s="147"/>
      <c r="AB105" s="147"/>
      <c r="AC105" s="147"/>
      <c r="AD105" s="147"/>
      <c r="AE105" s="147"/>
      <c r="AF105" s="147"/>
      <c r="AG105" s="147" t="s">
        <v>437</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5">
      <c r="A106" s="172">
        <v>96</v>
      </c>
      <c r="B106" s="173" t="s">
        <v>700</v>
      </c>
      <c r="C106" s="182" t="s">
        <v>701</v>
      </c>
      <c r="D106" s="174" t="s">
        <v>166</v>
      </c>
      <c r="E106" s="175">
        <v>1</v>
      </c>
      <c r="F106" s="176"/>
      <c r="G106" s="177">
        <f t="shared" si="28"/>
        <v>0</v>
      </c>
      <c r="H106" s="176"/>
      <c r="I106" s="177">
        <f t="shared" si="29"/>
        <v>0</v>
      </c>
      <c r="J106" s="176"/>
      <c r="K106" s="177">
        <f t="shared" si="30"/>
        <v>0</v>
      </c>
      <c r="L106" s="177">
        <v>21</v>
      </c>
      <c r="M106" s="177">
        <f t="shared" si="31"/>
        <v>0</v>
      </c>
      <c r="N106" s="177">
        <v>0</v>
      </c>
      <c r="O106" s="177">
        <f t="shared" si="32"/>
        <v>0</v>
      </c>
      <c r="P106" s="177">
        <v>0</v>
      </c>
      <c r="Q106" s="177">
        <f t="shared" si="33"/>
        <v>0</v>
      </c>
      <c r="R106" s="177"/>
      <c r="S106" s="177" t="s">
        <v>175</v>
      </c>
      <c r="T106" s="178" t="s">
        <v>168</v>
      </c>
      <c r="U106" s="156">
        <v>0</v>
      </c>
      <c r="V106" s="156">
        <f t="shared" si="34"/>
        <v>0</v>
      </c>
      <c r="W106" s="156"/>
      <c r="X106" s="156" t="s">
        <v>220</v>
      </c>
      <c r="Y106" s="147"/>
      <c r="Z106" s="147"/>
      <c r="AA106" s="147"/>
      <c r="AB106" s="147"/>
      <c r="AC106" s="147"/>
      <c r="AD106" s="147"/>
      <c r="AE106" s="147"/>
      <c r="AF106" s="147"/>
      <c r="AG106" s="147" t="s">
        <v>437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5">
      <c r="A107" s="172">
        <v>97</v>
      </c>
      <c r="B107" s="173" t="s">
        <v>702</v>
      </c>
      <c r="C107" s="182" t="s">
        <v>703</v>
      </c>
      <c r="D107" s="174" t="s">
        <v>166</v>
      </c>
      <c r="E107" s="175">
        <v>1</v>
      </c>
      <c r="F107" s="176"/>
      <c r="G107" s="177">
        <f t="shared" si="28"/>
        <v>0</v>
      </c>
      <c r="H107" s="176"/>
      <c r="I107" s="177">
        <f t="shared" si="29"/>
        <v>0</v>
      </c>
      <c r="J107" s="176"/>
      <c r="K107" s="177">
        <f t="shared" si="30"/>
        <v>0</v>
      </c>
      <c r="L107" s="177">
        <v>21</v>
      </c>
      <c r="M107" s="177">
        <f t="shared" si="31"/>
        <v>0</v>
      </c>
      <c r="N107" s="177">
        <v>0</v>
      </c>
      <c r="O107" s="177">
        <f t="shared" si="32"/>
        <v>0</v>
      </c>
      <c r="P107" s="177">
        <v>0</v>
      </c>
      <c r="Q107" s="177">
        <f t="shared" si="33"/>
        <v>0</v>
      </c>
      <c r="R107" s="177"/>
      <c r="S107" s="177" t="s">
        <v>175</v>
      </c>
      <c r="T107" s="178" t="s">
        <v>168</v>
      </c>
      <c r="U107" s="156">
        <v>0</v>
      </c>
      <c r="V107" s="156">
        <f t="shared" si="34"/>
        <v>0</v>
      </c>
      <c r="W107" s="156"/>
      <c r="X107" s="156" t="s">
        <v>220</v>
      </c>
      <c r="Y107" s="147"/>
      <c r="Z107" s="147"/>
      <c r="AA107" s="147"/>
      <c r="AB107" s="147"/>
      <c r="AC107" s="147"/>
      <c r="AD107" s="147"/>
      <c r="AE107" s="147"/>
      <c r="AF107" s="147"/>
      <c r="AG107" s="147" t="s">
        <v>437</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ht="20" outlineLevel="1" x14ac:dyDescent="0.25">
      <c r="A108" s="172">
        <v>98</v>
      </c>
      <c r="B108" s="173" t="s">
        <v>704</v>
      </c>
      <c r="C108" s="182" t="s">
        <v>615</v>
      </c>
      <c r="D108" s="174" t="s">
        <v>166</v>
      </c>
      <c r="E108" s="175">
        <v>2</v>
      </c>
      <c r="F108" s="176"/>
      <c r="G108" s="177">
        <f t="shared" si="28"/>
        <v>0</v>
      </c>
      <c r="H108" s="176"/>
      <c r="I108" s="177">
        <f t="shared" si="29"/>
        <v>0</v>
      </c>
      <c r="J108" s="176"/>
      <c r="K108" s="177">
        <f t="shared" si="30"/>
        <v>0</v>
      </c>
      <c r="L108" s="177">
        <v>21</v>
      </c>
      <c r="M108" s="177">
        <f t="shared" si="31"/>
        <v>0</v>
      </c>
      <c r="N108" s="177">
        <v>0</v>
      </c>
      <c r="O108" s="177">
        <f t="shared" si="32"/>
        <v>0</v>
      </c>
      <c r="P108" s="177">
        <v>0</v>
      </c>
      <c r="Q108" s="177">
        <f t="shared" si="33"/>
        <v>0</v>
      </c>
      <c r="R108" s="177"/>
      <c r="S108" s="177" t="s">
        <v>175</v>
      </c>
      <c r="T108" s="178" t="s">
        <v>168</v>
      </c>
      <c r="U108" s="156">
        <v>0</v>
      </c>
      <c r="V108" s="156">
        <f t="shared" si="34"/>
        <v>0</v>
      </c>
      <c r="W108" s="156"/>
      <c r="X108" s="156" t="s">
        <v>298</v>
      </c>
      <c r="Y108" s="147"/>
      <c r="Z108" s="147"/>
      <c r="AA108" s="147"/>
      <c r="AB108" s="147"/>
      <c r="AC108" s="147"/>
      <c r="AD108" s="147"/>
      <c r="AE108" s="147"/>
      <c r="AF108" s="147"/>
      <c r="AG108" s="147" t="s">
        <v>454</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20" outlineLevel="1" x14ac:dyDescent="0.25">
      <c r="A109" s="172">
        <v>99</v>
      </c>
      <c r="B109" s="173" t="s">
        <v>705</v>
      </c>
      <c r="C109" s="182" t="s">
        <v>635</v>
      </c>
      <c r="D109" s="174" t="s">
        <v>166</v>
      </c>
      <c r="E109" s="175">
        <v>4</v>
      </c>
      <c r="F109" s="176"/>
      <c r="G109" s="177">
        <f t="shared" si="28"/>
        <v>0</v>
      </c>
      <c r="H109" s="176"/>
      <c r="I109" s="177">
        <f t="shared" si="29"/>
        <v>0</v>
      </c>
      <c r="J109" s="176"/>
      <c r="K109" s="177">
        <f t="shared" si="30"/>
        <v>0</v>
      </c>
      <c r="L109" s="177">
        <v>21</v>
      </c>
      <c r="M109" s="177">
        <f t="shared" si="31"/>
        <v>0</v>
      </c>
      <c r="N109" s="177">
        <v>0</v>
      </c>
      <c r="O109" s="177">
        <f t="shared" si="32"/>
        <v>0</v>
      </c>
      <c r="P109" s="177">
        <v>0</v>
      </c>
      <c r="Q109" s="177">
        <f t="shared" si="33"/>
        <v>0</v>
      </c>
      <c r="R109" s="177"/>
      <c r="S109" s="177" t="s">
        <v>175</v>
      </c>
      <c r="T109" s="178" t="s">
        <v>168</v>
      </c>
      <c r="U109" s="156">
        <v>0</v>
      </c>
      <c r="V109" s="156">
        <f t="shared" si="34"/>
        <v>0</v>
      </c>
      <c r="W109" s="156"/>
      <c r="X109" s="156" t="s">
        <v>298</v>
      </c>
      <c r="Y109" s="147"/>
      <c r="Z109" s="147"/>
      <c r="AA109" s="147"/>
      <c r="AB109" s="147"/>
      <c r="AC109" s="147"/>
      <c r="AD109" s="147"/>
      <c r="AE109" s="147"/>
      <c r="AF109" s="147"/>
      <c r="AG109" s="147" t="s">
        <v>454</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5">
      <c r="A110" s="172">
        <v>100</v>
      </c>
      <c r="B110" s="173" t="s">
        <v>636</v>
      </c>
      <c r="C110" s="182" t="s">
        <v>637</v>
      </c>
      <c r="D110" s="174" t="s">
        <v>166</v>
      </c>
      <c r="E110" s="175">
        <v>6</v>
      </c>
      <c r="F110" s="176"/>
      <c r="G110" s="177">
        <f t="shared" si="28"/>
        <v>0</v>
      </c>
      <c r="H110" s="176"/>
      <c r="I110" s="177">
        <f t="shared" si="29"/>
        <v>0</v>
      </c>
      <c r="J110" s="176"/>
      <c r="K110" s="177">
        <f t="shared" si="30"/>
        <v>0</v>
      </c>
      <c r="L110" s="177">
        <v>21</v>
      </c>
      <c r="M110" s="177">
        <f t="shared" si="31"/>
        <v>0</v>
      </c>
      <c r="N110" s="177">
        <v>0</v>
      </c>
      <c r="O110" s="177">
        <f t="shared" si="32"/>
        <v>0</v>
      </c>
      <c r="P110" s="177">
        <v>0</v>
      </c>
      <c r="Q110" s="177">
        <f t="shared" si="33"/>
        <v>0</v>
      </c>
      <c r="R110" s="177"/>
      <c r="S110" s="177" t="s">
        <v>175</v>
      </c>
      <c r="T110" s="178" t="s">
        <v>168</v>
      </c>
      <c r="U110" s="156">
        <v>0</v>
      </c>
      <c r="V110" s="156">
        <f t="shared" si="34"/>
        <v>0</v>
      </c>
      <c r="W110" s="156"/>
      <c r="X110" s="156" t="s">
        <v>298</v>
      </c>
      <c r="Y110" s="147"/>
      <c r="Z110" s="147"/>
      <c r="AA110" s="147"/>
      <c r="AB110" s="147"/>
      <c r="AC110" s="147"/>
      <c r="AD110" s="147"/>
      <c r="AE110" s="147"/>
      <c r="AF110" s="147"/>
      <c r="AG110" s="147" t="s">
        <v>454</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5">
      <c r="A111" s="172">
        <v>101</v>
      </c>
      <c r="B111" s="173" t="s">
        <v>687</v>
      </c>
      <c r="C111" s="182" t="s">
        <v>641</v>
      </c>
      <c r="D111" s="174" t="s">
        <v>166</v>
      </c>
      <c r="E111" s="175">
        <v>1</v>
      </c>
      <c r="F111" s="176"/>
      <c r="G111" s="177">
        <f t="shared" si="28"/>
        <v>0</v>
      </c>
      <c r="H111" s="176"/>
      <c r="I111" s="177">
        <f t="shared" si="29"/>
        <v>0</v>
      </c>
      <c r="J111" s="176"/>
      <c r="K111" s="177">
        <f t="shared" si="30"/>
        <v>0</v>
      </c>
      <c r="L111" s="177">
        <v>21</v>
      </c>
      <c r="M111" s="177">
        <f t="shared" si="31"/>
        <v>0</v>
      </c>
      <c r="N111" s="177">
        <v>0</v>
      </c>
      <c r="O111" s="177">
        <f t="shared" si="32"/>
        <v>0</v>
      </c>
      <c r="P111" s="177">
        <v>0</v>
      </c>
      <c r="Q111" s="177">
        <f t="shared" si="33"/>
        <v>0</v>
      </c>
      <c r="R111" s="177"/>
      <c r="S111" s="177" t="s">
        <v>175</v>
      </c>
      <c r="T111" s="178" t="s">
        <v>168</v>
      </c>
      <c r="U111" s="156">
        <v>0</v>
      </c>
      <c r="V111" s="156">
        <f t="shared" si="34"/>
        <v>0</v>
      </c>
      <c r="W111" s="156"/>
      <c r="X111" s="156" t="s">
        <v>298</v>
      </c>
      <c r="Y111" s="147"/>
      <c r="Z111" s="147"/>
      <c r="AA111" s="147"/>
      <c r="AB111" s="147"/>
      <c r="AC111" s="147"/>
      <c r="AD111" s="147"/>
      <c r="AE111" s="147"/>
      <c r="AF111" s="147"/>
      <c r="AG111" s="147" t="s">
        <v>454</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5">
      <c r="A112" s="172">
        <v>102</v>
      </c>
      <c r="B112" s="173" t="s">
        <v>706</v>
      </c>
      <c r="C112" s="182" t="s">
        <v>707</v>
      </c>
      <c r="D112" s="174" t="s">
        <v>166</v>
      </c>
      <c r="E112" s="175">
        <v>1</v>
      </c>
      <c r="F112" s="176"/>
      <c r="G112" s="177">
        <f t="shared" si="28"/>
        <v>0</v>
      </c>
      <c r="H112" s="176"/>
      <c r="I112" s="177">
        <f t="shared" si="29"/>
        <v>0</v>
      </c>
      <c r="J112" s="176"/>
      <c r="K112" s="177">
        <f t="shared" si="30"/>
        <v>0</v>
      </c>
      <c r="L112" s="177">
        <v>21</v>
      </c>
      <c r="M112" s="177">
        <f t="shared" si="31"/>
        <v>0</v>
      </c>
      <c r="N112" s="177">
        <v>0</v>
      </c>
      <c r="O112" s="177">
        <f t="shared" si="32"/>
        <v>0</v>
      </c>
      <c r="P112" s="177">
        <v>0</v>
      </c>
      <c r="Q112" s="177">
        <f t="shared" si="33"/>
        <v>0</v>
      </c>
      <c r="R112" s="177"/>
      <c r="S112" s="177" t="s">
        <v>175</v>
      </c>
      <c r="T112" s="178" t="s">
        <v>168</v>
      </c>
      <c r="U112" s="156">
        <v>0</v>
      </c>
      <c r="V112" s="156">
        <f t="shared" si="34"/>
        <v>0</v>
      </c>
      <c r="W112" s="156"/>
      <c r="X112" s="156" t="s">
        <v>298</v>
      </c>
      <c r="Y112" s="147"/>
      <c r="Z112" s="147"/>
      <c r="AA112" s="147"/>
      <c r="AB112" s="147"/>
      <c r="AC112" s="147"/>
      <c r="AD112" s="147"/>
      <c r="AE112" s="147"/>
      <c r="AF112" s="147"/>
      <c r="AG112" s="147" t="s">
        <v>454</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5">
      <c r="A113" s="172">
        <v>103</v>
      </c>
      <c r="B113" s="173" t="s">
        <v>708</v>
      </c>
      <c r="C113" s="182" t="s">
        <v>589</v>
      </c>
      <c r="D113" s="174" t="s">
        <v>166</v>
      </c>
      <c r="E113" s="175">
        <v>1</v>
      </c>
      <c r="F113" s="176"/>
      <c r="G113" s="177">
        <f t="shared" si="28"/>
        <v>0</v>
      </c>
      <c r="H113" s="176"/>
      <c r="I113" s="177">
        <f t="shared" si="29"/>
        <v>0</v>
      </c>
      <c r="J113" s="176"/>
      <c r="K113" s="177">
        <f t="shared" si="30"/>
        <v>0</v>
      </c>
      <c r="L113" s="177">
        <v>21</v>
      </c>
      <c r="M113" s="177">
        <f t="shared" si="31"/>
        <v>0</v>
      </c>
      <c r="N113" s="177">
        <v>0</v>
      </c>
      <c r="O113" s="177">
        <f t="shared" si="32"/>
        <v>0</v>
      </c>
      <c r="P113" s="177">
        <v>0</v>
      </c>
      <c r="Q113" s="177">
        <f t="shared" si="33"/>
        <v>0</v>
      </c>
      <c r="R113" s="177"/>
      <c r="S113" s="177" t="s">
        <v>175</v>
      </c>
      <c r="T113" s="178" t="s">
        <v>168</v>
      </c>
      <c r="U113" s="156">
        <v>0</v>
      </c>
      <c r="V113" s="156">
        <f t="shared" si="34"/>
        <v>0</v>
      </c>
      <c r="W113" s="156"/>
      <c r="X113" s="156" t="s">
        <v>298</v>
      </c>
      <c r="Y113" s="147"/>
      <c r="Z113" s="147"/>
      <c r="AA113" s="147"/>
      <c r="AB113" s="147"/>
      <c r="AC113" s="147"/>
      <c r="AD113" s="147"/>
      <c r="AE113" s="147"/>
      <c r="AF113" s="147"/>
      <c r="AG113" s="147" t="s">
        <v>454</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5">
      <c r="A114" s="172">
        <v>104</v>
      </c>
      <c r="B114" s="173" t="s">
        <v>709</v>
      </c>
      <c r="C114" s="182" t="s">
        <v>710</v>
      </c>
      <c r="D114" s="174" t="s">
        <v>166</v>
      </c>
      <c r="E114" s="175">
        <v>1</v>
      </c>
      <c r="F114" s="176"/>
      <c r="G114" s="177">
        <f t="shared" si="28"/>
        <v>0</v>
      </c>
      <c r="H114" s="176"/>
      <c r="I114" s="177">
        <f t="shared" si="29"/>
        <v>0</v>
      </c>
      <c r="J114" s="176"/>
      <c r="K114" s="177">
        <f t="shared" si="30"/>
        <v>0</v>
      </c>
      <c r="L114" s="177">
        <v>21</v>
      </c>
      <c r="M114" s="177">
        <f t="shared" si="31"/>
        <v>0</v>
      </c>
      <c r="N114" s="177">
        <v>0</v>
      </c>
      <c r="O114" s="177">
        <f t="shared" si="32"/>
        <v>0</v>
      </c>
      <c r="P114" s="177">
        <v>0</v>
      </c>
      <c r="Q114" s="177">
        <f t="shared" si="33"/>
        <v>0</v>
      </c>
      <c r="R114" s="177"/>
      <c r="S114" s="177" t="s">
        <v>175</v>
      </c>
      <c r="T114" s="178" t="s">
        <v>168</v>
      </c>
      <c r="U114" s="156">
        <v>0</v>
      </c>
      <c r="V114" s="156">
        <f t="shared" si="34"/>
        <v>0</v>
      </c>
      <c r="W114" s="156"/>
      <c r="X114" s="156" t="s">
        <v>298</v>
      </c>
      <c r="Y114" s="147"/>
      <c r="Z114" s="147"/>
      <c r="AA114" s="147"/>
      <c r="AB114" s="147"/>
      <c r="AC114" s="147"/>
      <c r="AD114" s="147"/>
      <c r="AE114" s="147"/>
      <c r="AF114" s="147"/>
      <c r="AG114" s="147" t="s">
        <v>454</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5">
      <c r="A115" s="172">
        <v>105</v>
      </c>
      <c r="B115" s="173" t="s">
        <v>711</v>
      </c>
      <c r="C115" s="182" t="s">
        <v>712</v>
      </c>
      <c r="D115" s="174" t="s">
        <v>166</v>
      </c>
      <c r="E115" s="175">
        <v>1</v>
      </c>
      <c r="F115" s="176"/>
      <c r="G115" s="177">
        <f t="shared" si="28"/>
        <v>0</v>
      </c>
      <c r="H115" s="176"/>
      <c r="I115" s="177">
        <f t="shared" si="29"/>
        <v>0</v>
      </c>
      <c r="J115" s="176"/>
      <c r="K115" s="177">
        <f t="shared" si="30"/>
        <v>0</v>
      </c>
      <c r="L115" s="177">
        <v>21</v>
      </c>
      <c r="M115" s="177">
        <f t="shared" si="31"/>
        <v>0</v>
      </c>
      <c r="N115" s="177">
        <v>0</v>
      </c>
      <c r="O115" s="177">
        <f t="shared" si="32"/>
        <v>0</v>
      </c>
      <c r="P115" s="177">
        <v>0</v>
      </c>
      <c r="Q115" s="177">
        <f t="shared" si="33"/>
        <v>0</v>
      </c>
      <c r="R115" s="177"/>
      <c r="S115" s="177" t="s">
        <v>175</v>
      </c>
      <c r="T115" s="178" t="s">
        <v>168</v>
      </c>
      <c r="U115" s="156">
        <v>0</v>
      </c>
      <c r="V115" s="156">
        <f t="shared" si="34"/>
        <v>0</v>
      </c>
      <c r="W115" s="156"/>
      <c r="X115" s="156" t="s">
        <v>298</v>
      </c>
      <c r="Y115" s="147"/>
      <c r="Z115" s="147"/>
      <c r="AA115" s="147"/>
      <c r="AB115" s="147"/>
      <c r="AC115" s="147"/>
      <c r="AD115" s="147"/>
      <c r="AE115" s="147"/>
      <c r="AF115" s="147"/>
      <c r="AG115" s="147" t="s">
        <v>454</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5">
      <c r="A116" s="172">
        <v>106</v>
      </c>
      <c r="B116" s="173" t="s">
        <v>687</v>
      </c>
      <c r="C116" s="182" t="s">
        <v>573</v>
      </c>
      <c r="D116" s="174" t="s">
        <v>166</v>
      </c>
      <c r="E116" s="175">
        <v>1</v>
      </c>
      <c r="F116" s="176"/>
      <c r="G116" s="177">
        <f t="shared" si="28"/>
        <v>0</v>
      </c>
      <c r="H116" s="176"/>
      <c r="I116" s="177">
        <f t="shared" si="29"/>
        <v>0</v>
      </c>
      <c r="J116" s="176"/>
      <c r="K116" s="177">
        <f t="shared" si="30"/>
        <v>0</v>
      </c>
      <c r="L116" s="177">
        <v>21</v>
      </c>
      <c r="M116" s="177">
        <f t="shared" si="31"/>
        <v>0</v>
      </c>
      <c r="N116" s="177">
        <v>0</v>
      </c>
      <c r="O116" s="177">
        <f t="shared" si="32"/>
        <v>0</v>
      </c>
      <c r="P116" s="177">
        <v>0</v>
      </c>
      <c r="Q116" s="177">
        <f t="shared" si="33"/>
        <v>0</v>
      </c>
      <c r="R116" s="177"/>
      <c r="S116" s="177" t="s">
        <v>175</v>
      </c>
      <c r="T116" s="178" t="s">
        <v>168</v>
      </c>
      <c r="U116" s="156">
        <v>0</v>
      </c>
      <c r="V116" s="156">
        <f t="shared" si="34"/>
        <v>0</v>
      </c>
      <c r="W116" s="156"/>
      <c r="X116" s="156" t="s">
        <v>713</v>
      </c>
      <c r="Y116" s="147"/>
      <c r="Z116" s="147"/>
      <c r="AA116" s="147"/>
      <c r="AB116" s="147"/>
      <c r="AC116" s="147"/>
      <c r="AD116" s="147"/>
      <c r="AE116" s="147"/>
      <c r="AF116" s="147"/>
      <c r="AG116" s="147" t="s">
        <v>714</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ht="13" x14ac:dyDescent="0.25">
      <c r="A117" s="158" t="s">
        <v>162</v>
      </c>
      <c r="B117" s="159" t="s">
        <v>114</v>
      </c>
      <c r="C117" s="180" t="s">
        <v>115</v>
      </c>
      <c r="D117" s="160"/>
      <c r="E117" s="161"/>
      <c r="F117" s="162"/>
      <c r="G117" s="162">
        <f>SUMIF(AG118:AG136,"&lt;&gt;NOR",G118:G136)</f>
        <v>0</v>
      </c>
      <c r="H117" s="162"/>
      <c r="I117" s="162">
        <f>SUM(I118:I136)</f>
        <v>0</v>
      </c>
      <c r="J117" s="162"/>
      <c r="K117" s="162">
        <f>SUM(K118:K136)</f>
        <v>0</v>
      </c>
      <c r="L117" s="162"/>
      <c r="M117" s="162">
        <f>SUM(M118:M136)</f>
        <v>0</v>
      </c>
      <c r="N117" s="162"/>
      <c r="O117" s="162">
        <f>SUM(O118:O136)</f>
        <v>0</v>
      </c>
      <c r="P117" s="162"/>
      <c r="Q117" s="162">
        <f>SUM(Q118:Q136)</f>
        <v>0</v>
      </c>
      <c r="R117" s="162"/>
      <c r="S117" s="162"/>
      <c r="T117" s="163"/>
      <c r="U117" s="157"/>
      <c r="V117" s="157">
        <f>SUM(V118:V136)</f>
        <v>0</v>
      </c>
      <c r="W117" s="157"/>
      <c r="X117" s="157"/>
      <c r="AG117" t="s">
        <v>163</v>
      </c>
    </row>
    <row r="118" spans="1:60" outlineLevel="1" x14ac:dyDescent="0.25">
      <c r="A118" s="172">
        <v>107</v>
      </c>
      <c r="B118" s="173" t="s">
        <v>687</v>
      </c>
      <c r="C118" s="182" t="s">
        <v>571</v>
      </c>
      <c r="D118" s="174" t="s">
        <v>166</v>
      </c>
      <c r="E118" s="175">
        <v>1</v>
      </c>
      <c r="F118" s="176"/>
      <c r="G118" s="177">
        <f t="shared" ref="G118:G136" si="35">ROUND(E118*F118,2)</f>
        <v>0</v>
      </c>
      <c r="H118" s="176"/>
      <c r="I118" s="177">
        <f t="shared" ref="I118:I136" si="36">ROUND(E118*H118,2)</f>
        <v>0</v>
      </c>
      <c r="J118" s="176"/>
      <c r="K118" s="177">
        <f t="shared" ref="K118:K136" si="37">ROUND(E118*J118,2)</f>
        <v>0</v>
      </c>
      <c r="L118" s="177">
        <v>21</v>
      </c>
      <c r="M118" s="177">
        <f t="shared" ref="M118:M136" si="38">G118*(1+L118/100)</f>
        <v>0</v>
      </c>
      <c r="N118" s="177">
        <v>0</v>
      </c>
      <c r="O118" s="177">
        <f t="shared" ref="O118:O136" si="39">ROUND(E118*N118,2)</f>
        <v>0</v>
      </c>
      <c r="P118" s="177">
        <v>0</v>
      </c>
      <c r="Q118" s="177">
        <f t="shared" ref="Q118:Q136" si="40">ROUND(E118*P118,2)</f>
        <v>0</v>
      </c>
      <c r="R118" s="177"/>
      <c r="S118" s="177" t="s">
        <v>175</v>
      </c>
      <c r="T118" s="178" t="s">
        <v>168</v>
      </c>
      <c r="U118" s="156">
        <v>0</v>
      </c>
      <c r="V118" s="156">
        <f t="shared" ref="V118:V136" si="41">ROUND(E118*U118,2)</f>
        <v>0</v>
      </c>
      <c r="W118" s="156"/>
      <c r="X118" s="156" t="s">
        <v>220</v>
      </c>
      <c r="Y118" s="147"/>
      <c r="Z118" s="147"/>
      <c r="AA118" s="147"/>
      <c r="AB118" s="147"/>
      <c r="AC118" s="147"/>
      <c r="AD118" s="147"/>
      <c r="AE118" s="147"/>
      <c r="AF118" s="147"/>
      <c r="AG118" s="147" t="s">
        <v>437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5">
      <c r="A119" s="172">
        <v>108</v>
      </c>
      <c r="B119" s="173" t="s">
        <v>715</v>
      </c>
      <c r="C119" s="182" t="s">
        <v>689</v>
      </c>
      <c r="D119" s="174" t="s">
        <v>166</v>
      </c>
      <c r="E119" s="175">
        <v>1</v>
      </c>
      <c r="F119" s="176"/>
      <c r="G119" s="177">
        <f t="shared" si="35"/>
        <v>0</v>
      </c>
      <c r="H119" s="176"/>
      <c r="I119" s="177">
        <f t="shared" si="36"/>
        <v>0</v>
      </c>
      <c r="J119" s="176"/>
      <c r="K119" s="177">
        <f t="shared" si="37"/>
        <v>0</v>
      </c>
      <c r="L119" s="177">
        <v>21</v>
      </c>
      <c r="M119" s="177">
        <f t="shared" si="38"/>
        <v>0</v>
      </c>
      <c r="N119" s="177">
        <v>0</v>
      </c>
      <c r="O119" s="177">
        <f t="shared" si="39"/>
        <v>0</v>
      </c>
      <c r="P119" s="177">
        <v>0</v>
      </c>
      <c r="Q119" s="177">
        <f t="shared" si="40"/>
        <v>0</v>
      </c>
      <c r="R119" s="177"/>
      <c r="S119" s="177" t="s">
        <v>175</v>
      </c>
      <c r="T119" s="178" t="s">
        <v>168</v>
      </c>
      <c r="U119" s="156">
        <v>0</v>
      </c>
      <c r="V119" s="156">
        <f t="shared" si="41"/>
        <v>0</v>
      </c>
      <c r="W119" s="156"/>
      <c r="X119" s="156" t="s">
        <v>220</v>
      </c>
      <c r="Y119" s="147"/>
      <c r="Z119" s="147"/>
      <c r="AA119" s="147"/>
      <c r="AB119" s="147"/>
      <c r="AC119" s="147"/>
      <c r="AD119" s="147"/>
      <c r="AE119" s="147"/>
      <c r="AF119" s="147"/>
      <c r="AG119" s="147" t="s">
        <v>437</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5">
      <c r="A120" s="172">
        <v>109</v>
      </c>
      <c r="B120" s="173" t="s">
        <v>716</v>
      </c>
      <c r="C120" s="182" t="s">
        <v>691</v>
      </c>
      <c r="D120" s="174" t="s">
        <v>166</v>
      </c>
      <c r="E120" s="175">
        <v>1</v>
      </c>
      <c r="F120" s="176"/>
      <c r="G120" s="177">
        <f t="shared" si="35"/>
        <v>0</v>
      </c>
      <c r="H120" s="176"/>
      <c r="I120" s="177">
        <f t="shared" si="36"/>
        <v>0</v>
      </c>
      <c r="J120" s="176"/>
      <c r="K120" s="177">
        <f t="shared" si="37"/>
        <v>0</v>
      </c>
      <c r="L120" s="177">
        <v>21</v>
      </c>
      <c r="M120" s="177">
        <f t="shared" si="38"/>
        <v>0</v>
      </c>
      <c r="N120" s="177">
        <v>0</v>
      </c>
      <c r="O120" s="177">
        <f t="shared" si="39"/>
        <v>0</v>
      </c>
      <c r="P120" s="177">
        <v>0</v>
      </c>
      <c r="Q120" s="177">
        <f t="shared" si="40"/>
        <v>0</v>
      </c>
      <c r="R120" s="177"/>
      <c r="S120" s="177" t="s">
        <v>175</v>
      </c>
      <c r="T120" s="178" t="s">
        <v>168</v>
      </c>
      <c r="U120" s="156">
        <v>0</v>
      </c>
      <c r="V120" s="156">
        <f t="shared" si="41"/>
        <v>0</v>
      </c>
      <c r="W120" s="156"/>
      <c r="X120" s="156" t="s">
        <v>220</v>
      </c>
      <c r="Y120" s="147"/>
      <c r="Z120" s="147"/>
      <c r="AA120" s="147"/>
      <c r="AB120" s="147"/>
      <c r="AC120" s="147"/>
      <c r="AD120" s="147"/>
      <c r="AE120" s="147"/>
      <c r="AF120" s="147"/>
      <c r="AG120" s="147" t="s">
        <v>437</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5">
      <c r="A121" s="172">
        <v>110</v>
      </c>
      <c r="B121" s="173" t="s">
        <v>717</v>
      </c>
      <c r="C121" s="182" t="s">
        <v>693</v>
      </c>
      <c r="D121" s="174" t="s">
        <v>166</v>
      </c>
      <c r="E121" s="175">
        <v>1</v>
      </c>
      <c r="F121" s="176"/>
      <c r="G121" s="177">
        <f t="shared" si="35"/>
        <v>0</v>
      </c>
      <c r="H121" s="176"/>
      <c r="I121" s="177">
        <f t="shared" si="36"/>
        <v>0</v>
      </c>
      <c r="J121" s="176"/>
      <c r="K121" s="177">
        <f t="shared" si="37"/>
        <v>0</v>
      </c>
      <c r="L121" s="177">
        <v>21</v>
      </c>
      <c r="M121" s="177">
        <f t="shared" si="38"/>
        <v>0</v>
      </c>
      <c r="N121" s="177">
        <v>0</v>
      </c>
      <c r="O121" s="177">
        <f t="shared" si="39"/>
        <v>0</v>
      </c>
      <c r="P121" s="177">
        <v>0</v>
      </c>
      <c r="Q121" s="177">
        <f t="shared" si="40"/>
        <v>0</v>
      </c>
      <c r="R121" s="177"/>
      <c r="S121" s="177" t="s">
        <v>175</v>
      </c>
      <c r="T121" s="178" t="s">
        <v>168</v>
      </c>
      <c r="U121" s="156">
        <v>0</v>
      </c>
      <c r="V121" s="156">
        <f t="shared" si="41"/>
        <v>0</v>
      </c>
      <c r="W121" s="156"/>
      <c r="X121" s="156" t="s">
        <v>220</v>
      </c>
      <c r="Y121" s="147"/>
      <c r="Z121" s="147"/>
      <c r="AA121" s="147"/>
      <c r="AB121" s="147"/>
      <c r="AC121" s="147"/>
      <c r="AD121" s="147"/>
      <c r="AE121" s="147"/>
      <c r="AF121" s="147"/>
      <c r="AG121" s="147" t="s">
        <v>437</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5">
      <c r="A122" s="172">
        <v>111</v>
      </c>
      <c r="B122" s="173" t="s">
        <v>718</v>
      </c>
      <c r="C122" s="182" t="s">
        <v>707</v>
      </c>
      <c r="D122" s="174" t="s">
        <v>166</v>
      </c>
      <c r="E122" s="175">
        <v>1</v>
      </c>
      <c r="F122" s="176"/>
      <c r="G122" s="177">
        <f t="shared" si="35"/>
        <v>0</v>
      </c>
      <c r="H122" s="176"/>
      <c r="I122" s="177">
        <f t="shared" si="36"/>
        <v>0</v>
      </c>
      <c r="J122" s="176"/>
      <c r="K122" s="177">
        <f t="shared" si="37"/>
        <v>0</v>
      </c>
      <c r="L122" s="177">
        <v>21</v>
      </c>
      <c r="M122" s="177">
        <f t="shared" si="38"/>
        <v>0</v>
      </c>
      <c r="N122" s="177">
        <v>0</v>
      </c>
      <c r="O122" s="177">
        <f t="shared" si="39"/>
        <v>0</v>
      </c>
      <c r="P122" s="177">
        <v>0</v>
      </c>
      <c r="Q122" s="177">
        <f t="shared" si="40"/>
        <v>0</v>
      </c>
      <c r="R122" s="177"/>
      <c r="S122" s="177" t="s">
        <v>175</v>
      </c>
      <c r="T122" s="178" t="s">
        <v>168</v>
      </c>
      <c r="U122" s="156">
        <v>0</v>
      </c>
      <c r="V122" s="156">
        <f t="shared" si="41"/>
        <v>0</v>
      </c>
      <c r="W122" s="156"/>
      <c r="X122" s="156" t="s">
        <v>220</v>
      </c>
      <c r="Y122" s="147"/>
      <c r="Z122" s="147"/>
      <c r="AA122" s="147"/>
      <c r="AB122" s="147"/>
      <c r="AC122" s="147"/>
      <c r="AD122" s="147"/>
      <c r="AE122" s="147"/>
      <c r="AF122" s="147"/>
      <c r="AG122" s="147" t="s">
        <v>437</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5">
      <c r="A123" s="172">
        <v>112</v>
      </c>
      <c r="B123" s="173" t="s">
        <v>719</v>
      </c>
      <c r="C123" s="182" t="s">
        <v>695</v>
      </c>
      <c r="D123" s="174" t="s">
        <v>166</v>
      </c>
      <c r="E123" s="175">
        <v>1</v>
      </c>
      <c r="F123" s="176"/>
      <c r="G123" s="177">
        <f t="shared" si="35"/>
        <v>0</v>
      </c>
      <c r="H123" s="176"/>
      <c r="I123" s="177">
        <f t="shared" si="36"/>
        <v>0</v>
      </c>
      <c r="J123" s="176"/>
      <c r="K123" s="177">
        <f t="shared" si="37"/>
        <v>0</v>
      </c>
      <c r="L123" s="177">
        <v>21</v>
      </c>
      <c r="M123" s="177">
        <f t="shared" si="38"/>
        <v>0</v>
      </c>
      <c r="N123" s="177">
        <v>0</v>
      </c>
      <c r="O123" s="177">
        <f t="shared" si="39"/>
        <v>0</v>
      </c>
      <c r="P123" s="177">
        <v>0</v>
      </c>
      <c r="Q123" s="177">
        <f t="shared" si="40"/>
        <v>0</v>
      </c>
      <c r="R123" s="177"/>
      <c r="S123" s="177" t="s">
        <v>175</v>
      </c>
      <c r="T123" s="178" t="s">
        <v>168</v>
      </c>
      <c r="U123" s="156">
        <v>0</v>
      </c>
      <c r="V123" s="156">
        <f t="shared" si="41"/>
        <v>0</v>
      </c>
      <c r="W123" s="156"/>
      <c r="X123" s="156" t="s">
        <v>220</v>
      </c>
      <c r="Y123" s="147"/>
      <c r="Z123" s="147"/>
      <c r="AA123" s="147"/>
      <c r="AB123" s="147"/>
      <c r="AC123" s="147"/>
      <c r="AD123" s="147"/>
      <c r="AE123" s="147"/>
      <c r="AF123" s="147"/>
      <c r="AG123" s="147" t="s">
        <v>437</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5">
      <c r="A124" s="172">
        <v>113</v>
      </c>
      <c r="B124" s="173" t="s">
        <v>720</v>
      </c>
      <c r="C124" s="182" t="s">
        <v>697</v>
      </c>
      <c r="D124" s="174" t="s">
        <v>166</v>
      </c>
      <c r="E124" s="175">
        <v>4</v>
      </c>
      <c r="F124" s="176"/>
      <c r="G124" s="177">
        <f t="shared" si="35"/>
        <v>0</v>
      </c>
      <c r="H124" s="176"/>
      <c r="I124" s="177">
        <f t="shared" si="36"/>
        <v>0</v>
      </c>
      <c r="J124" s="176"/>
      <c r="K124" s="177">
        <f t="shared" si="37"/>
        <v>0</v>
      </c>
      <c r="L124" s="177">
        <v>21</v>
      </c>
      <c r="M124" s="177">
        <f t="shared" si="38"/>
        <v>0</v>
      </c>
      <c r="N124" s="177">
        <v>0</v>
      </c>
      <c r="O124" s="177">
        <f t="shared" si="39"/>
        <v>0</v>
      </c>
      <c r="P124" s="177">
        <v>0</v>
      </c>
      <c r="Q124" s="177">
        <f t="shared" si="40"/>
        <v>0</v>
      </c>
      <c r="R124" s="177"/>
      <c r="S124" s="177" t="s">
        <v>175</v>
      </c>
      <c r="T124" s="178" t="s">
        <v>168</v>
      </c>
      <c r="U124" s="156">
        <v>0</v>
      </c>
      <c r="V124" s="156">
        <f t="shared" si="41"/>
        <v>0</v>
      </c>
      <c r="W124" s="156"/>
      <c r="X124" s="156" t="s">
        <v>220</v>
      </c>
      <c r="Y124" s="147"/>
      <c r="Z124" s="147"/>
      <c r="AA124" s="147"/>
      <c r="AB124" s="147"/>
      <c r="AC124" s="147"/>
      <c r="AD124" s="147"/>
      <c r="AE124" s="147"/>
      <c r="AF124" s="147"/>
      <c r="AG124" s="147" t="s">
        <v>437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5">
      <c r="A125" s="172">
        <v>114</v>
      </c>
      <c r="B125" s="173" t="s">
        <v>721</v>
      </c>
      <c r="C125" s="182" t="s">
        <v>587</v>
      </c>
      <c r="D125" s="174" t="s">
        <v>166</v>
      </c>
      <c r="E125" s="175">
        <v>16</v>
      </c>
      <c r="F125" s="176"/>
      <c r="G125" s="177">
        <f t="shared" si="35"/>
        <v>0</v>
      </c>
      <c r="H125" s="176"/>
      <c r="I125" s="177">
        <f t="shared" si="36"/>
        <v>0</v>
      </c>
      <c r="J125" s="176"/>
      <c r="K125" s="177">
        <f t="shared" si="37"/>
        <v>0</v>
      </c>
      <c r="L125" s="177">
        <v>21</v>
      </c>
      <c r="M125" s="177">
        <f t="shared" si="38"/>
        <v>0</v>
      </c>
      <c r="N125" s="177">
        <v>0</v>
      </c>
      <c r="O125" s="177">
        <f t="shared" si="39"/>
        <v>0</v>
      </c>
      <c r="P125" s="177">
        <v>0</v>
      </c>
      <c r="Q125" s="177">
        <f t="shared" si="40"/>
        <v>0</v>
      </c>
      <c r="R125" s="177"/>
      <c r="S125" s="177" t="s">
        <v>175</v>
      </c>
      <c r="T125" s="178" t="s">
        <v>168</v>
      </c>
      <c r="U125" s="156">
        <v>0</v>
      </c>
      <c r="V125" s="156">
        <f t="shared" si="41"/>
        <v>0</v>
      </c>
      <c r="W125" s="156"/>
      <c r="X125" s="156" t="s">
        <v>220</v>
      </c>
      <c r="Y125" s="147"/>
      <c r="Z125" s="147"/>
      <c r="AA125" s="147"/>
      <c r="AB125" s="147"/>
      <c r="AC125" s="147"/>
      <c r="AD125" s="147"/>
      <c r="AE125" s="147"/>
      <c r="AF125" s="147"/>
      <c r="AG125" s="147" t="s">
        <v>437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5">
      <c r="A126" s="172">
        <v>115</v>
      </c>
      <c r="B126" s="173" t="s">
        <v>722</v>
      </c>
      <c r="C126" s="182" t="s">
        <v>589</v>
      </c>
      <c r="D126" s="174" t="s">
        <v>166</v>
      </c>
      <c r="E126" s="175">
        <v>1</v>
      </c>
      <c r="F126" s="176"/>
      <c r="G126" s="177">
        <f t="shared" si="35"/>
        <v>0</v>
      </c>
      <c r="H126" s="176"/>
      <c r="I126" s="177">
        <f t="shared" si="36"/>
        <v>0</v>
      </c>
      <c r="J126" s="176"/>
      <c r="K126" s="177">
        <f t="shared" si="37"/>
        <v>0</v>
      </c>
      <c r="L126" s="177">
        <v>21</v>
      </c>
      <c r="M126" s="177">
        <f t="shared" si="38"/>
        <v>0</v>
      </c>
      <c r="N126" s="177">
        <v>0</v>
      </c>
      <c r="O126" s="177">
        <f t="shared" si="39"/>
        <v>0</v>
      </c>
      <c r="P126" s="177">
        <v>0</v>
      </c>
      <c r="Q126" s="177">
        <f t="shared" si="40"/>
        <v>0</v>
      </c>
      <c r="R126" s="177"/>
      <c r="S126" s="177" t="s">
        <v>175</v>
      </c>
      <c r="T126" s="178" t="s">
        <v>168</v>
      </c>
      <c r="U126" s="156">
        <v>0</v>
      </c>
      <c r="V126" s="156">
        <f t="shared" si="41"/>
        <v>0</v>
      </c>
      <c r="W126" s="156"/>
      <c r="X126" s="156" t="s">
        <v>220</v>
      </c>
      <c r="Y126" s="147"/>
      <c r="Z126" s="147"/>
      <c r="AA126" s="147"/>
      <c r="AB126" s="147"/>
      <c r="AC126" s="147"/>
      <c r="AD126" s="147"/>
      <c r="AE126" s="147"/>
      <c r="AF126" s="147"/>
      <c r="AG126" s="147" t="s">
        <v>437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5">
      <c r="A127" s="172">
        <v>116</v>
      </c>
      <c r="B127" s="173" t="s">
        <v>723</v>
      </c>
      <c r="C127" s="182" t="s">
        <v>591</v>
      </c>
      <c r="D127" s="174" t="s">
        <v>166</v>
      </c>
      <c r="E127" s="175">
        <v>4</v>
      </c>
      <c r="F127" s="176"/>
      <c r="G127" s="177">
        <f t="shared" si="35"/>
        <v>0</v>
      </c>
      <c r="H127" s="176"/>
      <c r="I127" s="177">
        <f t="shared" si="36"/>
        <v>0</v>
      </c>
      <c r="J127" s="176"/>
      <c r="K127" s="177">
        <f t="shared" si="37"/>
        <v>0</v>
      </c>
      <c r="L127" s="177">
        <v>21</v>
      </c>
      <c r="M127" s="177">
        <f t="shared" si="38"/>
        <v>0</v>
      </c>
      <c r="N127" s="177">
        <v>0</v>
      </c>
      <c r="O127" s="177">
        <f t="shared" si="39"/>
        <v>0</v>
      </c>
      <c r="P127" s="177">
        <v>0</v>
      </c>
      <c r="Q127" s="177">
        <f t="shared" si="40"/>
        <v>0</v>
      </c>
      <c r="R127" s="177"/>
      <c r="S127" s="177" t="s">
        <v>175</v>
      </c>
      <c r="T127" s="178" t="s">
        <v>168</v>
      </c>
      <c r="U127" s="156">
        <v>0</v>
      </c>
      <c r="V127" s="156">
        <f t="shared" si="41"/>
        <v>0</v>
      </c>
      <c r="W127" s="156"/>
      <c r="X127" s="156" t="s">
        <v>220</v>
      </c>
      <c r="Y127" s="147"/>
      <c r="Z127" s="147"/>
      <c r="AA127" s="147"/>
      <c r="AB127" s="147"/>
      <c r="AC127" s="147"/>
      <c r="AD127" s="147"/>
      <c r="AE127" s="147"/>
      <c r="AF127" s="147"/>
      <c r="AG127" s="147" t="s">
        <v>437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5">
      <c r="A128" s="172">
        <v>117</v>
      </c>
      <c r="B128" s="173" t="s">
        <v>724</v>
      </c>
      <c r="C128" s="182" t="s">
        <v>725</v>
      </c>
      <c r="D128" s="174" t="s">
        <v>166</v>
      </c>
      <c r="E128" s="175">
        <v>1</v>
      </c>
      <c r="F128" s="176"/>
      <c r="G128" s="177">
        <f t="shared" si="35"/>
        <v>0</v>
      </c>
      <c r="H128" s="176"/>
      <c r="I128" s="177">
        <f t="shared" si="36"/>
        <v>0</v>
      </c>
      <c r="J128" s="176"/>
      <c r="K128" s="177">
        <f t="shared" si="37"/>
        <v>0</v>
      </c>
      <c r="L128" s="177">
        <v>21</v>
      </c>
      <c r="M128" s="177">
        <f t="shared" si="38"/>
        <v>0</v>
      </c>
      <c r="N128" s="177">
        <v>0</v>
      </c>
      <c r="O128" s="177">
        <f t="shared" si="39"/>
        <v>0</v>
      </c>
      <c r="P128" s="177">
        <v>0</v>
      </c>
      <c r="Q128" s="177">
        <f t="shared" si="40"/>
        <v>0</v>
      </c>
      <c r="R128" s="177"/>
      <c r="S128" s="177" t="s">
        <v>175</v>
      </c>
      <c r="T128" s="178" t="s">
        <v>168</v>
      </c>
      <c r="U128" s="156">
        <v>0</v>
      </c>
      <c r="V128" s="156">
        <f t="shared" si="41"/>
        <v>0</v>
      </c>
      <c r="W128" s="156"/>
      <c r="X128" s="156" t="s">
        <v>220</v>
      </c>
      <c r="Y128" s="147"/>
      <c r="Z128" s="147"/>
      <c r="AA128" s="147"/>
      <c r="AB128" s="147"/>
      <c r="AC128" s="147"/>
      <c r="AD128" s="147"/>
      <c r="AE128" s="147"/>
      <c r="AF128" s="147"/>
      <c r="AG128" s="147" t="s">
        <v>437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5">
      <c r="A129" s="172">
        <v>118</v>
      </c>
      <c r="B129" s="173" t="s">
        <v>726</v>
      </c>
      <c r="C129" s="182" t="s">
        <v>703</v>
      </c>
      <c r="D129" s="174" t="s">
        <v>166</v>
      </c>
      <c r="E129" s="175">
        <v>1</v>
      </c>
      <c r="F129" s="176"/>
      <c r="G129" s="177">
        <f t="shared" si="35"/>
        <v>0</v>
      </c>
      <c r="H129" s="176"/>
      <c r="I129" s="177">
        <f t="shared" si="36"/>
        <v>0</v>
      </c>
      <c r="J129" s="176"/>
      <c r="K129" s="177">
        <f t="shared" si="37"/>
        <v>0</v>
      </c>
      <c r="L129" s="177">
        <v>21</v>
      </c>
      <c r="M129" s="177">
        <f t="shared" si="38"/>
        <v>0</v>
      </c>
      <c r="N129" s="177">
        <v>0</v>
      </c>
      <c r="O129" s="177">
        <f t="shared" si="39"/>
        <v>0</v>
      </c>
      <c r="P129" s="177">
        <v>0</v>
      </c>
      <c r="Q129" s="177">
        <f t="shared" si="40"/>
        <v>0</v>
      </c>
      <c r="R129" s="177"/>
      <c r="S129" s="177" t="s">
        <v>175</v>
      </c>
      <c r="T129" s="178" t="s">
        <v>168</v>
      </c>
      <c r="U129" s="156">
        <v>0</v>
      </c>
      <c r="V129" s="156">
        <f t="shared" si="41"/>
        <v>0</v>
      </c>
      <c r="W129" s="156"/>
      <c r="X129" s="156" t="s">
        <v>220</v>
      </c>
      <c r="Y129" s="147"/>
      <c r="Z129" s="147"/>
      <c r="AA129" s="147"/>
      <c r="AB129" s="147"/>
      <c r="AC129" s="147"/>
      <c r="AD129" s="147"/>
      <c r="AE129" s="147"/>
      <c r="AF129" s="147"/>
      <c r="AG129" s="147" t="s">
        <v>437</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ht="20" outlineLevel="1" x14ac:dyDescent="0.25">
      <c r="A130" s="172">
        <v>119</v>
      </c>
      <c r="B130" s="173" t="s">
        <v>704</v>
      </c>
      <c r="C130" s="182" t="s">
        <v>615</v>
      </c>
      <c r="D130" s="174" t="s">
        <v>166</v>
      </c>
      <c r="E130" s="175">
        <v>2</v>
      </c>
      <c r="F130" s="176"/>
      <c r="G130" s="177">
        <f t="shared" si="35"/>
        <v>0</v>
      </c>
      <c r="H130" s="176"/>
      <c r="I130" s="177">
        <f t="shared" si="36"/>
        <v>0</v>
      </c>
      <c r="J130" s="176"/>
      <c r="K130" s="177">
        <f t="shared" si="37"/>
        <v>0</v>
      </c>
      <c r="L130" s="177">
        <v>21</v>
      </c>
      <c r="M130" s="177">
        <f t="shared" si="38"/>
        <v>0</v>
      </c>
      <c r="N130" s="177">
        <v>0</v>
      </c>
      <c r="O130" s="177">
        <f t="shared" si="39"/>
        <v>0</v>
      </c>
      <c r="P130" s="177">
        <v>0</v>
      </c>
      <c r="Q130" s="177">
        <f t="shared" si="40"/>
        <v>0</v>
      </c>
      <c r="R130" s="177"/>
      <c r="S130" s="177" t="s">
        <v>175</v>
      </c>
      <c r="T130" s="178" t="s">
        <v>168</v>
      </c>
      <c r="U130" s="156">
        <v>0</v>
      </c>
      <c r="V130" s="156">
        <f t="shared" si="41"/>
        <v>0</v>
      </c>
      <c r="W130" s="156"/>
      <c r="X130" s="156" t="s">
        <v>298</v>
      </c>
      <c r="Y130" s="147"/>
      <c r="Z130" s="147"/>
      <c r="AA130" s="147"/>
      <c r="AB130" s="147"/>
      <c r="AC130" s="147"/>
      <c r="AD130" s="147"/>
      <c r="AE130" s="147"/>
      <c r="AF130" s="147"/>
      <c r="AG130" s="147" t="s">
        <v>454</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ht="20" outlineLevel="1" x14ac:dyDescent="0.25">
      <c r="A131" s="172">
        <v>120</v>
      </c>
      <c r="B131" s="173" t="s">
        <v>705</v>
      </c>
      <c r="C131" s="182" t="s">
        <v>635</v>
      </c>
      <c r="D131" s="174" t="s">
        <v>166</v>
      </c>
      <c r="E131" s="175">
        <v>4</v>
      </c>
      <c r="F131" s="176"/>
      <c r="G131" s="177">
        <f t="shared" si="35"/>
        <v>0</v>
      </c>
      <c r="H131" s="176"/>
      <c r="I131" s="177">
        <f t="shared" si="36"/>
        <v>0</v>
      </c>
      <c r="J131" s="176"/>
      <c r="K131" s="177">
        <f t="shared" si="37"/>
        <v>0</v>
      </c>
      <c r="L131" s="177">
        <v>21</v>
      </c>
      <c r="M131" s="177">
        <f t="shared" si="38"/>
        <v>0</v>
      </c>
      <c r="N131" s="177">
        <v>0</v>
      </c>
      <c r="O131" s="177">
        <f t="shared" si="39"/>
        <v>0</v>
      </c>
      <c r="P131" s="177">
        <v>0</v>
      </c>
      <c r="Q131" s="177">
        <f t="shared" si="40"/>
        <v>0</v>
      </c>
      <c r="R131" s="177"/>
      <c r="S131" s="177" t="s">
        <v>175</v>
      </c>
      <c r="T131" s="178" t="s">
        <v>168</v>
      </c>
      <c r="U131" s="156">
        <v>0</v>
      </c>
      <c r="V131" s="156">
        <f t="shared" si="41"/>
        <v>0</v>
      </c>
      <c r="W131" s="156"/>
      <c r="X131" s="156" t="s">
        <v>298</v>
      </c>
      <c r="Y131" s="147"/>
      <c r="Z131" s="147"/>
      <c r="AA131" s="147"/>
      <c r="AB131" s="147"/>
      <c r="AC131" s="147"/>
      <c r="AD131" s="147"/>
      <c r="AE131" s="147"/>
      <c r="AF131" s="147"/>
      <c r="AG131" s="147" t="s">
        <v>454</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5">
      <c r="A132" s="172">
        <v>121</v>
      </c>
      <c r="B132" s="173" t="s">
        <v>636</v>
      </c>
      <c r="C132" s="182" t="s">
        <v>637</v>
      </c>
      <c r="D132" s="174" t="s">
        <v>166</v>
      </c>
      <c r="E132" s="175">
        <v>6</v>
      </c>
      <c r="F132" s="176"/>
      <c r="G132" s="177">
        <f t="shared" si="35"/>
        <v>0</v>
      </c>
      <c r="H132" s="176"/>
      <c r="I132" s="177">
        <f t="shared" si="36"/>
        <v>0</v>
      </c>
      <c r="J132" s="176"/>
      <c r="K132" s="177">
        <f t="shared" si="37"/>
        <v>0</v>
      </c>
      <c r="L132" s="177">
        <v>21</v>
      </c>
      <c r="M132" s="177">
        <f t="shared" si="38"/>
        <v>0</v>
      </c>
      <c r="N132" s="177">
        <v>0</v>
      </c>
      <c r="O132" s="177">
        <f t="shared" si="39"/>
        <v>0</v>
      </c>
      <c r="P132" s="177">
        <v>0</v>
      </c>
      <c r="Q132" s="177">
        <f t="shared" si="40"/>
        <v>0</v>
      </c>
      <c r="R132" s="177"/>
      <c r="S132" s="177" t="s">
        <v>175</v>
      </c>
      <c r="T132" s="178" t="s">
        <v>168</v>
      </c>
      <c r="U132" s="156">
        <v>0</v>
      </c>
      <c r="V132" s="156">
        <f t="shared" si="41"/>
        <v>0</v>
      </c>
      <c r="W132" s="156"/>
      <c r="X132" s="156" t="s">
        <v>298</v>
      </c>
      <c r="Y132" s="147"/>
      <c r="Z132" s="147"/>
      <c r="AA132" s="147"/>
      <c r="AB132" s="147"/>
      <c r="AC132" s="147"/>
      <c r="AD132" s="147"/>
      <c r="AE132" s="147"/>
      <c r="AF132" s="147"/>
      <c r="AG132" s="147" t="s">
        <v>454</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5">
      <c r="A133" s="172">
        <v>122</v>
      </c>
      <c r="B133" s="173" t="s">
        <v>687</v>
      </c>
      <c r="C133" s="182" t="s">
        <v>641</v>
      </c>
      <c r="D133" s="174" t="s">
        <v>166</v>
      </c>
      <c r="E133" s="175">
        <v>1</v>
      </c>
      <c r="F133" s="176"/>
      <c r="G133" s="177">
        <f t="shared" si="35"/>
        <v>0</v>
      </c>
      <c r="H133" s="176"/>
      <c r="I133" s="177">
        <f t="shared" si="36"/>
        <v>0</v>
      </c>
      <c r="J133" s="176"/>
      <c r="K133" s="177">
        <f t="shared" si="37"/>
        <v>0</v>
      </c>
      <c r="L133" s="177">
        <v>21</v>
      </c>
      <c r="M133" s="177">
        <f t="shared" si="38"/>
        <v>0</v>
      </c>
      <c r="N133" s="177">
        <v>0</v>
      </c>
      <c r="O133" s="177">
        <f t="shared" si="39"/>
        <v>0</v>
      </c>
      <c r="P133" s="177">
        <v>0</v>
      </c>
      <c r="Q133" s="177">
        <f t="shared" si="40"/>
        <v>0</v>
      </c>
      <c r="R133" s="177"/>
      <c r="S133" s="177" t="s">
        <v>175</v>
      </c>
      <c r="T133" s="178" t="s">
        <v>168</v>
      </c>
      <c r="U133" s="156">
        <v>0</v>
      </c>
      <c r="V133" s="156">
        <f t="shared" si="41"/>
        <v>0</v>
      </c>
      <c r="W133" s="156"/>
      <c r="X133" s="156" t="s">
        <v>298</v>
      </c>
      <c r="Y133" s="147"/>
      <c r="Z133" s="147"/>
      <c r="AA133" s="147"/>
      <c r="AB133" s="147"/>
      <c r="AC133" s="147"/>
      <c r="AD133" s="147"/>
      <c r="AE133" s="147"/>
      <c r="AF133" s="147"/>
      <c r="AG133" s="147" t="s">
        <v>454</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5">
      <c r="A134" s="172">
        <v>123</v>
      </c>
      <c r="B134" s="173" t="s">
        <v>727</v>
      </c>
      <c r="C134" s="182" t="s">
        <v>710</v>
      </c>
      <c r="D134" s="174" t="s">
        <v>166</v>
      </c>
      <c r="E134" s="175">
        <v>1</v>
      </c>
      <c r="F134" s="176"/>
      <c r="G134" s="177">
        <f t="shared" si="35"/>
        <v>0</v>
      </c>
      <c r="H134" s="176"/>
      <c r="I134" s="177">
        <f t="shared" si="36"/>
        <v>0</v>
      </c>
      <c r="J134" s="176"/>
      <c r="K134" s="177">
        <f t="shared" si="37"/>
        <v>0</v>
      </c>
      <c r="L134" s="177">
        <v>21</v>
      </c>
      <c r="M134" s="177">
        <f t="shared" si="38"/>
        <v>0</v>
      </c>
      <c r="N134" s="177">
        <v>0</v>
      </c>
      <c r="O134" s="177">
        <f t="shared" si="39"/>
        <v>0</v>
      </c>
      <c r="P134" s="177">
        <v>0</v>
      </c>
      <c r="Q134" s="177">
        <f t="shared" si="40"/>
        <v>0</v>
      </c>
      <c r="R134" s="177"/>
      <c r="S134" s="177" t="s">
        <v>175</v>
      </c>
      <c r="T134" s="178" t="s">
        <v>168</v>
      </c>
      <c r="U134" s="156">
        <v>0</v>
      </c>
      <c r="V134" s="156">
        <f t="shared" si="41"/>
        <v>0</v>
      </c>
      <c r="W134" s="156"/>
      <c r="X134" s="156" t="s">
        <v>298</v>
      </c>
      <c r="Y134" s="147"/>
      <c r="Z134" s="147"/>
      <c r="AA134" s="147"/>
      <c r="AB134" s="147"/>
      <c r="AC134" s="147"/>
      <c r="AD134" s="147"/>
      <c r="AE134" s="147"/>
      <c r="AF134" s="147"/>
      <c r="AG134" s="147" t="s">
        <v>454</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5">
      <c r="A135" s="172">
        <v>124</v>
      </c>
      <c r="B135" s="173" t="s">
        <v>711</v>
      </c>
      <c r="C135" s="182" t="s">
        <v>712</v>
      </c>
      <c r="D135" s="174" t="s">
        <v>166</v>
      </c>
      <c r="E135" s="175">
        <v>1</v>
      </c>
      <c r="F135" s="176"/>
      <c r="G135" s="177">
        <f t="shared" si="35"/>
        <v>0</v>
      </c>
      <c r="H135" s="176"/>
      <c r="I135" s="177">
        <f t="shared" si="36"/>
        <v>0</v>
      </c>
      <c r="J135" s="176"/>
      <c r="K135" s="177">
        <f t="shared" si="37"/>
        <v>0</v>
      </c>
      <c r="L135" s="177">
        <v>21</v>
      </c>
      <c r="M135" s="177">
        <f t="shared" si="38"/>
        <v>0</v>
      </c>
      <c r="N135" s="177">
        <v>0</v>
      </c>
      <c r="O135" s="177">
        <f t="shared" si="39"/>
        <v>0</v>
      </c>
      <c r="P135" s="177">
        <v>0</v>
      </c>
      <c r="Q135" s="177">
        <f t="shared" si="40"/>
        <v>0</v>
      </c>
      <c r="R135" s="177"/>
      <c r="S135" s="177" t="s">
        <v>175</v>
      </c>
      <c r="T135" s="178" t="s">
        <v>168</v>
      </c>
      <c r="U135" s="156">
        <v>0</v>
      </c>
      <c r="V135" s="156">
        <f t="shared" si="41"/>
        <v>0</v>
      </c>
      <c r="W135" s="156"/>
      <c r="X135" s="156" t="s">
        <v>298</v>
      </c>
      <c r="Y135" s="147"/>
      <c r="Z135" s="147"/>
      <c r="AA135" s="147"/>
      <c r="AB135" s="147"/>
      <c r="AC135" s="147"/>
      <c r="AD135" s="147"/>
      <c r="AE135" s="147"/>
      <c r="AF135" s="147"/>
      <c r="AG135" s="147" t="s">
        <v>454</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5">
      <c r="A136" s="172">
        <v>125</v>
      </c>
      <c r="B136" s="173" t="s">
        <v>687</v>
      </c>
      <c r="C136" s="182" t="s">
        <v>573</v>
      </c>
      <c r="D136" s="174" t="s">
        <v>166</v>
      </c>
      <c r="E136" s="175">
        <v>1</v>
      </c>
      <c r="F136" s="176"/>
      <c r="G136" s="177">
        <f t="shared" si="35"/>
        <v>0</v>
      </c>
      <c r="H136" s="176"/>
      <c r="I136" s="177">
        <f t="shared" si="36"/>
        <v>0</v>
      </c>
      <c r="J136" s="176"/>
      <c r="K136" s="177">
        <f t="shared" si="37"/>
        <v>0</v>
      </c>
      <c r="L136" s="177">
        <v>21</v>
      </c>
      <c r="M136" s="177">
        <f t="shared" si="38"/>
        <v>0</v>
      </c>
      <c r="N136" s="177">
        <v>0</v>
      </c>
      <c r="O136" s="177">
        <f t="shared" si="39"/>
        <v>0</v>
      </c>
      <c r="P136" s="177">
        <v>0</v>
      </c>
      <c r="Q136" s="177">
        <f t="shared" si="40"/>
        <v>0</v>
      </c>
      <c r="R136" s="177"/>
      <c r="S136" s="177" t="s">
        <v>175</v>
      </c>
      <c r="T136" s="178" t="s">
        <v>168</v>
      </c>
      <c r="U136" s="156">
        <v>0</v>
      </c>
      <c r="V136" s="156">
        <f t="shared" si="41"/>
        <v>0</v>
      </c>
      <c r="W136" s="156"/>
      <c r="X136" s="156" t="s">
        <v>713</v>
      </c>
      <c r="Y136" s="147"/>
      <c r="Z136" s="147"/>
      <c r="AA136" s="147"/>
      <c r="AB136" s="147"/>
      <c r="AC136" s="147"/>
      <c r="AD136" s="147"/>
      <c r="AE136" s="147"/>
      <c r="AF136" s="147"/>
      <c r="AG136" s="147" t="s">
        <v>714</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ht="13" x14ac:dyDescent="0.25">
      <c r="A137" s="158" t="s">
        <v>162</v>
      </c>
      <c r="B137" s="159" t="s">
        <v>116</v>
      </c>
      <c r="C137" s="180" t="s">
        <v>117</v>
      </c>
      <c r="D137" s="160"/>
      <c r="E137" s="161"/>
      <c r="F137" s="162"/>
      <c r="G137" s="162">
        <f>SUMIF(AG138:AG156,"&lt;&gt;NOR",G138:G156)</f>
        <v>0</v>
      </c>
      <c r="H137" s="162"/>
      <c r="I137" s="162">
        <f>SUM(I138:I156)</f>
        <v>0</v>
      </c>
      <c r="J137" s="162"/>
      <c r="K137" s="162">
        <f>SUM(K138:K156)</f>
        <v>0</v>
      </c>
      <c r="L137" s="162"/>
      <c r="M137" s="162">
        <f>SUM(M138:M156)</f>
        <v>0</v>
      </c>
      <c r="N137" s="162"/>
      <c r="O137" s="162">
        <f>SUM(O138:O156)</f>
        <v>0</v>
      </c>
      <c r="P137" s="162"/>
      <c r="Q137" s="162">
        <f>SUM(Q138:Q156)</f>
        <v>0</v>
      </c>
      <c r="R137" s="162"/>
      <c r="S137" s="162"/>
      <c r="T137" s="163"/>
      <c r="U137" s="157"/>
      <c r="V137" s="157">
        <f>SUM(V138:V156)</f>
        <v>0</v>
      </c>
      <c r="W137" s="157"/>
      <c r="X137" s="157"/>
      <c r="AG137" t="s">
        <v>163</v>
      </c>
    </row>
    <row r="138" spans="1:60" outlineLevel="1" x14ac:dyDescent="0.25">
      <c r="A138" s="172">
        <v>126</v>
      </c>
      <c r="B138" s="173" t="s">
        <v>728</v>
      </c>
      <c r="C138" s="182" t="s">
        <v>729</v>
      </c>
      <c r="D138" s="174" t="s">
        <v>166</v>
      </c>
      <c r="E138" s="175">
        <v>1</v>
      </c>
      <c r="F138" s="176"/>
      <c r="G138" s="177">
        <f t="shared" ref="G138:G156" si="42">ROUND(E138*F138,2)</f>
        <v>0</v>
      </c>
      <c r="H138" s="176"/>
      <c r="I138" s="177">
        <f t="shared" ref="I138:I156" si="43">ROUND(E138*H138,2)</f>
        <v>0</v>
      </c>
      <c r="J138" s="176"/>
      <c r="K138" s="177">
        <f t="shared" ref="K138:K156" si="44">ROUND(E138*J138,2)</f>
        <v>0</v>
      </c>
      <c r="L138" s="177">
        <v>21</v>
      </c>
      <c r="M138" s="177">
        <f t="shared" ref="M138:M156" si="45">G138*(1+L138/100)</f>
        <v>0</v>
      </c>
      <c r="N138" s="177">
        <v>0</v>
      </c>
      <c r="O138" s="177">
        <f t="shared" ref="O138:O156" si="46">ROUND(E138*N138,2)</f>
        <v>0</v>
      </c>
      <c r="P138" s="177">
        <v>0</v>
      </c>
      <c r="Q138" s="177">
        <f t="shared" ref="Q138:Q156" si="47">ROUND(E138*P138,2)</f>
        <v>0</v>
      </c>
      <c r="R138" s="177"/>
      <c r="S138" s="177" t="s">
        <v>175</v>
      </c>
      <c r="T138" s="178" t="s">
        <v>168</v>
      </c>
      <c r="U138" s="156">
        <v>0</v>
      </c>
      <c r="V138" s="156">
        <f t="shared" ref="V138:V156" si="48">ROUND(E138*U138,2)</f>
        <v>0</v>
      </c>
      <c r="W138" s="156"/>
      <c r="X138" s="156" t="s">
        <v>220</v>
      </c>
      <c r="Y138" s="147"/>
      <c r="Z138" s="147"/>
      <c r="AA138" s="147"/>
      <c r="AB138" s="147"/>
      <c r="AC138" s="147"/>
      <c r="AD138" s="147"/>
      <c r="AE138" s="147"/>
      <c r="AF138" s="147"/>
      <c r="AG138" s="147" t="s">
        <v>437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5">
      <c r="A139" s="172">
        <v>127</v>
      </c>
      <c r="B139" s="173" t="s">
        <v>730</v>
      </c>
      <c r="C139" s="182" t="s">
        <v>731</v>
      </c>
      <c r="D139" s="174" t="s">
        <v>166</v>
      </c>
      <c r="E139" s="175">
        <v>1</v>
      </c>
      <c r="F139" s="176"/>
      <c r="G139" s="177">
        <f t="shared" si="42"/>
        <v>0</v>
      </c>
      <c r="H139" s="176"/>
      <c r="I139" s="177">
        <f t="shared" si="43"/>
        <v>0</v>
      </c>
      <c r="J139" s="176"/>
      <c r="K139" s="177">
        <f t="shared" si="44"/>
        <v>0</v>
      </c>
      <c r="L139" s="177">
        <v>21</v>
      </c>
      <c r="M139" s="177">
        <f t="shared" si="45"/>
        <v>0</v>
      </c>
      <c r="N139" s="177">
        <v>0</v>
      </c>
      <c r="O139" s="177">
        <f t="shared" si="46"/>
        <v>0</v>
      </c>
      <c r="P139" s="177">
        <v>0</v>
      </c>
      <c r="Q139" s="177">
        <f t="shared" si="47"/>
        <v>0</v>
      </c>
      <c r="R139" s="177"/>
      <c r="S139" s="177" t="s">
        <v>175</v>
      </c>
      <c r="T139" s="178" t="s">
        <v>168</v>
      </c>
      <c r="U139" s="156">
        <v>0</v>
      </c>
      <c r="V139" s="156">
        <f t="shared" si="48"/>
        <v>0</v>
      </c>
      <c r="W139" s="156"/>
      <c r="X139" s="156" t="s">
        <v>220</v>
      </c>
      <c r="Y139" s="147"/>
      <c r="Z139" s="147"/>
      <c r="AA139" s="147"/>
      <c r="AB139" s="147"/>
      <c r="AC139" s="147"/>
      <c r="AD139" s="147"/>
      <c r="AE139" s="147"/>
      <c r="AF139" s="147"/>
      <c r="AG139" s="147" t="s">
        <v>437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5">
      <c r="A140" s="172">
        <v>128</v>
      </c>
      <c r="B140" s="173" t="s">
        <v>732</v>
      </c>
      <c r="C140" s="182" t="s">
        <v>733</v>
      </c>
      <c r="D140" s="174" t="s">
        <v>166</v>
      </c>
      <c r="E140" s="175">
        <v>3</v>
      </c>
      <c r="F140" s="176"/>
      <c r="G140" s="177">
        <f t="shared" si="42"/>
        <v>0</v>
      </c>
      <c r="H140" s="176"/>
      <c r="I140" s="177">
        <f t="shared" si="43"/>
        <v>0</v>
      </c>
      <c r="J140" s="176"/>
      <c r="K140" s="177">
        <f t="shared" si="44"/>
        <v>0</v>
      </c>
      <c r="L140" s="177">
        <v>21</v>
      </c>
      <c r="M140" s="177">
        <f t="shared" si="45"/>
        <v>0</v>
      </c>
      <c r="N140" s="177">
        <v>0</v>
      </c>
      <c r="O140" s="177">
        <f t="shared" si="46"/>
        <v>0</v>
      </c>
      <c r="P140" s="177">
        <v>0</v>
      </c>
      <c r="Q140" s="177">
        <f t="shared" si="47"/>
        <v>0</v>
      </c>
      <c r="R140" s="177"/>
      <c r="S140" s="177" t="s">
        <v>175</v>
      </c>
      <c r="T140" s="178" t="s">
        <v>168</v>
      </c>
      <c r="U140" s="156">
        <v>0</v>
      </c>
      <c r="V140" s="156">
        <f t="shared" si="48"/>
        <v>0</v>
      </c>
      <c r="W140" s="156"/>
      <c r="X140" s="156" t="s">
        <v>220</v>
      </c>
      <c r="Y140" s="147"/>
      <c r="Z140" s="147"/>
      <c r="AA140" s="147"/>
      <c r="AB140" s="147"/>
      <c r="AC140" s="147"/>
      <c r="AD140" s="147"/>
      <c r="AE140" s="147"/>
      <c r="AF140" s="147"/>
      <c r="AG140" s="147" t="s">
        <v>437</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5">
      <c r="A141" s="172">
        <v>129</v>
      </c>
      <c r="B141" s="173" t="s">
        <v>734</v>
      </c>
      <c r="C141" s="182" t="s">
        <v>735</v>
      </c>
      <c r="D141" s="174" t="s">
        <v>166</v>
      </c>
      <c r="E141" s="175">
        <v>1</v>
      </c>
      <c r="F141" s="176"/>
      <c r="G141" s="177">
        <f t="shared" si="42"/>
        <v>0</v>
      </c>
      <c r="H141" s="176"/>
      <c r="I141" s="177">
        <f t="shared" si="43"/>
        <v>0</v>
      </c>
      <c r="J141" s="176"/>
      <c r="K141" s="177">
        <f t="shared" si="44"/>
        <v>0</v>
      </c>
      <c r="L141" s="177">
        <v>21</v>
      </c>
      <c r="M141" s="177">
        <f t="shared" si="45"/>
        <v>0</v>
      </c>
      <c r="N141" s="177">
        <v>0</v>
      </c>
      <c r="O141" s="177">
        <f t="shared" si="46"/>
        <v>0</v>
      </c>
      <c r="P141" s="177">
        <v>0</v>
      </c>
      <c r="Q141" s="177">
        <f t="shared" si="47"/>
        <v>0</v>
      </c>
      <c r="R141" s="177"/>
      <c r="S141" s="177" t="s">
        <v>175</v>
      </c>
      <c r="T141" s="178" t="s">
        <v>168</v>
      </c>
      <c r="U141" s="156">
        <v>0</v>
      </c>
      <c r="V141" s="156">
        <f t="shared" si="48"/>
        <v>0</v>
      </c>
      <c r="W141" s="156"/>
      <c r="X141" s="156" t="s">
        <v>220</v>
      </c>
      <c r="Y141" s="147"/>
      <c r="Z141" s="147"/>
      <c r="AA141" s="147"/>
      <c r="AB141" s="147"/>
      <c r="AC141" s="147"/>
      <c r="AD141" s="147"/>
      <c r="AE141" s="147"/>
      <c r="AF141" s="147"/>
      <c r="AG141" s="147" t="s">
        <v>437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5">
      <c r="A142" s="172">
        <v>130</v>
      </c>
      <c r="B142" s="173" t="s">
        <v>736</v>
      </c>
      <c r="C142" s="182" t="s">
        <v>737</v>
      </c>
      <c r="D142" s="174" t="s">
        <v>166</v>
      </c>
      <c r="E142" s="175">
        <v>1</v>
      </c>
      <c r="F142" s="176"/>
      <c r="G142" s="177">
        <f t="shared" si="42"/>
        <v>0</v>
      </c>
      <c r="H142" s="176"/>
      <c r="I142" s="177">
        <f t="shared" si="43"/>
        <v>0</v>
      </c>
      <c r="J142" s="176"/>
      <c r="K142" s="177">
        <f t="shared" si="44"/>
        <v>0</v>
      </c>
      <c r="L142" s="177">
        <v>21</v>
      </c>
      <c r="M142" s="177">
        <f t="shared" si="45"/>
        <v>0</v>
      </c>
      <c r="N142" s="177">
        <v>0</v>
      </c>
      <c r="O142" s="177">
        <f t="shared" si="46"/>
        <v>0</v>
      </c>
      <c r="P142" s="177">
        <v>0</v>
      </c>
      <c r="Q142" s="177">
        <f t="shared" si="47"/>
        <v>0</v>
      </c>
      <c r="R142" s="177"/>
      <c r="S142" s="177" t="s">
        <v>175</v>
      </c>
      <c r="T142" s="178" t="s">
        <v>168</v>
      </c>
      <c r="U142" s="156">
        <v>0</v>
      </c>
      <c r="V142" s="156">
        <f t="shared" si="48"/>
        <v>0</v>
      </c>
      <c r="W142" s="156"/>
      <c r="X142" s="156" t="s">
        <v>220</v>
      </c>
      <c r="Y142" s="147"/>
      <c r="Z142" s="147"/>
      <c r="AA142" s="147"/>
      <c r="AB142" s="147"/>
      <c r="AC142" s="147"/>
      <c r="AD142" s="147"/>
      <c r="AE142" s="147"/>
      <c r="AF142" s="147"/>
      <c r="AG142" s="147" t="s">
        <v>437</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5">
      <c r="A143" s="172">
        <v>131</v>
      </c>
      <c r="B143" s="173" t="s">
        <v>738</v>
      </c>
      <c r="C143" s="182" t="s">
        <v>739</v>
      </c>
      <c r="D143" s="174" t="s">
        <v>166</v>
      </c>
      <c r="E143" s="175">
        <v>1</v>
      </c>
      <c r="F143" s="176"/>
      <c r="G143" s="177">
        <f t="shared" si="42"/>
        <v>0</v>
      </c>
      <c r="H143" s="176"/>
      <c r="I143" s="177">
        <f t="shared" si="43"/>
        <v>0</v>
      </c>
      <c r="J143" s="176"/>
      <c r="K143" s="177">
        <f t="shared" si="44"/>
        <v>0</v>
      </c>
      <c r="L143" s="177">
        <v>21</v>
      </c>
      <c r="M143" s="177">
        <f t="shared" si="45"/>
        <v>0</v>
      </c>
      <c r="N143" s="177">
        <v>0</v>
      </c>
      <c r="O143" s="177">
        <f t="shared" si="46"/>
        <v>0</v>
      </c>
      <c r="P143" s="177">
        <v>0</v>
      </c>
      <c r="Q143" s="177">
        <f t="shared" si="47"/>
        <v>0</v>
      </c>
      <c r="R143" s="177"/>
      <c r="S143" s="177" t="s">
        <v>175</v>
      </c>
      <c r="T143" s="178" t="s">
        <v>168</v>
      </c>
      <c r="U143" s="156">
        <v>0</v>
      </c>
      <c r="V143" s="156">
        <f t="shared" si="48"/>
        <v>0</v>
      </c>
      <c r="W143" s="156"/>
      <c r="X143" s="156" t="s">
        <v>220</v>
      </c>
      <c r="Y143" s="147"/>
      <c r="Z143" s="147"/>
      <c r="AA143" s="147"/>
      <c r="AB143" s="147"/>
      <c r="AC143" s="147"/>
      <c r="AD143" s="147"/>
      <c r="AE143" s="147"/>
      <c r="AF143" s="147"/>
      <c r="AG143" s="147" t="s">
        <v>437</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5">
      <c r="A144" s="172">
        <v>132</v>
      </c>
      <c r="B144" s="173" t="s">
        <v>740</v>
      </c>
      <c r="C144" s="182" t="s">
        <v>741</v>
      </c>
      <c r="D144" s="174" t="s">
        <v>166</v>
      </c>
      <c r="E144" s="175">
        <v>1</v>
      </c>
      <c r="F144" s="176"/>
      <c r="G144" s="177">
        <f t="shared" si="42"/>
        <v>0</v>
      </c>
      <c r="H144" s="176"/>
      <c r="I144" s="177">
        <f t="shared" si="43"/>
        <v>0</v>
      </c>
      <c r="J144" s="176"/>
      <c r="K144" s="177">
        <f t="shared" si="44"/>
        <v>0</v>
      </c>
      <c r="L144" s="177">
        <v>21</v>
      </c>
      <c r="M144" s="177">
        <f t="shared" si="45"/>
        <v>0</v>
      </c>
      <c r="N144" s="177">
        <v>0</v>
      </c>
      <c r="O144" s="177">
        <f t="shared" si="46"/>
        <v>0</v>
      </c>
      <c r="P144" s="177">
        <v>0</v>
      </c>
      <c r="Q144" s="177">
        <f t="shared" si="47"/>
        <v>0</v>
      </c>
      <c r="R144" s="177"/>
      <c r="S144" s="177" t="s">
        <v>175</v>
      </c>
      <c r="T144" s="178" t="s">
        <v>168</v>
      </c>
      <c r="U144" s="156">
        <v>0</v>
      </c>
      <c r="V144" s="156">
        <f t="shared" si="48"/>
        <v>0</v>
      </c>
      <c r="W144" s="156"/>
      <c r="X144" s="156" t="s">
        <v>220</v>
      </c>
      <c r="Y144" s="147"/>
      <c r="Z144" s="147"/>
      <c r="AA144" s="147"/>
      <c r="AB144" s="147"/>
      <c r="AC144" s="147"/>
      <c r="AD144" s="147"/>
      <c r="AE144" s="147"/>
      <c r="AF144" s="147"/>
      <c r="AG144" s="147" t="s">
        <v>437</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5">
      <c r="A145" s="172">
        <v>133</v>
      </c>
      <c r="B145" s="173" t="s">
        <v>645</v>
      </c>
      <c r="C145" s="182" t="s">
        <v>742</v>
      </c>
      <c r="D145" s="174" t="s">
        <v>166</v>
      </c>
      <c r="E145" s="175">
        <v>1</v>
      </c>
      <c r="F145" s="176"/>
      <c r="G145" s="177">
        <f t="shared" si="42"/>
        <v>0</v>
      </c>
      <c r="H145" s="176"/>
      <c r="I145" s="177">
        <f t="shared" si="43"/>
        <v>0</v>
      </c>
      <c r="J145" s="176"/>
      <c r="K145" s="177">
        <f t="shared" si="44"/>
        <v>0</v>
      </c>
      <c r="L145" s="177">
        <v>21</v>
      </c>
      <c r="M145" s="177">
        <f t="shared" si="45"/>
        <v>0</v>
      </c>
      <c r="N145" s="177">
        <v>0</v>
      </c>
      <c r="O145" s="177">
        <f t="shared" si="46"/>
        <v>0</v>
      </c>
      <c r="P145" s="177">
        <v>0</v>
      </c>
      <c r="Q145" s="177">
        <f t="shared" si="47"/>
        <v>0</v>
      </c>
      <c r="R145" s="177"/>
      <c r="S145" s="177" t="s">
        <v>175</v>
      </c>
      <c r="T145" s="178" t="s">
        <v>168</v>
      </c>
      <c r="U145" s="156">
        <v>0</v>
      </c>
      <c r="V145" s="156">
        <f t="shared" si="48"/>
        <v>0</v>
      </c>
      <c r="W145" s="156"/>
      <c r="X145" s="156" t="s">
        <v>713</v>
      </c>
      <c r="Y145" s="147"/>
      <c r="Z145" s="147"/>
      <c r="AA145" s="147"/>
      <c r="AB145" s="147"/>
      <c r="AC145" s="147"/>
      <c r="AD145" s="147"/>
      <c r="AE145" s="147"/>
      <c r="AF145" s="147"/>
      <c r="AG145" s="147" t="s">
        <v>743</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ht="20" outlineLevel="1" x14ac:dyDescent="0.25">
      <c r="A146" s="172">
        <v>134</v>
      </c>
      <c r="B146" s="173" t="s">
        <v>744</v>
      </c>
      <c r="C146" s="182" t="s">
        <v>745</v>
      </c>
      <c r="D146" s="174" t="s">
        <v>166</v>
      </c>
      <c r="E146" s="175">
        <v>1</v>
      </c>
      <c r="F146" s="176"/>
      <c r="G146" s="177">
        <f t="shared" si="42"/>
        <v>0</v>
      </c>
      <c r="H146" s="176"/>
      <c r="I146" s="177">
        <f t="shared" si="43"/>
        <v>0</v>
      </c>
      <c r="J146" s="176"/>
      <c r="K146" s="177">
        <f t="shared" si="44"/>
        <v>0</v>
      </c>
      <c r="L146" s="177">
        <v>21</v>
      </c>
      <c r="M146" s="177">
        <f t="shared" si="45"/>
        <v>0</v>
      </c>
      <c r="N146" s="177">
        <v>0</v>
      </c>
      <c r="O146" s="177">
        <f t="shared" si="46"/>
        <v>0</v>
      </c>
      <c r="P146" s="177">
        <v>0</v>
      </c>
      <c r="Q146" s="177">
        <f t="shared" si="47"/>
        <v>0</v>
      </c>
      <c r="R146" s="177"/>
      <c r="S146" s="177" t="s">
        <v>175</v>
      </c>
      <c r="T146" s="178" t="s">
        <v>168</v>
      </c>
      <c r="U146" s="156">
        <v>0</v>
      </c>
      <c r="V146" s="156">
        <f t="shared" si="48"/>
        <v>0</v>
      </c>
      <c r="W146" s="156"/>
      <c r="X146" s="156" t="s">
        <v>298</v>
      </c>
      <c r="Y146" s="147"/>
      <c r="Z146" s="147"/>
      <c r="AA146" s="147"/>
      <c r="AB146" s="147"/>
      <c r="AC146" s="147"/>
      <c r="AD146" s="147"/>
      <c r="AE146" s="147"/>
      <c r="AF146" s="147"/>
      <c r="AG146" s="147" t="s">
        <v>454</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5">
      <c r="A147" s="172">
        <v>135</v>
      </c>
      <c r="B147" s="173" t="s">
        <v>746</v>
      </c>
      <c r="C147" s="182" t="s">
        <v>747</v>
      </c>
      <c r="D147" s="174" t="s">
        <v>166</v>
      </c>
      <c r="E147" s="175">
        <v>1</v>
      </c>
      <c r="F147" s="176"/>
      <c r="G147" s="177">
        <f t="shared" si="42"/>
        <v>0</v>
      </c>
      <c r="H147" s="176"/>
      <c r="I147" s="177">
        <f t="shared" si="43"/>
        <v>0</v>
      </c>
      <c r="J147" s="176"/>
      <c r="K147" s="177">
        <f t="shared" si="44"/>
        <v>0</v>
      </c>
      <c r="L147" s="177">
        <v>21</v>
      </c>
      <c r="M147" s="177">
        <f t="shared" si="45"/>
        <v>0</v>
      </c>
      <c r="N147" s="177">
        <v>0</v>
      </c>
      <c r="O147" s="177">
        <f t="shared" si="46"/>
        <v>0</v>
      </c>
      <c r="P147" s="177">
        <v>0</v>
      </c>
      <c r="Q147" s="177">
        <f t="shared" si="47"/>
        <v>0</v>
      </c>
      <c r="R147" s="177"/>
      <c r="S147" s="177" t="s">
        <v>175</v>
      </c>
      <c r="T147" s="178" t="s">
        <v>168</v>
      </c>
      <c r="U147" s="156">
        <v>0</v>
      </c>
      <c r="V147" s="156">
        <f t="shared" si="48"/>
        <v>0</v>
      </c>
      <c r="W147" s="156"/>
      <c r="X147" s="156" t="s">
        <v>298</v>
      </c>
      <c r="Y147" s="147"/>
      <c r="Z147" s="147"/>
      <c r="AA147" s="147"/>
      <c r="AB147" s="147"/>
      <c r="AC147" s="147"/>
      <c r="AD147" s="147"/>
      <c r="AE147" s="147"/>
      <c r="AF147" s="147"/>
      <c r="AG147" s="147" t="s">
        <v>454</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20" outlineLevel="1" x14ac:dyDescent="0.25">
      <c r="A148" s="172">
        <v>136</v>
      </c>
      <c r="B148" s="173" t="s">
        <v>748</v>
      </c>
      <c r="C148" s="182" t="s">
        <v>749</v>
      </c>
      <c r="D148" s="174" t="s">
        <v>166</v>
      </c>
      <c r="E148" s="175">
        <v>1</v>
      </c>
      <c r="F148" s="176"/>
      <c r="G148" s="177">
        <f t="shared" si="42"/>
        <v>0</v>
      </c>
      <c r="H148" s="176"/>
      <c r="I148" s="177">
        <f t="shared" si="43"/>
        <v>0</v>
      </c>
      <c r="J148" s="176"/>
      <c r="K148" s="177">
        <f t="shared" si="44"/>
        <v>0</v>
      </c>
      <c r="L148" s="177">
        <v>21</v>
      </c>
      <c r="M148" s="177">
        <f t="shared" si="45"/>
        <v>0</v>
      </c>
      <c r="N148" s="177">
        <v>0</v>
      </c>
      <c r="O148" s="177">
        <f t="shared" si="46"/>
        <v>0</v>
      </c>
      <c r="P148" s="177">
        <v>0</v>
      </c>
      <c r="Q148" s="177">
        <f t="shared" si="47"/>
        <v>0</v>
      </c>
      <c r="R148" s="177"/>
      <c r="S148" s="177" t="s">
        <v>175</v>
      </c>
      <c r="T148" s="178" t="s">
        <v>168</v>
      </c>
      <c r="U148" s="156">
        <v>0</v>
      </c>
      <c r="V148" s="156">
        <f t="shared" si="48"/>
        <v>0</v>
      </c>
      <c r="W148" s="156"/>
      <c r="X148" s="156" t="s">
        <v>298</v>
      </c>
      <c r="Y148" s="147"/>
      <c r="Z148" s="147"/>
      <c r="AA148" s="147"/>
      <c r="AB148" s="147"/>
      <c r="AC148" s="147"/>
      <c r="AD148" s="147"/>
      <c r="AE148" s="147"/>
      <c r="AF148" s="147"/>
      <c r="AG148" s="147" t="s">
        <v>454</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ht="20" outlineLevel="1" x14ac:dyDescent="0.25">
      <c r="A149" s="172">
        <v>137</v>
      </c>
      <c r="B149" s="173" t="s">
        <v>750</v>
      </c>
      <c r="C149" s="182" t="s">
        <v>751</v>
      </c>
      <c r="D149" s="174" t="s">
        <v>166</v>
      </c>
      <c r="E149" s="175">
        <v>1</v>
      </c>
      <c r="F149" s="176"/>
      <c r="G149" s="177">
        <f t="shared" si="42"/>
        <v>0</v>
      </c>
      <c r="H149" s="176"/>
      <c r="I149" s="177">
        <f t="shared" si="43"/>
        <v>0</v>
      </c>
      <c r="J149" s="176"/>
      <c r="K149" s="177">
        <f t="shared" si="44"/>
        <v>0</v>
      </c>
      <c r="L149" s="177">
        <v>21</v>
      </c>
      <c r="M149" s="177">
        <f t="shared" si="45"/>
        <v>0</v>
      </c>
      <c r="N149" s="177">
        <v>0</v>
      </c>
      <c r="O149" s="177">
        <f t="shared" si="46"/>
        <v>0</v>
      </c>
      <c r="P149" s="177">
        <v>0</v>
      </c>
      <c r="Q149" s="177">
        <f t="shared" si="47"/>
        <v>0</v>
      </c>
      <c r="R149" s="177"/>
      <c r="S149" s="177" t="s">
        <v>175</v>
      </c>
      <c r="T149" s="178" t="s">
        <v>168</v>
      </c>
      <c r="U149" s="156">
        <v>0</v>
      </c>
      <c r="V149" s="156">
        <f t="shared" si="48"/>
        <v>0</v>
      </c>
      <c r="W149" s="156"/>
      <c r="X149" s="156" t="s">
        <v>298</v>
      </c>
      <c r="Y149" s="147"/>
      <c r="Z149" s="147"/>
      <c r="AA149" s="147"/>
      <c r="AB149" s="147"/>
      <c r="AC149" s="147"/>
      <c r="AD149" s="147"/>
      <c r="AE149" s="147"/>
      <c r="AF149" s="147"/>
      <c r="AG149" s="147" t="s">
        <v>454</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5">
      <c r="A150" s="172">
        <v>138</v>
      </c>
      <c r="B150" s="173" t="s">
        <v>752</v>
      </c>
      <c r="C150" s="182" t="s">
        <v>753</v>
      </c>
      <c r="D150" s="174" t="s">
        <v>166</v>
      </c>
      <c r="E150" s="175">
        <v>1</v>
      </c>
      <c r="F150" s="176"/>
      <c r="G150" s="177">
        <f t="shared" si="42"/>
        <v>0</v>
      </c>
      <c r="H150" s="176"/>
      <c r="I150" s="177">
        <f t="shared" si="43"/>
        <v>0</v>
      </c>
      <c r="J150" s="176"/>
      <c r="K150" s="177">
        <f t="shared" si="44"/>
        <v>0</v>
      </c>
      <c r="L150" s="177">
        <v>21</v>
      </c>
      <c r="M150" s="177">
        <f t="shared" si="45"/>
        <v>0</v>
      </c>
      <c r="N150" s="177">
        <v>0</v>
      </c>
      <c r="O150" s="177">
        <f t="shared" si="46"/>
        <v>0</v>
      </c>
      <c r="P150" s="177">
        <v>0</v>
      </c>
      <c r="Q150" s="177">
        <f t="shared" si="47"/>
        <v>0</v>
      </c>
      <c r="R150" s="177"/>
      <c r="S150" s="177" t="s">
        <v>175</v>
      </c>
      <c r="T150" s="178" t="s">
        <v>168</v>
      </c>
      <c r="U150" s="156">
        <v>0</v>
      </c>
      <c r="V150" s="156">
        <f t="shared" si="48"/>
        <v>0</v>
      </c>
      <c r="W150" s="156"/>
      <c r="X150" s="156" t="s">
        <v>298</v>
      </c>
      <c r="Y150" s="147"/>
      <c r="Z150" s="147"/>
      <c r="AA150" s="147"/>
      <c r="AB150" s="147"/>
      <c r="AC150" s="147"/>
      <c r="AD150" s="147"/>
      <c r="AE150" s="147"/>
      <c r="AF150" s="147"/>
      <c r="AG150" s="147" t="s">
        <v>454</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x14ac:dyDescent="0.25">
      <c r="A151" s="172">
        <v>139</v>
      </c>
      <c r="B151" s="173" t="s">
        <v>553</v>
      </c>
      <c r="C151" s="182" t="s">
        <v>754</v>
      </c>
      <c r="D151" s="174" t="s">
        <v>166</v>
      </c>
      <c r="E151" s="175">
        <v>2</v>
      </c>
      <c r="F151" s="176"/>
      <c r="G151" s="177">
        <f t="shared" si="42"/>
        <v>0</v>
      </c>
      <c r="H151" s="176"/>
      <c r="I151" s="177">
        <f t="shared" si="43"/>
        <v>0</v>
      </c>
      <c r="J151" s="176"/>
      <c r="K151" s="177">
        <f t="shared" si="44"/>
        <v>0</v>
      </c>
      <c r="L151" s="177">
        <v>21</v>
      </c>
      <c r="M151" s="177">
        <f t="shared" si="45"/>
        <v>0</v>
      </c>
      <c r="N151" s="177">
        <v>0</v>
      </c>
      <c r="O151" s="177">
        <f t="shared" si="46"/>
        <v>0</v>
      </c>
      <c r="P151" s="177">
        <v>0</v>
      </c>
      <c r="Q151" s="177">
        <f t="shared" si="47"/>
        <v>0</v>
      </c>
      <c r="R151" s="177"/>
      <c r="S151" s="177" t="s">
        <v>175</v>
      </c>
      <c r="T151" s="178" t="s">
        <v>168</v>
      </c>
      <c r="U151" s="156">
        <v>0</v>
      </c>
      <c r="V151" s="156">
        <f t="shared" si="48"/>
        <v>0</v>
      </c>
      <c r="W151" s="156"/>
      <c r="X151" s="156" t="s">
        <v>713</v>
      </c>
      <c r="Y151" s="147"/>
      <c r="Z151" s="147"/>
      <c r="AA151" s="147"/>
      <c r="AB151" s="147"/>
      <c r="AC151" s="147"/>
      <c r="AD151" s="147"/>
      <c r="AE151" s="147"/>
      <c r="AF151" s="147"/>
      <c r="AG151" s="147" t="s">
        <v>714</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5">
      <c r="A152" s="172">
        <v>140</v>
      </c>
      <c r="B152" s="173" t="s">
        <v>557</v>
      </c>
      <c r="C152" s="182" t="s">
        <v>755</v>
      </c>
      <c r="D152" s="174" t="s">
        <v>166</v>
      </c>
      <c r="E152" s="175">
        <v>1</v>
      </c>
      <c r="F152" s="176"/>
      <c r="G152" s="177">
        <f t="shared" si="42"/>
        <v>0</v>
      </c>
      <c r="H152" s="176"/>
      <c r="I152" s="177">
        <f t="shared" si="43"/>
        <v>0</v>
      </c>
      <c r="J152" s="176"/>
      <c r="K152" s="177">
        <f t="shared" si="44"/>
        <v>0</v>
      </c>
      <c r="L152" s="177">
        <v>21</v>
      </c>
      <c r="M152" s="177">
        <f t="shared" si="45"/>
        <v>0</v>
      </c>
      <c r="N152" s="177">
        <v>0</v>
      </c>
      <c r="O152" s="177">
        <f t="shared" si="46"/>
        <v>0</v>
      </c>
      <c r="P152" s="177">
        <v>0</v>
      </c>
      <c r="Q152" s="177">
        <f t="shared" si="47"/>
        <v>0</v>
      </c>
      <c r="R152" s="177"/>
      <c r="S152" s="177" t="s">
        <v>175</v>
      </c>
      <c r="T152" s="178" t="s">
        <v>168</v>
      </c>
      <c r="U152" s="156">
        <v>0</v>
      </c>
      <c r="V152" s="156">
        <f t="shared" si="48"/>
        <v>0</v>
      </c>
      <c r="W152" s="156"/>
      <c r="X152" s="156" t="s">
        <v>713</v>
      </c>
      <c r="Y152" s="147"/>
      <c r="Z152" s="147"/>
      <c r="AA152" s="147"/>
      <c r="AB152" s="147"/>
      <c r="AC152" s="147"/>
      <c r="AD152" s="147"/>
      <c r="AE152" s="147"/>
      <c r="AF152" s="147"/>
      <c r="AG152" s="147" t="s">
        <v>714</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5">
      <c r="A153" s="172">
        <v>141</v>
      </c>
      <c r="B153" s="173" t="s">
        <v>559</v>
      </c>
      <c r="C153" s="182" t="s">
        <v>756</v>
      </c>
      <c r="D153" s="174" t="s">
        <v>166</v>
      </c>
      <c r="E153" s="175">
        <v>5</v>
      </c>
      <c r="F153" s="176"/>
      <c r="G153" s="177">
        <f t="shared" si="42"/>
        <v>0</v>
      </c>
      <c r="H153" s="176"/>
      <c r="I153" s="177">
        <f t="shared" si="43"/>
        <v>0</v>
      </c>
      <c r="J153" s="176"/>
      <c r="K153" s="177">
        <f t="shared" si="44"/>
        <v>0</v>
      </c>
      <c r="L153" s="177">
        <v>21</v>
      </c>
      <c r="M153" s="177">
        <f t="shared" si="45"/>
        <v>0</v>
      </c>
      <c r="N153" s="177">
        <v>0</v>
      </c>
      <c r="O153" s="177">
        <f t="shared" si="46"/>
        <v>0</v>
      </c>
      <c r="P153" s="177">
        <v>0</v>
      </c>
      <c r="Q153" s="177">
        <f t="shared" si="47"/>
        <v>0</v>
      </c>
      <c r="R153" s="177"/>
      <c r="S153" s="177" t="s">
        <v>175</v>
      </c>
      <c r="T153" s="178" t="s">
        <v>168</v>
      </c>
      <c r="U153" s="156">
        <v>0</v>
      </c>
      <c r="V153" s="156">
        <f t="shared" si="48"/>
        <v>0</v>
      </c>
      <c r="W153" s="156"/>
      <c r="X153" s="156" t="s">
        <v>713</v>
      </c>
      <c r="Y153" s="147"/>
      <c r="Z153" s="147"/>
      <c r="AA153" s="147"/>
      <c r="AB153" s="147"/>
      <c r="AC153" s="147"/>
      <c r="AD153" s="147"/>
      <c r="AE153" s="147"/>
      <c r="AF153" s="147"/>
      <c r="AG153" s="147" t="s">
        <v>714</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5">
      <c r="A154" s="172">
        <v>142</v>
      </c>
      <c r="B154" s="173" t="s">
        <v>561</v>
      </c>
      <c r="C154" s="182" t="s">
        <v>757</v>
      </c>
      <c r="D154" s="174" t="s">
        <v>166</v>
      </c>
      <c r="E154" s="175">
        <v>6</v>
      </c>
      <c r="F154" s="176"/>
      <c r="G154" s="177">
        <f t="shared" si="42"/>
        <v>0</v>
      </c>
      <c r="H154" s="176"/>
      <c r="I154" s="177">
        <f t="shared" si="43"/>
        <v>0</v>
      </c>
      <c r="J154" s="176"/>
      <c r="K154" s="177">
        <f t="shared" si="44"/>
        <v>0</v>
      </c>
      <c r="L154" s="177">
        <v>21</v>
      </c>
      <c r="M154" s="177">
        <f t="shared" si="45"/>
        <v>0</v>
      </c>
      <c r="N154" s="177">
        <v>0</v>
      </c>
      <c r="O154" s="177">
        <f t="shared" si="46"/>
        <v>0</v>
      </c>
      <c r="P154" s="177">
        <v>0</v>
      </c>
      <c r="Q154" s="177">
        <f t="shared" si="47"/>
        <v>0</v>
      </c>
      <c r="R154" s="177"/>
      <c r="S154" s="177" t="s">
        <v>175</v>
      </c>
      <c r="T154" s="178" t="s">
        <v>168</v>
      </c>
      <c r="U154" s="156">
        <v>0</v>
      </c>
      <c r="V154" s="156">
        <f t="shared" si="48"/>
        <v>0</v>
      </c>
      <c r="W154" s="156"/>
      <c r="X154" s="156" t="s">
        <v>713</v>
      </c>
      <c r="Y154" s="147"/>
      <c r="Z154" s="147"/>
      <c r="AA154" s="147"/>
      <c r="AB154" s="147"/>
      <c r="AC154" s="147"/>
      <c r="AD154" s="147"/>
      <c r="AE154" s="147"/>
      <c r="AF154" s="147"/>
      <c r="AG154" s="147" t="s">
        <v>714</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5">
      <c r="A155" s="172">
        <v>143</v>
      </c>
      <c r="B155" s="173" t="s">
        <v>563</v>
      </c>
      <c r="C155" s="182" t="s">
        <v>758</v>
      </c>
      <c r="D155" s="174" t="s">
        <v>166</v>
      </c>
      <c r="E155" s="175">
        <v>1</v>
      </c>
      <c r="F155" s="176"/>
      <c r="G155" s="177">
        <f t="shared" si="42"/>
        <v>0</v>
      </c>
      <c r="H155" s="176"/>
      <c r="I155" s="177">
        <f t="shared" si="43"/>
        <v>0</v>
      </c>
      <c r="J155" s="176"/>
      <c r="K155" s="177">
        <f t="shared" si="44"/>
        <v>0</v>
      </c>
      <c r="L155" s="177">
        <v>21</v>
      </c>
      <c r="M155" s="177">
        <f t="shared" si="45"/>
        <v>0</v>
      </c>
      <c r="N155" s="177">
        <v>0</v>
      </c>
      <c r="O155" s="177">
        <f t="shared" si="46"/>
        <v>0</v>
      </c>
      <c r="P155" s="177">
        <v>0</v>
      </c>
      <c r="Q155" s="177">
        <f t="shared" si="47"/>
        <v>0</v>
      </c>
      <c r="R155" s="177"/>
      <c r="S155" s="177" t="s">
        <v>175</v>
      </c>
      <c r="T155" s="178" t="s">
        <v>168</v>
      </c>
      <c r="U155" s="156">
        <v>0</v>
      </c>
      <c r="V155" s="156">
        <f t="shared" si="48"/>
        <v>0</v>
      </c>
      <c r="W155" s="156"/>
      <c r="X155" s="156" t="s">
        <v>713</v>
      </c>
      <c r="Y155" s="147"/>
      <c r="Z155" s="147"/>
      <c r="AA155" s="147"/>
      <c r="AB155" s="147"/>
      <c r="AC155" s="147"/>
      <c r="AD155" s="147"/>
      <c r="AE155" s="147"/>
      <c r="AF155" s="147"/>
      <c r="AG155" s="147" t="s">
        <v>714</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5">
      <c r="A156" s="172">
        <v>144</v>
      </c>
      <c r="B156" s="173" t="s">
        <v>565</v>
      </c>
      <c r="C156" s="182" t="s">
        <v>759</v>
      </c>
      <c r="D156" s="174" t="s">
        <v>166</v>
      </c>
      <c r="E156" s="175">
        <v>1</v>
      </c>
      <c r="F156" s="176"/>
      <c r="G156" s="177">
        <f t="shared" si="42"/>
        <v>0</v>
      </c>
      <c r="H156" s="176"/>
      <c r="I156" s="177">
        <f t="shared" si="43"/>
        <v>0</v>
      </c>
      <c r="J156" s="176"/>
      <c r="K156" s="177">
        <f t="shared" si="44"/>
        <v>0</v>
      </c>
      <c r="L156" s="177">
        <v>21</v>
      </c>
      <c r="M156" s="177">
        <f t="shared" si="45"/>
        <v>0</v>
      </c>
      <c r="N156" s="177">
        <v>0</v>
      </c>
      <c r="O156" s="177">
        <f t="shared" si="46"/>
        <v>0</v>
      </c>
      <c r="P156" s="177">
        <v>0</v>
      </c>
      <c r="Q156" s="177">
        <f t="shared" si="47"/>
        <v>0</v>
      </c>
      <c r="R156" s="177"/>
      <c r="S156" s="177" t="s">
        <v>175</v>
      </c>
      <c r="T156" s="178" t="s">
        <v>168</v>
      </c>
      <c r="U156" s="156">
        <v>0</v>
      </c>
      <c r="V156" s="156">
        <f t="shared" si="48"/>
        <v>0</v>
      </c>
      <c r="W156" s="156"/>
      <c r="X156" s="156" t="s">
        <v>713</v>
      </c>
      <c r="Y156" s="147"/>
      <c r="Z156" s="147"/>
      <c r="AA156" s="147"/>
      <c r="AB156" s="147"/>
      <c r="AC156" s="147"/>
      <c r="AD156" s="147"/>
      <c r="AE156" s="147"/>
      <c r="AF156" s="147"/>
      <c r="AG156" s="147" t="s">
        <v>714</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ht="13" x14ac:dyDescent="0.25">
      <c r="A157" s="158" t="s">
        <v>162</v>
      </c>
      <c r="B157" s="159" t="s">
        <v>118</v>
      </c>
      <c r="C157" s="180" t="s">
        <v>119</v>
      </c>
      <c r="D157" s="160"/>
      <c r="E157" s="161"/>
      <c r="F157" s="162"/>
      <c r="G157" s="162">
        <f>SUMIF(AG158:AG171,"&lt;&gt;NOR",G158:G171)</f>
        <v>0</v>
      </c>
      <c r="H157" s="162"/>
      <c r="I157" s="162">
        <f>SUM(I158:I171)</f>
        <v>0</v>
      </c>
      <c r="J157" s="162"/>
      <c r="K157" s="162">
        <f>SUM(K158:K171)</f>
        <v>0</v>
      </c>
      <c r="L157" s="162"/>
      <c r="M157" s="162">
        <f>SUM(M158:M171)</f>
        <v>0</v>
      </c>
      <c r="N157" s="162"/>
      <c r="O157" s="162">
        <f>SUM(O158:O171)</f>
        <v>0</v>
      </c>
      <c r="P157" s="162"/>
      <c r="Q157" s="162">
        <f>SUM(Q158:Q171)</f>
        <v>0</v>
      </c>
      <c r="R157" s="162"/>
      <c r="S157" s="162"/>
      <c r="T157" s="163"/>
      <c r="U157" s="157"/>
      <c r="V157" s="157">
        <f>SUM(V158:V171)</f>
        <v>0</v>
      </c>
      <c r="W157" s="157"/>
      <c r="X157" s="157"/>
      <c r="AG157" t="s">
        <v>163</v>
      </c>
    </row>
    <row r="158" spans="1:60" outlineLevel="1" x14ac:dyDescent="0.25">
      <c r="A158" s="172">
        <v>145</v>
      </c>
      <c r="B158" s="173" t="s">
        <v>760</v>
      </c>
      <c r="C158" s="182" t="s">
        <v>761</v>
      </c>
      <c r="D158" s="174" t="s">
        <v>166</v>
      </c>
      <c r="E158" s="175">
        <v>1</v>
      </c>
      <c r="F158" s="176"/>
      <c r="G158" s="177">
        <f t="shared" ref="G158:G171" si="49">ROUND(E158*F158,2)</f>
        <v>0</v>
      </c>
      <c r="H158" s="176"/>
      <c r="I158" s="177">
        <f t="shared" ref="I158:I171" si="50">ROUND(E158*H158,2)</f>
        <v>0</v>
      </c>
      <c r="J158" s="176"/>
      <c r="K158" s="177">
        <f t="shared" ref="K158:K171" si="51">ROUND(E158*J158,2)</f>
        <v>0</v>
      </c>
      <c r="L158" s="177">
        <v>21</v>
      </c>
      <c r="M158" s="177">
        <f t="shared" ref="M158:M171" si="52">G158*(1+L158/100)</f>
        <v>0</v>
      </c>
      <c r="N158" s="177">
        <v>0</v>
      </c>
      <c r="O158" s="177">
        <f t="shared" ref="O158:O171" si="53">ROUND(E158*N158,2)</f>
        <v>0</v>
      </c>
      <c r="P158" s="177">
        <v>0</v>
      </c>
      <c r="Q158" s="177">
        <f t="shared" ref="Q158:Q171" si="54">ROUND(E158*P158,2)</f>
        <v>0</v>
      </c>
      <c r="R158" s="177"/>
      <c r="S158" s="177" t="s">
        <v>175</v>
      </c>
      <c r="T158" s="178" t="s">
        <v>168</v>
      </c>
      <c r="U158" s="156">
        <v>0</v>
      </c>
      <c r="V158" s="156">
        <f t="shared" ref="V158:V171" si="55">ROUND(E158*U158,2)</f>
        <v>0</v>
      </c>
      <c r="W158" s="156"/>
      <c r="X158" s="156" t="s">
        <v>220</v>
      </c>
      <c r="Y158" s="147"/>
      <c r="Z158" s="147"/>
      <c r="AA158" s="147"/>
      <c r="AB158" s="147"/>
      <c r="AC158" s="147"/>
      <c r="AD158" s="147"/>
      <c r="AE158" s="147"/>
      <c r="AF158" s="147"/>
      <c r="AG158" s="147" t="s">
        <v>437</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5">
      <c r="A159" s="172">
        <v>146</v>
      </c>
      <c r="B159" s="173" t="s">
        <v>762</v>
      </c>
      <c r="C159" s="182" t="s">
        <v>763</v>
      </c>
      <c r="D159" s="174" t="s">
        <v>166</v>
      </c>
      <c r="E159" s="175">
        <v>1</v>
      </c>
      <c r="F159" s="176"/>
      <c r="G159" s="177">
        <f t="shared" si="49"/>
        <v>0</v>
      </c>
      <c r="H159" s="176"/>
      <c r="I159" s="177">
        <f t="shared" si="50"/>
        <v>0</v>
      </c>
      <c r="J159" s="176"/>
      <c r="K159" s="177">
        <f t="shared" si="51"/>
        <v>0</v>
      </c>
      <c r="L159" s="177">
        <v>21</v>
      </c>
      <c r="M159" s="177">
        <f t="shared" si="52"/>
        <v>0</v>
      </c>
      <c r="N159" s="177">
        <v>0</v>
      </c>
      <c r="O159" s="177">
        <f t="shared" si="53"/>
        <v>0</v>
      </c>
      <c r="P159" s="177">
        <v>0</v>
      </c>
      <c r="Q159" s="177">
        <f t="shared" si="54"/>
        <v>0</v>
      </c>
      <c r="R159" s="177"/>
      <c r="S159" s="177" t="s">
        <v>175</v>
      </c>
      <c r="T159" s="178" t="s">
        <v>168</v>
      </c>
      <c r="U159" s="156">
        <v>0</v>
      </c>
      <c r="V159" s="156">
        <f t="shared" si="55"/>
        <v>0</v>
      </c>
      <c r="W159" s="156"/>
      <c r="X159" s="156" t="s">
        <v>220</v>
      </c>
      <c r="Y159" s="147"/>
      <c r="Z159" s="147"/>
      <c r="AA159" s="147"/>
      <c r="AB159" s="147"/>
      <c r="AC159" s="147"/>
      <c r="AD159" s="147"/>
      <c r="AE159" s="147"/>
      <c r="AF159" s="147"/>
      <c r="AG159" s="147" t="s">
        <v>437</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5">
      <c r="A160" s="172">
        <v>147</v>
      </c>
      <c r="B160" s="173" t="s">
        <v>764</v>
      </c>
      <c r="C160" s="182" t="s">
        <v>765</v>
      </c>
      <c r="D160" s="174" t="s">
        <v>166</v>
      </c>
      <c r="E160" s="175">
        <v>1</v>
      </c>
      <c r="F160" s="176"/>
      <c r="G160" s="177">
        <f t="shared" si="49"/>
        <v>0</v>
      </c>
      <c r="H160" s="176"/>
      <c r="I160" s="177">
        <f t="shared" si="50"/>
        <v>0</v>
      </c>
      <c r="J160" s="176"/>
      <c r="K160" s="177">
        <f t="shared" si="51"/>
        <v>0</v>
      </c>
      <c r="L160" s="177">
        <v>21</v>
      </c>
      <c r="M160" s="177">
        <f t="shared" si="52"/>
        <v>0</v>
      </c>
      <c r="N160" s="177">
        <v>0</v>
      </c>
      <c r="O160" s="177">
        <f t="shared" si="53"/>
        <v>0</v>
      </c>
      <c r="P160" s="177">
        <v>0</v>
      </c>
      <c r="Q160" s="177">
        <f t="shared" si="54"/>
        <v>0</v>
      </c>
      <c r="R160" s="177"/>
      <c r="S160" s="177" t="s">
        <v>175</v>
      </c>
      <c r="T160" s="178" t="s">
        <v>168</v>
      </c>
      <c r="U160" s="156">
        <v>0</v>
      </c>
      <c r="V160" s="156">
        <f t="shared" si="55"/>
        <v>0</v>
      </c>
      <c r="W160" s="156"/>
      <c r="X160" s="156" t="s">
        <v>220</v>
      </c>
      <c r="Y160" s="147"/>
      <c r="Z160" s="147"/>
      <c r="AA160" s="147"/>
      <c r="AB160" s="147"/>
      <c r="AC160" s="147"/>
      <c r="AD160" s="147"/>
      <c r="AE160" s="147"/>
      <c r="AF160" s="147"/>
      <c r="AG160" s="147" t="s">
        <v>437</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5">
      <c r="A161" s="172">
        <v>148</v>
      </c>
      <c r="B161" s="173" t="s">
        <v>766</v>
      </c>
      <c r="C161" s="182" t="s">
        <v>767</v>
      </c>
      <c r="D161" s="174" t="s">
        <v>166</v>
      </c>
      <c r="E161" s="175">
        <v>1</v>
      </c>
      <c r="F161" s="176"/>
      <c r="G161" s="177">
        <f t="shared" si="49"/>
        <v>0</v>
      </c>
      <c r="H161" s="176"/>
      <c r="I161" s="177">
        <f t="shared" si="50"/>
        <v>0</v>
      </c>
      <c r="J161" s="176"/>
      <c r="K161" s="177">
        <f t="shared" si="51"/>
        <v>0</v>
      </c>
      <c r="L161" s="177">
        <v>21</v>
      </c>
      <c r="M161" s="177">
        <f t="shared" si="52"/>
        <v>0</v>
      </c>
      <c r="N161" s="177">
        <v>0</v>
      </c>
      <c r="O161" s="177">
        <f t="shared" si="53"/>
        <v>0</v>
      </c>
      <c r="P161" s="177">
        <v>0</v>
      </c>
      <c r="Q161" s="177">
        <f t="shared" si="54"/>
        <v>0</v>
      </c>
      <c r="R161" s="177"/>
      <c r="S161" s="177" t="s">
        <v>175</v>
      </c>
      <c r="T161" s="178" t="s">
        <v>168</v>
      </c>
      <c r="U161" s="156">
        <v>0</v>
      </c>
      <c r="V161" s="156">
        <f t="shared" si="55"/>
        <v>0</v>
      </c>
      <c r="W161" s="156"/>
      <c r="X161" s="156" t="s">
        <v>220</v>
      </c>
      <c r="Y161" s="147"/>
      <c r="Z161" s="147"/>
      <c r="AA161" s="147"/>
      <c r="AB161" s="147"/>
      <c r="AC161" s="147"/>
      <c r="AD161" s="147"/>
      <c r="AE161" s="147"/>
      <c r="AF161" s="147"/>
      <c r="AG161" s="147" t="s">
        <v>437</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5">
      <c r="A162" s="172">
        <v>149</v>
      </c>
      <c r="B162" s="173" t="s">
        <v>768</v>
      </c>
      <c r="C162" s="182" t="s">
        <v>769</v>
      </c>
      <c r="D162" s="174" t="s">
        <v>166</v>
      </c>
      <c r="E162" s="175">
        <v>2</v>
      </c>
      <c r="F162" s="176"/>
      <c r="G162" s="177">
        <f t="shared" si="49"/>
        <v>0</v>
      </c>
      <c r="H162" s="176"/>
      <c r="I162" s="177">
        <f t="shared" si="50"/>
        <v>0</v>
      </c>
      <c r="J162" s="176"/>
      <c r="K162" s="177">
        <f t="shared" si="51"/>
        <v>0</v>
      </c>
      <c r="L162" s="177">
        <v>21</v>
      </c>
      <c r="M162" s="177">
        <f t="shared" si="52"/>
        <v>0</v>
      </c>
      <c r="N162" s="177">
        <v>0</v>
      </c>
      <c r="O162" s="177">
        <f t="shared" si="53"/>
        <v>0</v>
      </c>
      <c r="P162" s="177">
        <v>0</v>
      </c>
      <c r="Q162" s="177">
        <f t="shared" si="54"/>
        <v>0</v>
      </c>
      <c r="R162" s="177"/>
      <c r="S162" s="177" t="s">
        <v>175</v>
      </c>
      <c r="T162" s="178" t="s">
        <v>168</v>
      </c>
      <c r="U162" s="156">
        <v>0</v>
      </c>
      <c r="V162" s="156">
        <f t="shared" si="55"/>
        <v>0</v>
      </c>
      <c r="W162" s="156"/>
      <c r="X162" s="156" t="s">
        <v>220</v>
      </c>
      <c r="Y162" s="147"/>
      <c r="Z162" s="147"/>
      <c r="AA162" s="147"/>
      <c r="AB162" s="147"/>
      <c r="AC162" s="147"/>
      <c r="AD162" s="147"/>
      <c r="AE162" s="147"/>
      <c r="AF162" s="147"/>
      <c r="AG162" s="147" t="s">
        <v>437</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ht="20" outlineLevel="1" x14ac:dyDescent="0.25">
      <c r="A163" s="172">
        <v>150</v>
      </c>
      <c r="B163" s="173" t="s">
        <v>770</v>
      </c>
      <c r="C163" s="182" t="s">
        <v>771</v>
      </c>
      <c r="D163" s="174" t="s">
        <v>166</v>
      </c>
      <c r="E163" s="175">
        <v>1</v>
      </c>
      <c r="F163" s="176"/>
      <c r="G163" s="177">
        <f t="shared" si="49"/>
        <v>0</v>
      </c>
      <c r="H163" s="176"/>
      <c r="I163" s="177">
        <f t="shared" si="50"/>
        <v>0</v>
      </c>
      <c r="J163" s="176"/>
      <c r="K163" s="177">
        <f t="shared" si="51"/>
        <v>0</v>
      </c>
      <c r="L163" s="177">
        <v>21</v>
      </c>
      <c r="M163" s="177">
        <f t="shared" si="52"/>
        <v>0</v>
      </c>
      <c r="N163" s="177">
        <v>0</v>
      </c>
      <c r="O163" s="177">
        <f t="shared" si="53"/>
        <v>0</v>
      </c>
      <c r="P163" s="177">
        <v>0</v>
      </c>
      <c r="Q163" s="177">
        <f t="shared" si="54"/>
        <v>0</v>
      </c>
      <c r="R163" s="177"/>
      <c r="S163" s="177" t="s">
        <v>175</v>
      </c>
      <c r="T163" s="178" t="s">
        <v>168</v>
      </c>
      <c r="U163" s="156">
        <v>0</v>
      </c>
      <c r="V163" s="156">
        <f t="shared" si="55"/>
        <v>0</v>
      </c>
      <c r="W163" s="156"/>
      <c r="X163" s="156" t="s">
        <v>298</v>
      </c>
      <c r="Y163" s="147"/>
      <c r="Z163" s="147"/>
      <c r="AA163" s="147"/>
      <c r="AB163" s="147"/>
      <c r="AC163" s="147"/>
      <c r="AD163" s="147"/>
      <c r="AE163" s="147"/>
      <c r="AF163" s="147"/>
      <c r="AG163" s="147" t="s">
        <v>454</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5">
      <c r="A164" s="172">
        <v>151</v>
      </c>
      <c r="B164" s="173" t="s">
        <v>772</v>
      </c>
      <c r="C164" s="182" t="s">
        <v>773</v>
      </c>
      <c r="D164" s="174" t="s">
        <v>166</v>
      </c>
      <c r="E164" s="175">
        <v>1</v>
      </c>
      <c r="F164" s="176"/>
      <c r="G164" s="177">
        <f t="shared" si="49"/>
        <v>0</v>
      </c>
      <c r="H164" s="176"/>
      <c r="I164" s="177">
        <f t="shared" si="50"/>
        <v>0</v>
      </c>
      <c r="J164" s="176"/>
      <c r="K164" s="177">
        <f t="shared" si="51"/>
        <v>0</v>
      </c>
      <c r="L164" s="177">
        <v>21</v>
      </c>
      <c r="M164" s="177">
        <f t="shared" si="52"/>
        <v>0</v>
      </c>
      <c r="N164" s="177">
        <v>0</v>
      </c>
      <c r="O164" s="177">
        <f t="shared" si="53"/>
        <v>0</v>
      </c>
      <c r="P164" s="177">
        <v>0</v>
      </c>
      <c r="Q164" s="177">
        <f t="shared" si="54"/>
        <v>0</v>
      </c>
      <c r="R164" s="177"/>
      <c r="S164" s="177" t="s">
        <v>175</v>
      </c>
      <c r="T164" s="178" t="s">
        <v>168</v>
      </c>
      <c r="U164" s="156">
        <v>0</v>
      </c>
      <c r="V164" s="156">
        <f t="shared" si="55"/>
        <v>0</v>
      </c>
      <c r="W164" s="156"/>
      <c r="X164" s="156" t="s">
        <v>298</v>
      </c>
      <c r="Y164" s="147"/>
      <c r="Z164" s="147"/>
      <c r="AA164" s="147"/>
      <c r="AB164" s="147"/>
      <c r="AC164" s="147"/>
      <c r="AD164" s="147"/>
      <c r="AE164" s="147"/>
      <c r="AF164" s="147"/>
      <c r="AG164" s="147" t="s">
        <v>454</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5">
      <c r="A165" s="172">
        <v>152</v>
      </c>
      <c r="B165" s="173" t="s">
        <v>774</v>
      </c>
      <c r="C165" s="182" t="s">
        <v>775</v>
      </c>
      <c r="D165" s="174" t="s">
        <v>166</v>
      </c>
      <c r="E165" s="175">
        <v>14</v>
      </c>
      <c r="F165" s="176"/>
      <c r="G165" s="177">
        <f t="shared" si="49"/>
        <v>0</v>
      </c>
      <c r="H165" s="176"/>
      <c r="I165" s="177">
        <f t="shared" si="50"/>
        <v>0</v>
      </c>
      <c r="J165" s="176"/>
      <c r="K165" s="177">
        <f t="shared" si="51"/>
        <v>0</v>
      </c>
      <c r="L165" s="177">
        <v>21</v>
      </c>
      <c r="M165" s="177">
        <f t="shared" si="52"/>
        <v>0</v>
      </c>
      <c r="N165" s="177">
        <v>0</v>
      </c>
      <c r="O165" s="177">
        <f t="shared" si="53"/>
        <v>0</v>
      </c>
      <c r="P165" s="177">
        <v>0</v>
      </c>
      <c r="Q165" s="177">
        <f t="shared" si="54"/>
        <v>0</v>
      </c>
      <c r="R165" s="177"/>
      <c r="S165" s="177" t="s">
        <v>175</v>
      </c>
      <c r="T165" s="178" t="s">
        <v>168</v>
      </c>
      <c r="U165" s="156">
        <v>0</v>
      </c>
      <c r="V165" s="156">
        <f t="shared" si="55"/>
        <v>0</v>
      </c>
      <c r="W165" s="156"/>
      <c r="X165" s="156" t="s">
        <v>298</v>
      </c>
      <c r="Y165" s="147"/>
      <c r="Z165" s="147"/>
      <c r="AA165" s="147"/>
      <c r="AB165" s="147"/>
      <c r="AC165" s="147"/>
      <c r="AD165" s="147"/>
      <c r="AE165" s="147"/>
      <c r="AF165" s="147"/>
      <c r="AG165" s="147" t="s">
        <v>454</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ht="20" outlineLevel="1" x14ac:dyDescent="0.25">
      <c r="A166" s="172">
        <v>153</v>
      </c>
      <c r="B166" s="173" t="s">
        <v>776</v>
      </c>
      <c r="C166" s="182" t="s">
        <v>777</v>
      </c>
      <c r="D166" s="174" t="s">
        <v>166</v>
      </c>
      <c r="E166" s="175">
        <v>1</v>
      </c>
      <c r="F166" s="176"/>
      <c r="G166" s="177">
        <f t="shared" si="49"/>
        <v>0</v>
      </c>
      <c r="H166" s="176"/>
      <c r="I166" s="177">
        <f t="shared" si="50"/>
        <v>0</v>
      </c>
      <c r="J166" s="176"/>
      <c r="K166" s="177">
        <f t="shared" si="51"/>
        <v>0</v>
      </c>
      <c r="L166" s="177">
        <v>21</v>
      </c>
      <c r="M166" s="177">
        <f t="shared" si="52"/>
        <v>0</v>
      </c>
      <c r="N166" s="177">
        <v>0</v>
      </c>
      <c r="O166" s="177">
        <f t="shared" si="53"/>
        <v>0</v>
      </c>
      <c r="P166" s="177">
        <v>0</v>
      </c>
      <c r="Q166" s="177">
        <f t="shared" si="54"/>
        <v>0</v>
      </c>
      <c r="R166" s="177"/>
      <c r="S166" s="177" t="s">
        <v>175</v>
      </c>
      <c r="T166" s="178" t="s">
        <v>168</v>
      </c>
      <c r="U166" s="156">
        <v>0</v>
      </c>
      <c r="V166" s="156">
        <f t="shared" si="55"/>
        <v>0</v>
      </c>
      <c r="W166" s="156"/>
      <c r="X166" s="156" t="s">
        <v>298</v>
      </c>
      <c r="Y166" s="147"/>
      <c r="Z166" s="147"/>
      <c r="AA166" s="147"/>
      <c r="AB166" s="147"/>
      <c r="AC166" s="147"/>
      <c r="AD166" s="147"/>
      <c r="AE166" s="147"/>
      <c r="AF166" s="147"/>
      <c r="AG166" s="147" t="s">
        <v>454</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x14ac:dyDescent="0.25">
      <c r="A167" s="172">
        <v>154</v>
      </c>
      <c r="B167" s="173" t="s">
        <v>778</v>
      </c>
      <c r="C167" s="182" t="s">
        <v>779</v>
      </c>
      <c r="D167" s="174" t="s">
        <v>166</v>
      </c>
      <c r="E167" s="175">
        <v>1</v>
      </c>
      <c r="F167" s="176"/>
      <c r="G167" s="177">
        <f t="shared" si="49"/>
        <v>0</v>
      </c>
      <c r="H167" s="176"/>
      <c r="I167" s="177">
        <f t="shared" si="50"/>
        <v>0</v>
      </c>
      <c r="J167" s="176"/>
      <c r="K167" s="177">
        <f t="shared" si="51"/>
        <v>0</v>
      </c>
      <c r="L167" s="177">
        <v>21</v>
      </c>
      <c r="M167" s="177">
        <f t="shared" si="52"/>
        <v>0</v>
      </c>
      <c r="N167" s="177">
        <v>0</v>
      </c>
      <c r="O167" s="177">
        <f t="shared" si="53"/>
        <v>0</v>
      </c>
      <c r="P167" s="177">
        <v>0</v>
      </c>
      <c r="Q167" s="177">
        <f t="shared" si="54"/>
        <v>0</v>
      </c>
      <c r="R167" s="177"/>
      <c r="S167" s="177" t="s">
        <v>175</v>
      </c>
      <c r="T167" s="178" t="s">
        <v>168</v>
      </c>
      <c r="U167" s="156">
        <v>0</v>
      </c>
      <c r="V167" s="156">
        <f t="shared" si="55"/>
        <v>0</v>
      </c>
      <c r="W167" s="156"/>
      <c r="X167" s="156" t="s">
        <v>298</v>
      </c>
      <c r="Y167" s="147"/>
      <c r="Z167" s="147"/>
      <c r="AA167" s="147"/>
      <c r="AB167" s="147"/>
      <c r="AC167" s="147"/>
      <c r="AD167" s="147"/>
      <c r="AE167" s="147"/>
      <c r="AF167" s="147"/>
      <c r="AG167" s="147" t="s">
        <v>454</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1" x14ac:dyDescent="0.25">
      <c r="A168" s="172">
        <v>155</v>
      </c>
      <c r="B168" s="173" t="s">
        <v>780</v>
      </c>
      <c r="C168" s="182" t="s">
        <v>781</v>
      </c>
      <c r="D168" s="174" t="s">
        <v>166</v>
      </c>
      <c r="E168" s="175">
        <v>8</v>
      </c>
      <c r="F168" s="176"/>
      <c r="G168" s="177">
        <f t="shared" si="49"/>
        <v>0</v>
      </c>
      <c r="H168" s="176"/>
      <c r="I168" s="177">
        <f t="shared" si="50"/>
        <v>0</v>
      </c>
      <c r="J168" s="176"/>
      <c r="K168" s="177">
        <f t="shared" si="51"/>
        <v>0</v>
      </c>
      <c r="L168" s="177">
        <v>21</v>
      </c>
      <c r="M168" s="177">
        <f t="shared" si="52"/>
        <v>0</v>
      </c>
      <c r="N168" s="177">
        <v>0</v>
      </c>
      <c r="O168" s="177">
        <f t="shared" si="53"/>
        <v>0</v>
      </c>
      <c r="P168" s="177">
        <v>0</v>
      </c>
      <c r="Q168" s="177">
        <f t="shared" si="54"/>
        <v>0</v>
      </c>
      <c r="R168" s="177"/>
      <c r="S168" s="177" t="s">
        <v>175</v>
      </c>
      <c r="T168" s="178" t="s">
        <v>168</v>
      </c>
      <c r="U168" s="156">
        <v>0</v>
      </c>
      <c r="V168" s="156">
        <f t="shared" si="55"/>
        <v>0</v>
      </c>
      <c r="W168" s="156"/>
      <c r="X168" s="156" t="s">
        <v>298</v>
      </c>
      <c r="Y168" s="147"/>
      <c r="Z168" s="147"/>
      <c r="AA168" s="147"/>
      <c r="AB168" s="147"/>
      <c r="AC168" s="147"/>
      <c r="AD168" s="147"/>
      <c r="AE168" s="147"/>
      <c r="AF168" s="147"/>
      <c r="AG168" s="147" t="s">
        <v>454</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x14ac:dyDescent="0.25">
      <c r="A169" s="172">
        <v>156</v>
      </c>
      <c r="B169" s="173" t="s">
        <v>734</v>
      </c>
      <c r="C169" s="182" t="s">
        <v>782</v>
      </c>
      <c r="D169" s="174" t="s">
        <v>166</v>
      </c>
      <c r="E169" s="175">
        <v>50</v>
      </c>
      <c r="F169" s="176"/>
      <c r="G169" s="177">
        <f t="shared" si="49"/>
        <v>0</v>
      </c>
      <c r="H169" s="176"/>
      <c r="I169" s="177">
        <f t="shared" si="50"/>
        <v>0</v>
      </c>
      <c r="J169" s="176"/>
      <c r="K169" s="177">
        <f t="shared" si="51"/>
        <v>0</v>
      </c>
      <c r="L169" s="177">
        <v>21</v>
      </c>
      <c r="M169" s="177">
        <f t="shared" si="52"/>
        <v>0</v>
      </c>
      <c r="N169" s="177">
        <v>0</v>
      </c>
      <c r="O169" s="177">
        <f t="shared" si="53"/>
        <v>0</v>
      </c>
      <c r="P169" s="177">
        <v>0</v>
      </c>
      <c r="Q169" s="177">
        <f t="shared" si="54"/>
        <v>0</v>
      </c>
      <c r="R169" s="177"/>
      <c r="S169" s="177" t="s">
        <v>175</v>
      </c>
      <c r="T169" s="178" t="s">
        <v>168</v>
      </c>
      <c r="U169" s="156">
        <v>0</v>
      </c>
      <c r="V169" s="156">
        <f t="shared" si="55"/>
        <v>0</v>
      </c>
      <c r="W169" s="156"/>
      <c r="X169" s="156" t="s">
        <v>713</v>
      </c>
      <c r="Y169" s="147"/>
      <c r="Z169" s="147"/>
      <c r="AA169" s="147"/>
      <c r="AB169" s="147"/>
      <c r="AC169" s="147"/>
      <c r="AD169" s="147"/>
      <c r="AE169" s="147"/>
      <c r="AF169" s="147"/>
      <c r="AG169" s="147" t="s">
        <v>714</v>
      </c>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5">
      <c r="A170" s="172">
        <v>157</v>
      </c>
      <c r="B170" s="173" t="s">
        <v>559</v>
      </c>
      <c r="C170" s="182" t="s">
        <v>783</v>
      </c>
      <c r="D170" s="174" t="s">
        <v>166</v>
      </c>
      <c r="E170" s="175">
        <v>50</v>
      </c>
      <c r="F170" s="176"/>
      <c r="G170" s="177">
        <f t="shared" si="49"/>
        <v>0</v>
      </c>
      <c r="H170" s="176"/>
      <c r="I170" s="177">
        <f t="shared" si="50"/>
        <v>0</v>
      </c>
      <c r="J170" s="176"/>
      <c r="K170" s="177">
        <f t="shared" si="51"/>
        <v>0</v>
      </c>
      <c r="L170" s="177">
        <v>21</v>
      </c>
      <c r="M170" s="177">
        <f t="shared" si="52"/>
        <v>0</v>
      </c>
      <c r="N170" s="177">
        <v>0</v>
      </c>
      <c r="O170" s="177">
        <f t="shared" si="53"/>
        <v>0</v>
      </c>
      <c r="P170" s="177">
        <v>0</v>
      </c>
      <c r="Q170" s="177">
        <f t="shared" si="54"/>
        <v>0</v>
      </c>
      <c r="R170" s="177"/>
      <c r="S170" s="177" t="s">
        <v>175</v>
      </c>
      <c r="T170" s="178" t="s">
        <v>168</v>
      </c>
      <c r="U170" s="156">
        <v>0</v>
      </c>
      <c r="V170" s="156">
        <f t="shared" si="55"/>
        <v>0</v>
      </c>
      <c r="W170" s="156"/>
      <c r="X170" s="156" t="s">
        <v>713</v>
      </c>
      <c r="Y170" s="147"/>
      <c r="Z170" s="147"/>
      <c r="AA170" s="147"/>
      <c r="AB170" s="147"/>
      <c r="AC170" s="147"/>
      <c r="AD170" s="147"/>
      <c r="AE170" s="147"/>
      <c r="AF170" s="147"/>
      <c r="AG170" s="147" t="s">
        <v>714</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5">
      <c r="A171" s="172">
        <v>158</v>
      </c>
      <c r="B171" s="173" t="s">
        <v>561</v>
      </c>
      <c r="C171" s="182" t="s">
        <v>784</v>
      </c>
      <c r="D171" s="174" t="s">
        <v>166</v>
      </c>
      <c r="E171" s="175">
        <v>1</v>
      </c>
      <c r="F171" s="176"/>
      <c r="G171" s="177">
        <f t="shared" si="49"/>
        <v>0</v>
      </c>
      <c r="H171" s="176"/>
      <c r="I171" s="177">
        <f t="shared" si="50"/>
        <v>0</v>
      </c>
      <c r="J171" s="176"/>
      <c r="K171" s="177">
        <f t="shared" si="51"/>
        <v>0</v>
      </c>
      <c r="L171" s="177">
        <v>21</v>
      </c>
      <c r="M171" s="177">
        <f t="shared" si="52"/>
        <v>0</v>
      </c>
      <c r="N171" s="177">
        <v>0</v>
      </c>
      <c r="O171" s="177">
        <f t="shared" si="53"/>
        <v>0</v>
      </c>
      <c r="P171" s="177">
        <v>0</v>
      </c>
      <c r="Q171" s="177">
        <f t="shared" si="54"/>
        <v>0</v>
      </c>
      <c r="R171" s="177"/>
      <c r="S171" s="177" t="s">
        <v>175</v>
      </c>
      <c r="T171" s="178" t="s">
        <v>168</v>
      </c>
      <c r="U171" s="156">
        <v>0</v>
      </c>
      <c r="V171" s="156">
        <f t="shared" si="55"/>
        <v>0</v>
      </c>
      <c r="W171" s="156"/>
      <c r="X171" s="156" t="s">
        <v>713</v>
      </c>
      <c r="Y171" s="147"/>
      <c r="Z171" s="147"/>
      <c r="AA171" s="147"/>
      <c r="AB171" s="147"/>
      <c r="AC171" s="147"/>
      <c r="AD171" s="147"/>
      <c r="AE171" s="147"/>
      <c r="AF171" s="147"/>
      <c r="AG171" s="147" t="s">
        <v>714</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ht="13" x14ac:dyDescent="0.25">
      <c r="A172" s="158" t="s">
        <v>162</v>
      </c>
      <c r="B172" s="159" t="s">
        <v>120</v>
      </c>
      <c r="C172" s="180" t="s">
        <v>121</v>
      </c>
      <c r="D172" s="160"/>
      <c r="E172" s="161"/>
      <c r="F172" s="162"/>
      <c r="G172" s="162">
        <f>SUMIF(AG173:AG182,"&lt;&gt;NOR",G173:G182)</f>
        <v>0</v>
      </c>
      <c r="H172" s="162"/>
      <c r="I172" s="162">
        <f>SUM(I173:I182)</f>
        <v>0</v>
      </c>
      <c r="J172" s="162"/>
      <c r="K172" s="162">
        <f>SUM(K173:K182)</f>
        <v>0</v>
      </c>
      <c r="L172" s="162"/>
      <c r="M172" s="162">
        <f>SUM(M173:M182)</f>
        <v>0</v>
      </c>
      <c r="N172" s="162"/>
      <c r="O172" s="162">
        <f>SUM(O173:O182)</f>
        <v>0</v>
      </c>
      <c r="P172" s="162"/>
      <c r="Q172" s="162">
        <f>SUM(Q173:Q182)</f>
        <v>0</v>
      </c>
      <c r="R172" s="162"/>
      <c r="S172" s="162"/>
      <c r="T172" s="163"/>
      <c r="U172" s="157"/>
      <c r="V172" s="157">
        <f>SUM(V173:V182)</f>
        <v>0</v>
      </c>
      <c r="W172" s="157"/>
      <c r="X172" s="157"/>
      <c r="AG172" t="s">
        <v>163</v>
      </c>
    </row>
    <row r="173" spans="1:60" ht="20" outlineLevel="1" x14ac:dyDescent="0.25">
      <c r="A173" s="172">
        <v>159</v>
      </c>
      <c r="B173" s="173" t="s">
        <v>785</v>
      </c>
      <c r="C173" s="182" t="s">
        <v>786</v>
      </c>
      <c r="D173" s="174" t="s">
        <v>166</v>
      </c>
      <c r="E173" s="175">
        <v>1</v>
      </c>
      <c r="F173" s="176"/>
      <c r="G173" s="177">
        <f t="shared" ref="G173:G182" si="56">ROUND(E173*F173,2)</f>
        <v>0</v>
      </c>
      <c r="H173" s="176"/>
      <c r="I173" s="177">
        <f t="shared" ref="I173:I182" si="57">ROUND(E173*H173,2)</f>
        <v>0</v>
      </c>
      <c r="J173" s="176"/>
      <c r="K173" s="177">
        <f t="shared" ref="K173:K182" si="58">ROUND(E173*J173,2)</f>
        <v>0</v>
      </c>
      <c r="L173" s="177">
        <v>21</v>
      </c>
      <c r="M173" s="177">
        <f t="shared" ref="M173:M182" si="59">G173*(1+L173/100)</f>
        <v>0</v>
      </c>
      <c r="N173" s="177">
        <v>0</v>
      </c>
      <c r="O173" s="177">
        <f t="shared" ref="O173:O182" si="60">ROUND(E173*N173,2)</f>
        <v>0</v>
      </c>
      <c r="P173" s="177">
        <v>0</v>
      </c>
      <c r="Q173" s="177">
        <f t="shared" ref="Q173:Q182" si="61">ROUND(E173*P173,2)</f>
        <v>0</v>
      </c>
      <c r="R173" s="177"/>
      <c r="S173" s="177" t="s">
        <v>175</v>
      </c>
      <c r="T173" s="178" t="s">
        <v>168</v>
      </c>
      <c r="U173" s="156">
        <v>0</v>
      </c>
      <c r="V173" s="156">
        <f t="shared" ref="V173:V182" si="62">ROUND(E173*U173,2)</f>
        <v>0</v>
      </c>
      <c r="W173" s="156"/>
      <c r="X173" s="156" t="s">
        <v>220</v>
      </c>
      <c r="Y173" s="147"/>
      <c r="Z173" s="147"/>
      <c r="AA173" s="147"/>
      <c r="AB173" s="147"/>
      <c r="AC173" s="147"/>
      <c r="AD173" s="147"/>
      <c r="AE173" s="147"/>
      <c r="AF173" s="147"/>
      <c r="AG173" s="147" t="s">
        <v>437</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5">
      <c r="A174" s="172">
        <v>160</v>
      </c>
      <c r="B174" s="173" t="s">
        <v>645</v>
      </c>
      <c r="C174" s="182" t="s">
        <v>765</v>
      </c>
      <c r="D174" s="174" t="s">
        <v>166</v>
      </c>
      <c r="E174" s="175">
        <v>1</v>
      </c>
      <c r="F174" s="176"/>
      <c r="G174" s="177">
        <f t="shared" si="56"/>
        <v>0</v>
      </c>
      <c r="H174" s="176"/>
      <c r="I174" s="177">
        <f t="shared" si="57"/>
        <v>0</v>
      </c>
      <c r="J174" s="176"/>
      <c r="K174" s="177">
        <f t="shared" si="58"/>
        <v>0</v>
      </c>
      <c r="L174" s="177">
        <v>21</v>
      </c>
      <c r="M174" s="177">
        <f t="shared" si="59"/>
        <v>0</v>
      </c>
      <c r="N174" s="177">
        <v>0</v>
      </c>
      <c r="O174" s="177">
        <f t="shared" si="60"/>
        <v>0</v>
      </c>
      <c r="P174" s="177">
        <v>0</v>
      </c>
      <c r="Q174" s="177">
        <f t="shared" si="61"/>
        <v>0</v>
      </c>
      <c r="R174" s="177"/>
      <c r="S174" s="177" t="s">
        <v>175</v>
      </c>
      <c r="T174" s="178" t="s">
        <v>168</v>
      </c>
      <c r="U174" s="156">
        <v>0</v>
      </c>
      <c r="V174" s="156">
        <f t="shared" si="62"/>
        <v>0</v>
      </c>
      <c r="W174" s="156"/>
      <c r="X174" s="156" t="s">
        <v>220</v>
      </c>
      <c r="Y174" s="147"/>
      <c r="Z174" s="147"/>
      <c r="AA174" s="147"/>
      <c r="AB174" s="147"/>
      <c r="AC174" s="147"/>
      <c r="AD174" s="147"/>
      <c r="AE174" s="147"/>
      <c r="AF174" s="147"/>
      <c r="AG174" s="147" t="s">
        <v>437</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5">
      <c r="A175" s="172">
        <v>161</v>
      </c>
      <c r="B175" s="173" t="s">
        <v>787</v>
      </c>
      <c r="C175" s="182" t="s">
        <v>788</v>
      </c>
      <c r="D175" s="174" t="s">
        <v>166</v>
      </c>
      <c r="E175" s="175">
        <v>3</v>
      </c>
      <c r="F175" s="176"/>
      <c r="G175" s="177">
        <f t="shared" si="56"/>
        <v>0</v>
      </c>
      <c r="H175" s="176"/>
      <c r="I175" s="177">
        <f t="shared" si="57"/>
        <v>0</v>
      </c>
      <c r="J175" s="176"/>
      <c r="K175" s="177">
        <f t="shared" si="58"/>
        <v>0</v>
      </c>
      <c r="L175" s="177">
        <v>21</v>
      </c>
      <c r="M175" s="177">
        <f t="shared" si="59"/>
        <v>0</v>
      </c>
      <c r="N175" s="177">
        <v>0</v>
      </c>
      <c r="O175" s="177">
        <f t="shared" si="60"/>
        <v>0</v>
      </c>
      <c r="P175" s="177">
        <v>0</v>
      </c>
      <c r="Q175" s="177">
        <f t="shared" si="61"/>
        <v>0</v>
      </c>
      <c r="R175" s="177"/>
      <c r="S175" s="177" t="s">
        <v>175</v>
      </c>
      <c r="T175" s="178" t="s">
        <v>168</v>
      </c>
      <c r="U175" s="156">
        <v>0</v>
      </c>
      <c r="V175" s="156">
        <f t="shared" si="62"/>
        <v>0</v>
      </c>
      <c r="W175" s="156"/>
      <c r="X175" s="156" t="s">
        <v>220</v>
      </c>
      <c r="Y175" s="147"/>
      <c r="Z175" s="147"/>
      <c r="AA175" s="147"/>
      <c r="AB175" s="147"/>
      <c r="AC175" s="147"/>
      <c r="AD175" s="147"/>
      <c r="AE175" s="147"/>
      <c r="AF175" s="147"/>
      <c r="AG175" s="147" t="s">
        <v>437</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ht="20" outlineLevel="1" x14ac:dyDescent="0.25">
      <c r="A176" s="172">
        <v>162</v>
      </c>
      <c r="B176" s="173" t="s">
        <v>789</v>
      </c>
      <c r="C176" s="182" t="s">
        <v>790</v>
      </c>
      <c r="D176" s="174" t="s">
        <v>166</v>
      </c>
      <c r="E176" s="175">
        <v>4</v>
      </c>
      <c r="F176" s="176"/>
      <c r="G176" s="177">
        <f t="shared" si="56"/>
        <v>0</v>
      </c>
      <c r="H176" s="176"/>
      <c r="I176" s="177">
        <f t="shared" si="57"/>
        <v>0</v>
      </c>
      <c r="J176" s="176"/>
      <c r="K176" s="177">
        <f t="shared" si="58"/>
        <v>0</v>
      </c>
      <c r="L176" s="177">
        <v>21</v>
      </c>
      <c r="M176" s="177">
        <f t="shared" si="59"/>
        <v>0</v>
      </c>
      <c r="N176" s="177">
        <v>0</v>
      </c>
      <c r="O176" s="177">
        <f t="shared" si="60"/>
        <v>0</v>
      </c>
      <c r="P176" s="177">
        <v>0</v>
      </c>
      <c r="Q176" s="177">
        <f t="shared" si="61"/>
        <v>0</v>
      </c>
      <c r="R176" s="177"/>
      <c r="S176" s="177" t="s">
        <v>175</v>
      </c>
      <c r="T176" s="178" t="s">
        <v>168</v>
      </c>
      <c r="U176" s="156">
        <v>0</v>
      </c>
      <c r="V176" s="156">
        <f t="shared" si="62"/>
        <v>0</v>
      </c>
      <c r="W176" s="156"/>
      <c r="X176" s="156" t="s">
        <v>298</v>
      </c>
      <c r="Y176" s="147"/>
      <c r="Z176" s="147"/>
      <c r="AA176" s="147"/>
      <c r="AB176" s="147"/>
      <c r="AC176" s="147"/>
      <c r="AD176" s="147"/>
      <c r="AE176" s="147"/>
      <c r="AF176" s="147"/>
      <c r="AG176" s="147" t="s">
        <v>454</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ht="20" outlineLevel="1" x14ac:dyDescent="0.25">
      <c r="A177" s="172">
        <v>163</v>
      </c>
      <c r="B177" s="173" t="s">
        <v>791</v>
      </c>
      <c r="C177" s="182" t="s">
        <v>792</v>
      </c>
      <c r="D177" s="174" t="s">
        <v>166</v>
      </c>
      <c r="E177" s="175">
        <v>4</v>
      </c>
      <c r="F177" s="176"/>
      <c r="G177" s="177">
        <f t="shared" si="56"/>
        <v>0</v>
      </c>
      <c r="H177" s="176"/>
      <c r="I177" s="177">
        <f t="shared" si="57"/>
        <v>0</v>
      </c>
      <c r="J177" s="176"/>
      <c r="K177" s="177">
        <f t="shared" si="58"/>
        <v>0</v>
      </c>
      <c r="L177" s="177">
        <v>21</v>
      </c>
      <c r="M177" s="177">
        <f t="shared" si="59"/>
        <v>0</v>
      </c>
      <c r="N177" s="177">
        <v>0</v>
      </c>
      <c r="O177" s="177">
        <f t="shared" si="60"/>
        <v>0</v>
      </c>
      <c r="P177" s="177">
        <v>0</v>
      </c>
      <c r="Q177" s="177">
        <f t="shared" si="61"/>
        <v>0</v>
      </c>
      <c r="R177" s="177"/>
      <c r="S177" s="177" t="s">
        <v>175</v>
      </c>
      <c r="T177" s="178" t="s">
        <v>168</v>
      </c>
      <c r="U177" s="156">
        <v>0</v>
      </c>
      <c r="V177" s="156">
        <f t="shared" si="62"/>
        <v>0</v>
      </c>
      <c r="W177" s="156"/>
      <c r="X177" s="156" t="s">
        <v>298</v>
      </c>
      <c r="Y177" s="147"/>
      <c r="Z177" s="147"/>
      <c r="AA177" s="147"/>
      <c r="AB177" s="147"/>
      <c r="AC177" s="147"/>
      <c r="AD177" s="147"/>
      <c r="AE177" s="147"/>
      <c r="AF177" s="147"/>
      <c r="AG177" s="147" t="s">
        <v>454</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ht="20" outlineLevel="1" x14ac:dyDescent="0.25">
      <c r="A178" s="172">
        <v>164</v>
      </c>
      <c r="B178" s="173" t="s">
        <v>793</v>
      </c>
      <c r="C178" s="182" t="s">
        <v>794</v>
      </c>
      <c r="D178" s="174" t="s">
        <v>166</v>
      </c>
      <c r="E178" s="175">
        <v>1</v>
      </c>
      <c r="F178" s="176"/>
      <c r="G178" s="177">
        <f t="shared" si="56"/>
        <v>0</v>
      </c>
      <c r="H178" s="176"/>
      <c r="I178" s="177">
        <f t="shared" si="57"/>
        <v>0</v>
      </c>
      <c r="J178" s="176"/>
      <c r="K178" s="177">
        <f t="shared" si="58"/>
        <v>0</v>
      </c>
      <c r="L178" s="177">
        <v>21</v>
      </c>
      <c r="M178" s="177">
        <f t="shared" si="59"/>
        <v>0</v>
      </c>
      <c r="N178" s="177">
        <v>0</v>
      </c>
      <c r="O178" s="177">
        <f t="shared" si="60"/>
        <v>0</v>
      </c>
      <c r="P178" s="177">
        <v>0</v>
      </c>
      <c r="Q178" s="177">
        <f t="shared" si="61"/>
        <v>0</v>
      </c>
      <c r="R178" s="177"/>
      <c r="S178" s="177" t="s">
        <v>175</v>
      </c>
      <c r="T178" s="178" t="s">
        <v>168</v>
      </c>
      <c r="U178" s="156">
        <v>0</v>
      </c>
      <c r="V178" s="156">
        <f t="shared" si="62"/>
        <v>0</v>
      </c>
      <c r="W178" s="156"/>
      <c r="X178" s="156" t="s">
        <v>298</v>
      </c>
      <c r="Y178" s="147"/>
      <c r="Z178" s="147"/>
      <c r="AA178" s="147"/>
      <c r="AB178" s="147"/>
      <c r="AC178" s="147"/>
      <c r="AD178" s="147"/>
      <c r="AE178" s="147"/>
      <c r="AF178" s="147"/>
      <c r="AG178" s="147" t="s">
        <v>454</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5">
      <c r="A179" s="172">
        <v>165</v>
      </c>
      <c r="B179" s="173" t="s">
        <v>553</v>
      </c>
      <c r="C179" s="182" t="s">
        <v>795</v>
      </c>
      <c r="D179" s="174" t="s">
        <v>166</v>
      </c>
      <c r="E179" s="175">
        <v>4</v>
      </c>
      <c r="F179" s="176"/>
      <c r="G179" s="177">
        <f t="shared" si="56"/>
        <v>0</v>
      </c>
      <c r="H179" s="176"/>
      <c r="I179" s="177">
        <f t="shared" si="57"/>
        <v>0</v>
      </c>
      <c r="J179" s="176"/>
      <c r="K179" s="177">
        <f t="shared" si="58"/>
        <v>0</v>
      </c>
      <c r="L179" s="177">
        <v>21</v>
      </c>
      <c r="M179" s="177">
        <f t="shared" si="59"/>
        <v>0</v>
      </c>
      <c r="N179" s="177">
        <v>0</v>
      </c>
      <c r="O179" s="177">
        <f t="shared" si="60"/>
        <v>0</v>
      </c>
      <c r="P179" s="177">
        <v>0</v>
      </c>
      <c r="Q179" s="177">
        <f t="shared" si="61"/>
        <v>0</v>
      </c>
      <c r="R179" s="177"/>
      <c r="S179" s="177" t="s">
        <v>175</v>
      </c>
      <c r="T179" s="178" t="s">
        <v>168</v>
      </c>
      <c r="U179" s="156">
        <v>0</v>
      </c>
      <c r="V179" s="156">
        <f t="shared" si="62"/>
        <v>0</v>
      </c>
      <c r="W179" s="156"/>
      <c r="X179" s="156" t="s">
        <v>713</v>
      </c>
      <c r="Y179" s="147"/>
      <c r="Z179" s="147"/>
      <c r="AA179" s="147"/>
      <c r="AB179" s="147"/>
      <c r="AC179" s="147"/>
      <c r="AD179" s="147"/>
      <c r="AE179" s="147"/>
      <c r="AF179" s="147"/>
      <c r="AG179" s="147" t="s">
        <v>714</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5">
      <c r="A180" s="172">
        <v>166</v>
      </c>
      <c r="B180" s="173" t="s">
        <v>557</v>
      </c>
      <c r="C180" s="182" t="s">
        <v>796</v>
      </c>
      <c r="D180" s="174" t="s">
        <v>166</v>
      </c>
      <c r="E180" s="175">
        <v>8</v>
      </c>
      <c r="F180" s="176"/>
      <c r="G180" s="177">
        <f t="shared" si="56"/>
        <v>0</v>
      </c>
      <c r="H180" s="176"/>
      <c r="I180" s="177">
        <f t="shared" si="57"/>
        <v>0</v>
      </c>
      <c r="J180" s="176"/>
      <c r="K180" s="177">
        <f t="shared" si="58"/>
        <v>0</v>
      </c>
      <c r="L180" s="177">
        <v>21</v>
      </c>
      <c r="M180" s="177">
        <f t="shared" si="59"/>
        <v>0</v>
      </c>
      <c r="N180" s="177">
        <v>0</v>
      </c>
      <c r="O180" s="177">
        <f t="shared" si="60"/>
        <v>0</v>
      </c>
      <c r="P180" s="177">
        <v>0</v>
      </c>
      <c r="Q180" s="177">
        <f t="shared" si="61"/>
        <v>0</v>
      </c>
      <c r="R180" s="177"/>
      <c r="S180" s="177" t="s">
        <v>175</v>
      </c>
      <c r="T180" s="178" t="s">
        <v>168</v>
      </c>
      <c r="U180" s="156">
        <v>0</v>
      </c>
      <c r="V180" s="156">
        <f t="shared" si="62"/>
        <v>0</v>
      </c>
      <c r="W180" s="156"/>
      <c r="X180" s="156" t="s">
        <v>713</v>
      </c>
      <c r="Y180" s="147"/>
      <c r="Z180" s="147"/>
      <c r="AA180" s="147"/>
      <c r="AB180" s="147"/>
      <c r="AC180" s="147"/>
      <c r="AD180" s="147"/>
      <c r="AE180" s="147"/>
      <c r="AF180" s="147"/>
      <c r="AG180" s="147" t="s">
        <v>714</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1" x14ac:dyDescent="0.25">
      <c r="A181" s="172">
        <v>167</v>
      </c>
      <c r="B181" s="173" t="s">
        <v>730</v>
      </c>
      <c r="C181" s="182" t="s">
        <v>797</v>
      </c>
      <c r="D181" s="174" t="s">
        <v>166</v>
      </c>
      <c r="E181" s="175">
        <v>1</v>
      </c>
      <c r="F181" s="176"/>
      <c r="G181" s="177">
        <f t="shared" si="56"/>
        <v>0</v>
      </c>
      <c r="H181" s="176"/>
      <c r="I181" s="177">
        <f t="shared" si="57"/>
        <v>0</v>
      </c>
      <c r="J181" s="176"/>
      <c r="K181" s="177">
        <f t="shared" si="58"/>
        <v>0</v>
      </c>
      <c r="L181" s="177">
        <v>21</v>
      </c>
      <c r="M181" s="177">
        <f t="shared" si="59"/>
        <v>0</v>
      </c>
      <c r="N181" s="177">
        <v>0</v>
      </c>
      <c r="O181" s="177">
        <f t="shared" si="60"/>
        <v>0</v>
      </c>
      <c r="P181" s="177">
        <v>0</v>
      </c>
      <c r="Q181" s="177">
        <f t="shared" si="61"/>
        <v>0</v>
      </c>
      <c r="R181" s="177"/>
      <c r="S181" s="177" t="s">
        <v>175</v>
      </c>
      <c r="T181" s="178" t="s">
        <v>168</v>
      </c>
      <c r="U181" s="156">
        <v>0</v>
      </c>
      <c r="V181" s="156">
        <f t="shared" si="62"/>
        <v>0</v>
      </c>
      <c r="W181" s="156"/>
      <c r="X181" s="156" t="s">
        <v>713</v>
      </c>
      <c r="Y181" s="147"/>
      <c r="Z181" s="147"/>
      <c r="AA181" s="147"/>
      <c r="AB181" s="147"/>
      <c r="AC181" s="147"/>
      <c r="AD181" s="147"/>
      <c r="AE181" s="147"/>
      <c r="AF181" s="147"/>
      <c r="AG181" s="147" t="s">
        <v>714</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x14ac:dyDescent="0.25">
      <c r="A182" s="172">
        <v>168</v>
      </c>
      <c r="B182" s="173" t="s">
        <v>732</v>
      </c>
      <c r="C182" s="182" t="s">
        <v>798</v>
      </c>
      <c r="D182" s="174" t="s">
        <v>166</v>
      </c>
      <c r="E182" s="175">
        <v>1</v>
      </c>
      <c r="F182" s="176"/>
      <c r="G182" s="177">
        <f t="shared" si="56"/>
        <v>0</v>
      </c>
      <c r="H182" s="176"/>
      <c r="I182" s="177">
        <f t="shared" si="57"/>
        <v>0</v>
      </c>
      <c r="J182" s="176"/>
      <c r="K182" s="177">
        <f t="shared" si="58"/>
        <v>0</v>
      </c>
      <c r="L182" s="177">
        <v>21</v>
      </c>
      <c r="M182" s="177">
        <f t="shared" si="59"/>
        <v>0</v>
      </c>
      <c r="N182" s="177">
        <v>0</v>
      </c>
      <c r="O182" s="177">
        <f t="shared" si="60"/>
        <v>0</v>
      </c>
      <c r="P182" s="177">
        <v>0</v>
      </c>
      <c r="Q182" s="177">
        <f t="shared" si="61"/>
        <v>0</v>
      </c>
      <c r="R182" s="177"/>
      <c r="S182" s="177" t="s">
        <v>175</v>
      </c>
      <c r="T182" s="178" t="s">
        <v>168</v>
      </c>
      <c r="U182" s="156">
        <v>0</v>
      </c>
      <c r="V182" s="156">
        <f t="shared" si="62"/>
        <v>0</v>
      </c>
      <c r="W182" s="156"/>
      <c r="X182" s="156" t="s">
        <v>713</v>
      </c>
      <c r="Y182" s="147"/>
      <c r="Z182" s="147"/>
      <c r="AA182" s="147"/>
      <c r="AB182" s="147"/>
      <c r="AC182" s="147"/>
      <c r="AD182" s="147"/>
      <c r="AE182" s="147"/>
      <c r="AF182" s="147"/>
      <c r="AG182" s="147" t="s">
        <v>714</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ht="13" x14ac:dyDescent="0.25">
      <c r="A183" s="158" t="s">
        <v>162</v>
      </c>
      <c r="B183" s="159" t="s">
        <v>122</v>
      </c>
      <c r="C183" s="180" t="s">
        <v>123</v>
      </c>
      <c r="D183" s="160"/>
      <c r="E183" s="161"/>
      <c r="F183" s="162"/>
      <c r="G183" s="162">
        <f>SUMIF(AG184:AG236,"&lt;&gt;NOR",G184:G236)</f>
        <v>0</v>
      </c>
      <c r="H183" s="162"/>
      <c r="I183" s="162">
        <f>SUM(I184:I236)</f>
        <v>0</v>
      </c>
      <c r="J183" s="162"/>
      <c r="K183" s="162">
        <f>SUM(K184:K236)</f>
        <v>0</v>
      </c>
      <c r="L183" s="162"/>
      <c r="M183" s="162">
        <f>SUM(M184:M236)</f>
        <v>0</v>
      </c>
      <c r="N183" s="162"/>
      <c r="O183" s="162">
        <f>SUM(O184:O236)</f>
        <v>0</v>
      </c>
      <c r="P183" s="162"/>
      <c r="Q183" s="162">
        <f>SUM(Q184:Q236)</f>
        <v>0</v>
      </c>
      <c r="R183" s="162"/>
      <c r="S183" s="162"/>
      <c r="T183" s="163"/>
      <c r="U183" s="157"/>
      <c r="V183" s="157">
        <f>SUM(V184:V236)</f>
        <v>0</v>
      </c>
      <c r="W183" s="157"/>
      <c r="X183" s="157"/>
      <c r="AG183" t="s">
        <v>163</v>
      </c>
    </row>
    <row r="184" spans="1:60" outlineLevel="1" x14ac:dyDescent="0.25">
      <c r="A184" s="172">
        <v>169</v>
      </c>
      <c r="B184" s="173" t="s">
        <v>799</v>
      </c>
      <c r="C184" s="182" t="s">
        <v>800</v>
      </c>
      <c r="D184" s="174" t="s">
        <v>330</v>
      </c>
      <c r="E184" s="175">
        <v>6</v>
      </c>
      <c r="F184" s="176"/>
      <c r="G184" s="177">
        <f t="shared" ref="G184:G215" si="63">ROUND(E184*F184,2)</f>
        <v>0</v>
      </c>
      <c r="H184" s="176"/>
      <c r="I184" s="177">
        <f t="shared" ref="I184:I215" si="64">ROUND(E184*H184,2)</f>
        <v>0</v>
      </c>
      <c r="J184" s="176"/>
      <c r="K184" s="177">
        <f t="shared" ref="K184:K215" si="65">ROUND(E184*J184,2)</f>
        <v>0</v>
      </c>
      <c r="L184" s="177">
        <v>21</v>
      </c>
      <c r="M184" s="177">
        <f t="shared" ref="M184:M215" si="66">G184*(1+L184/100)</f>
        <v>0</v>
      </c>
      <c r="N184" s="177">
        <v>0</v>
      </c>
      <c r="O184" s="177">
        <f t="shared" ref="O184:O215" si="67">ROUND(E184*N184,2)</f>
        <v>0</v>
      </c>
      <c r="P184" s="177">
        <v>0</v>
      </c>
      <c r="Q184" s="177">
        <f t="shared" ref="Q184:Q215" si="68">ROUND(E184*P184,2)</f>
        <v>0</v>
      </c>
      <c r="R184" s="177"/>
      <c r="S184" s="177" t="s">
        <v>175</v>
      </c>
      <c r="T184" s="178" t="s">
        <v>168</v>
      </c>
      <c r="U184" s="156">
        <v>0</v>
      </c>
      <c r="V184" s="156">
        <f t="shared" ref="V184:V215" si="69">ROUND(E184*U184,2)</f>
        <v>0</v>
      </c>
      <c r="W184" s="156"/>
      <c r="X184" s="156" t="s">
        <v>220</v>
      </c>
      <c r="Y184" s="147"/>
      <c r="Z184" s="147"/>
      <c r="AA184" s="147"/>
      <c r="AB184" s="147"/>
      <c r="AC184" s="147"/>
      <c r="AD184" s="147"/>
      <c r="AE184" s="147"/>
      <c r="AF184" s="147"/>
      <c r="AG184" s="147" t="s">
        <v>437</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5">
      <c r="A185" s="172">
        <v>170</v>
      </c>
      <c r="B185" s="173" t="s">
        <v>801</v>
      </c>
      <c r="C185" s="182" t="s">
        <v>802</v>
      </c>
      <c r="D185" s="174" t="s">
        <v>166</v>
      </c>
      <c r="E185" s="175">
        <v>56</v>
      </c>
      <c r="F185" s="176"/>
      <c r="G185" s="177">
        <f t="shared" si="63"/>
        <v>0</v>
      </c>
      <c r="H185" s="176"/>
      <c r="I185" s="177">
        <f t="shared" si="64"/>
        <v>0</v>
      </c>
      <c r="J185" s="176"/>
      <c r="K185" s="177">
        <f t="shared" si="65"/>
        <v>0</v>
      </c>
      <c r="L185" s="177">
        <v>21</v>
      </c>
      <c r="M185" s="177">
        <f t="shared" si="66"/>
        <v>0</v>
      </c>
      <c r="N185" s="177">
        <v>0</v>
      </c>
      <c r="O185" s="177">
        <f t="shared" si="67"/>
        <v>0</v>
      </c>
      <c r="P185" s="177">
        <v>0</v>
      </c>
      <c r="Q185" s="177">
        <f t="shared" si="68"/>
        <v>0</v>
      </c>
      <c r="R185" s="177"/>
      <c r="S185" s="177" t="s">
        <v>175</v>
      </c>
      <c r="T185" s="178" t="s">
        <v>168</v>
      </c>
      <c r="U185" s="156">
        <v>0</v>
      </c>
      <c r="V185" s="156">
        <f t="shared" si="69"/>
        <v>0</v>
      </c>
      <c r="W185" s="156"/>
      <c r="X185" s="156" t="s">
        <v>220</v>
      </c>
      <c r="Y185" s="147"/>
      <c r="Z185" s="147"/>
      <c r="AA185" s="147"/>
      <c r="AB185" s="147"/>
      <c r="AC185" s="147"/>
      <c r="AD185" s="147"/>
      <c r="AE185" s="147"/>
      <c r="AF185" s="147"/>
      <c r="AG185" s="147" t="s">
        <v>437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5">
      <c r="A186" s="172">
        <v>171</v>
      </c>
      <c r="B186" s="173" t="s">
        <v>803</v>
      </c>
      <c r="C186" s="182" t="s">
        <v>804</v>
      </c>
      <c r="D186" s="174" t="s">
        <v>330</v>
      </c>
      <c r="E186" s="175">
        <v>170</v>
      </c>
      <c r="F186" s="176"/>
      <c r="G186" s="177">
        <f t="shared" si="63"/>
        <v>0</v>
      </c>
      <c r="H186" s="176"/>
      <c r="I186" s="177">
        <f t="shared" si="64"/>
        <v>0</v>
      </c>
      <c r="J186" s="176"/>
      <c r="K186" s="177">
        <f t="shared" si="65"/>
        <v>0</v>
      </c>
      <c r="L186" s="177">
        <v>21</v>
      </c>
      <c r="M186" s="177">
        <f t="shared" si="66"/>
        <v>0</v>
      </c>
      <c r="N186" s="177">
        <v>0</v>
      </c>
      <c r="O186" s="177">
        <f t="shared" si="67"/>
        <v>0</v>
      </c>
      <c r="P186" s="177">
        <v>0</v>
      </c>
      <c r="Q186" s="177">
        <f t="shared" si="68"/>
        <v>0</v>
      </c>
      <c r="R186" s="177"/>
      <c r="S186" s="177" t="s">
        <v>175</v>
      </c>
      <c r="T186" s="178" t="s">
        <v>168</v>
      </c>
      <c r="U186" s="156">
        <v>0</v>
      </c>
      <c r="V186" s="156">
        <f t="shared" si="69"/>
        <v>0</v>
      </c>
      <c r="W186" s="156"/>
      <c r="X186" s="156" t="s">
        <v>220</v>
      </c>
      <c r="Y186" s="147"/>
      <c r="Z186" s="147"/>
      <c r="AA186" s="147"/>
      <c r="AB186" s="147"/>
      <c r="AC186" s="147"/>
      <c r="AD186" s="147"/>
      <c r="AE186" s="147"/>
      <c r="AF186" s="147"/>
      <c r="AG186" s="147" t="s">
        <v>437</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5">
      <c r="A187" s="172">
        <v>172</v>
      </c>
      <c r="B187" s="173" t="s">
        <v>805</v>
      </c>
      <c r="C187" s="182" t="s">
        <v>806</v>
      </c>
      <c r="D187" s="174" t="s">
        <v>330</v>
      </c>
      <c r="E187" s="175">
        <v>29</v>
      </c>
      <c r="F187" s="176"/>
      <c r="G187" s="177">
        <f t="shared" si="63"/>
        <v>0</v>
      </c>
      <c r="H187" s="176"/>
      <c r="I187" s="177">
        <f t="shared" si="64"/>
        <v>0</v>
      </c>
      <c r="J187" s="176"/>
      <c r="K187" s="177">
        <f t="shared" si="65"/>
        <v>0</v>
      </c>
      <c r="L187" s="177">
        <v>21</v>
      </c>
      <c r="M187" s="177">
        <f t="shared" si="66"/>
        <v>0</v>
      </c>
      <c r="N187" s="177">
        <v>0</v>
      </c>
      <c r="O187" s="177">
        <f t="shared" si="67"/>
        <v>0</v>
      </c>
      <c r="P187" s="177">
        <v>0</v>
      </c>
      <c r="Q187" s="177">
        <f t="shared" si="68"/>
        <v>0</v>
      </c>
      <c r="R187" s="177"/>
      <c r="S187" s="177" t="s">
        <v>175</v>
      </c>
      <c r="T187" s="178" t="s">
        <v>168</v>
      </c>
      <c r="U187" s="156">
        <v>0</v>
      </c>
      <c r="V187" s="156">
        <f t="shared" si="69"/>
        <v>0</v>
      </c>
      <c r="W187" s="156"/>
      <c r="X187" s="156" t="s">
        <v>220</v>
      </c>
      <c r="Y187" s="147"/>
      <c r="Z187" s="147"/>
      <c r="AA187" s="147"/>
      <c r="AB187" s="147"/>
      <c r="AC187" s="147"/>
      <c r="AD187" s="147"/>
      <c r="AE187" s="147"/>
      <c r="AF187" s="147"/>
      <c r="AG187" s="147" t="s">
        <v>437</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5">
      <c r="A188" s="172">
        <v>173</v>
      </c>
      <c r="B188" s="173" t="s">
        <v>502</v>
      </c>
      <c r="C188" s="182" t="s">
        <v>807</v>
      </c>
      <c r="D188" s="174" t="s">
        <v>330</v>
      </c>
      <c r="E188" s="175">
        <v>8</v>
      </c>
      <c r="F188" s="176"/>
      <c r="G188" s="177">
        <f t="shared" si="63"/>
        <v>0</v>
      </c>
      <c r="H188" s="176"/>
      <c r="I188" s="177">
        <f t="shared" si="64"/>
        <v>0</v>
      </c>
      <c r="J188" s="176"/>
      <c r="K188" s="177">
        <f t="shared" si="65"/>
        <v>0</v>
      </c>
      <c r="L188" s="177">
        <v>21</v>
      </c>
      <c r="M188" s="177">
        <f t="shared" si="66"/>
        <v>0</v>
      </c>
      <c r="N188" s="177">
        <v>0</v>
      </c>
      <c r="O188" s="177">
        <f t="shared" si="67"/>
        <v>0</v>
      </c>
      <c r="P188" s="177">
        <v>0</v>
      </c>
      <c r="Q188" s="177">
        <f t="shared" si="68"/>
        <v>0</v>
      </c>
      <c r="R188" s="177"/>
      <c r="S188" s="177" t="s">
        <v>175</v>
      </c>
      <c r="T188" s="178" t="s">
        <v>168</v>
      </c>
      <c r="U188" s="156">
        <v>0</v>
      </c>
      <c r="V188" s="156">
        <f t="shared" si="69"/>
        <v>0</v>
      </c>
      <c r="W188" s="156"/>
      <c r="X188" s="156" t="s">
        <v>220</v>
      </c>
      <c r="Y188" s="147"/>
      <c r="Z188" s="147"/>
      <c r="AA188" s="147"/>
      <c r="AB188" s="147"/>
      <c r="AC188" s="147"/>
      <c r="AD188" s="147"/>
      <c r="AE188" s="147"/>
      <c r="AF188" s="147"/>
      <c r="AG188" s="147" t="s">
        <v>437</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x14ac:dyDescent="0.25">
      <c r="A189" s="172">
        <v>174</v>
      </c>
      <c r="B189" s="173" t="s">
        <v>808</v>
      </c>
      <c r="C189" s="182" t="s">
        <v>809</v>
      </c>
      <c r="D189" s="174" t="s">
        <v>330</v>
      </c>
      <c r="E189" s="175">
        <v>22</v>
      </c>
      <c r="F189" s="176"/>
      <c r="G189" s="177">
        <f t="shared" si="63"/>
        <v>0</v>
      </c>
      <c r="H189" s="176"/>
      <c r="I189" s="177">
        <f t="shared" si="64"/>
        <v>0</v>
      </c>
      <c r="J189" s="176"/>
      <c r="K189" s="177">
        <f t="shared" si="65"/>
        <v>0</v>
      </c>
      <c r="L189" s="177">
        <v>21</v>
      </c>
      <c r="M189" s="177">
        <f t="shared" si="66"/>
        <v>0</v>
      </c>
      <c r="N189" s="177">
        <v>0</v>
      </c>
      <c r="O189" s="177">
        <f t="shared" si="67"/>
        <v>0</v>
      </c>
      <c r="P189" s="177">
        <v>0</v>
      </c>
      <c r="Q189" s="177">
        <f t="shared" si="68"/>
        <v>0</v>
      </c>
      <c r="R189" s="177"/>
      <c r="S189" s="177" t="s">
        <v>175</v>
      </c>
      <c r="T189" s="178" t="s">
        <v>168</v>
      </c>
      <c r="U189" s="156">
        <v>0</v>
      </c>
      <c r="V189" s="156">
        <f t="shared" si="69"/>
        <v>0</v>
      </c>
      <c r="W189" s="156"/>
      <c r="X189" s="156" t="s">
        <v>220</v>
      </c>
      <c r="Y189" s="147"/>
      <c r="Z189" s="147"/>
      <c r="AA189" s="147"/>
      <c r="AB189" s="147"/>
      <c r="AC189" s="147"/>
      <c r="AD189" s="147"/>
      <c r="AE189" s="147"/>
      <c r="AF189" s="147"/>
      <c r="AG189" s="147" t="s">
        <v>437</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5">
      <c r="A190" s="172">
        <v>175</v>
      </c>
      <c r="B190" s="173" t="s">
        <v>810</v>
      </c>
      <c r="C190" s="182" t="s">
        <v>811</v>
      </c>
      <c r="D190" s="174" t="s">
        <v>330</v>
      </c>
      <c r="E190" s="175">
        <v>7</v>
      </c>
      <c r="F190" s="176"/>
      <c r="G190" s="177">
        <f t="shared" si="63"/>
        <v>0</v>
      </c>
      <c r="H190" s="176"/>
      <c r="I190" s="177">
        <f t="shared" si="64"/>
        <v>0</v>
      </c>
      <c r="J190" s="176"/>
      <c r="K190" s="177">
        <f t="shared" si="65"/>
        <v>0</v>
      </c>
      <c r="L190" s="177">
        <v>21</v>
      </c>
      <c r="M190" s="177">
        <f t="shared" si="66"/>
        <v>0</v>
      </c>
      <c r="N190" s="177">
        <v>0</v>
      </c>
      <c r="O190" s="177">
        <f t="shared" si="67"/>
        <v>0</v>
      </c>
      <c r="P190" s="177">
        <v>0</v>
      </c>
      <c r="Q190" s="177">
        <f t="shared" si="68"/>
        <v>0</v>
      </c>
      <c r="R190" s="177"/>
      <c r="S190" s="177" t="s">
        <v>175</v>
      </c>
      <c r="T190" s="178" t="s">
        <v>168</v>
      </c>
      <c r="U190" s="156">
        <v>0</v>
      </c>
      <c r="V190" s="156">
        <f t="shared" si="69"/>
        <v>0</v>
      </c>
      <c r="W190" s="156"/>
      <c r="X190" s="156" t="s">
        <v>220</v>
      </c>
      <c r="Y190" s="147"/>
      <c r="Z190" s="147"/>
      <c r="AA190" s="147"/>
      <c r="AB190" s="147"/>
      <c r="AC190" s="147"/>
      <c r="AD190" s="147"/>
      <c r="AE190" s="147"/>
      <c r="AF190" s="147"/>
      <c r="AG190" s="147" t="s">
        <v>437</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5">
      <c r="A191" s="172">
        <v>176</v>
      </c>
      <c r="B191" s="173" t="s">
        <v>812</v>
      </c>
      <c r="C191" s="182" t="s">
        <v>813</v>
      </c>
      <c r="D191" s="174" t="s">
        <v>330</v>
      </c>
      <c r="E191" s="175">
        <v>6</v>
      </c>
      <c r="F191" s="176"/>
      <c r="G191" s="177">
        <f t="shared" si="63"/>
        <v>0</v>
      </c>
      <c r="H191" s="176"/>
      <c r="I191" s="177">
        <f t="shared" si="64"/>
        <v>0</v>
      </c>
      <c r="J191" s="176"/>
      <c r="K191" s="177">
        <f t="shared" si="65"/>
        <v>0</v>
      </c>
      <c r="L191" s="177">
        <v>21</v>
      </c>
      <c r="M191" s="177">
        <f t="shared" si="66"/>
        <v>0</v>
      </c>
      <c r="N191" s="177">
        <v>0</v>
      </c>
      <c r="O191" s="177">
        <f t="shared" si="67"/>
        <v>0</v>
      </c>
      <c r="P191" s="177">
        <v>0</v>
      </c>
      <c r="Q191" s="177">
        <f t="shared" si="68"/>
        <v>0</v>
      </c>
      <c r="R191" s="177"/>
      <c r="S191" s="177" t="s">
        <v>175</v>
      </c>
      <c r="T191" s="178" t="s">
        <v>168</v>
      </c>
      <c r="U191" s="156">
        <v>0</v>
      </c>
      <c r="V191" s="156">
        <f t="shared" si="69"/>
        <v>0</v>
      </c>
      <c r="W191" s="156"/>
      <c r="X191" s="156" t="s">
        <v>220</v>
      </c>
      <c r="Y191" s="147"/>
      <c r="Z191" s="147"/>
      <c r="AA191" s="147"/>
      <c r="AB191" s="147"/>
      <c r="AC191" s="147"/>
      <c r="AD191" s="147"/>
      <c r="AE191" s="147"/>
      <c r="AF191" s="147"/>
      <c r="AG191" s="147" t="s">
        <v>437</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5">
      <c r="A192" s="172">
        <v>177</v>
      </c>
      <c r="B192" s="173" t="s">
        <v>814</v>
      </c>
      <c r="C192" s="182" t="s">
        <v>815</v>
      </c>
      <c r="D192" s="174" t="s">
        <v>330</v>
      </c>
      <c r="E192" s="175">
        <v>38</v>
      </c>
      <c r="F192" s="176"/>
      <c r="G192" s="177">
        <f t="shared" si="63"/>
        <v>0</v>
      </c>
      <c r="H192" s="176"/>
      <c r="I192" s="177">
        <f t="shared" si="64"/>
        <v>0</v>
      </c>
      <c r="J192" s="176"/>
      <c r="K192" s="177">
        <f t="shared" si="65"/>
        <v>0</v>
      </c>
      <c r="L192" s="177">
        <v>21</v>
      </c>
      <c r="M192" s="177">
        <f t="shared" si="66"/>
        <v>0</v>
      </c>
      <c r="N192" s="177">
        <v>0</v>
      </c>
      <c r="O192" s="177">
        <f t="shared" si="67"/>
        <v>0</v>
      </c>
      <c r="P192" s="177">
        <v>0</v>
      </c>
      <c r="Q192" s="177">
        <f t="shared" si="68"/>
        <v>0</v>
      </c>
      <c r="R192" s="177"/>
      <c r="S192" s="177" t="s">
        <v>175</v>
      </c>
      <c r="T192" s="178" t="s">
        <v>168</v>
      </c>
      <c r="U192" s="156">
        <v>0</v>
      </c>
      <c r="V192" s="156">
        <f t="shared" si="69"/>
        <v>0</v>
      </c>
      <c r="W192" s="156"/>
      <c r="X192" s="156" t="s">
        <v>220</v>
      </c>
      <c r="Y192" s="147"/>
      <c r="Z192" s="147"/>
      <c r="AA192" s="147"/>
      <c r="AB192" s="147"/>
      <c r="AC192" s="147"/>
      <c r="AD192" s="147"/>
      <c r="AE192" s="147"/>
      <c r="AF192" s="147"/>
      <c r="AG192" s="147" t="s">
        <v>437</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5">
      <c r="A193" s="172">
        <v>178</v>
      </c>
      <c r="B193" s="173" t="s">
        <v>816</v>
      </c>
      <c r="C193" s="182" t="s">
        <v>817</v>
      </c>
      <c r="D193" s="174" t="s">
        <v>330</v>
      </c>
      <c r="E193" s="175">
        <v>33</v>
      </c>
      <c r="F193" s="176"/>
      <c r="G193" s="177">
        <f t="shared" si="63"/>
        <v>0</v>
      </c>
      <c r="H193" s="176"/>
      <c r="I193" s="177">
        <f t="shared" si="64"/>
        <v>0</v>
      </c>
      <c r="J193" s="176"/>
      <c r="K193" s="177">
        <f t="shared" si="65"/>
        <v>0</v>
      </c>
      <c r="L193" s="177">
        <v>21</v>
      </c>
      <c r="M193" s="177">
        <f t="shared" si="66"/>
        <v>0</v>
      </c>
      <c r="N193" s="177">
        <v>0</v>
      </c>
      <c r="O193" s="177">
        <f t="shared" si="67"/>
        <v>0</v>
      </c>
      <c r="P193" s="177">
        <v>0</v>
      </c>
      <c r="Q193" s="177">
        <f t="shared" si="68"/>
        <v>0</v>
      </c>
      <c r="R193" s="177"/>
      <c r="S193" s="177" t="s">
        <v>175</v>
      </c>
      <c r="T193" s="178" t="s">
        <v>168</v>
      </c>
      <c r="U193" s="156">
        <v>0</v>
      </c>
      <c r="V193" s="156">
        <f t="shared" si="69"/>
        <v>0</v>
      </c>
      <c r="W193" s="156"/>
      <c r="X193" s="156" t="s">
        <v>220</v>
      </c>
      <c r="Y193" s="147"/>
      <c r="Z193" s="147"/>
      <c r="AA193" s="147"/>
      <c r="AB193" s="147"/>
      <c r="AC193" s="147"/>
      <c r="AD193" s="147"/>
      <c r="AE193" s="147"/>
      <c r="AF193" s="147"/>
      <c r="AG193" s="147" t="s">
        <v>437</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1" x14ac:dyDescent="0.25">
      <c r="A194" s="172">
        <v>179</v>
      </c>
      <c r="B194" s="173" t="s">
        <v>818</v>
      </c>
      <c r="C194" s="182" t="s">
        <v>819</v>
      </c>
      <c r="D194" s="174" t="s">
        <v>330</v>
      </c>
      <c r="E194" s="175">
        <v>5.5</v>
      </c>
      <c r="F194" s="176"/>
      <c r="G194" s="177">
        <f t="shared" si="63"/>
        <v>0</v>
      </c>
      <c r="H194" s="176"/>
      <c r="I194" s="177">
        <f t="shared" si="64"/>
        <v>0</v>
      </c>
      <c r="J194" s="176"/>
      <c r="K194" s="177">
        <f t="shared" si="65"/>
        <v>0</v>
      </c>
      <c r="L194" s="177">
        <v>21</v>
      </c>
      <c r="M194" s="177">
        <f t="shared" si="66"/>
        <v>0</v>
      </c>
      <c r="N194" s="177">
        <v>0</v>
      </c>
      <c r="O194" s="177">
        <f t="shared" si="67"/>
        <v>0</v>
      </c>
      <c r="P194" s="177">
        <v>0</v>
      </c>
      <c r="Q194" s="177">
        <f t="shared" si="68"/>
        <v>0</v>
      </c>
      <c r="R194" s="177"/>
      <c r="S194" s="177" t="s">
        <v>175</v>
      </c>
      <c r="T194" s="178" t="s">
        <v>168</v>
      </c>
      <c r="U194" s="156">
        <v>0</v>
      </c>
      <c r="V194" s="156">
        <f t="shared" si="69"/>
        <v>0</v>
      </c>
      <c r="W194" s="156"/>
      <c r="X194" s="156" t="s">
        <v>220</v>
      </c>
      <c r="Y194" s="147"/>
      <c r="Z194" s="147"/>
      <c r="AA194" s="147"/>
      <c r="AB194" s="147"/>
      <c r="AC194" s="147"/>
      <c r="AD194" s="147"/>
      <c r="AE194" s="147"/>
      <c r="AF194" s="147"/>
      <c r="AG194" s="147" t="s">
        <v>437</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1" x14ac:dyDescent="0.25">
      <c r="A195" s="172">
        <v>180</v>
      </c>
      <c r="B195" s="173" t="s">
        <v>820</v>
      </c>
      <c r="C195" s="182" t="s">
        <v>821</v>
      </c>
      <c r="D195" s="174" t="s">
        <v>330</v>
      </c>
      <c r="E195" s="175">
        <v>97</v>
      </c>
      <c r="F195" s="176"/>
      <c r="G195" s="177">
        <f t="shared" si="63"/>
        <v>0</v>
      </c>
      <c r="H195" s="176"/>
      <c r="I195" s="177">
        <f t="shared" si="64"/>
        <v>0</v>
      </c>
      <c r="J195" s="176"/>
      <c r="K195" s="177">
        <f t="shared" si="65"/>
        <v>0</v>
      </c>
      <c r="L195" s="177">
        <v>21</v>
      </c>
      <c r="M195" s="177">
        <f t="shared" si="66"/>
        <v>0</v>
      </c>
      <c r="N195" s="177">
        <v>0</v>
      </c>
      <c r="O195" s="177">
        <f t="shared" si="67"/>
        <v>0</v>
      </c>
      <c r="P195" s="177">
        <v>0</v>
      </c>
      <c r="Q195" s="177">
        <f t="shared" si="68"/>
        <v>0</v>
      </c>
      <c r="R195" s="177"/>
      <c r="S195" s="177" t="s">
        <v>175</v>
      </c>
      <c r="T195" s="178" t="s">
        <v>168</v>
      </c>
      <c r="U195" s="156">
        <v>0</v>
      </c>
      <c r="V195" s="156">
        <f t="shared" si="69"/>
        <v>0</v>
      </c>
      <c r="W195" s="156"/>
      <c r="X195" s="156" t="s">
        <v>220</v>
      </c>
      <c r="Y195" s="147"/>
      <c r="Z195" s="147"/>
      <c r="AA195" s="147"/>
      <c r="AB195" s="147"/>
      <c r="AC195" s="147"/>
      <c r="AD195" s="147"/>
      <c r="AE195" s="147"/>
      <c r="AF195" s="147"/>
      <c r="AG195" s="147" t="s">
        <v>437</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x14ac:dyDescent="0.25">
      <c r="A196" s="172">
        <v>181</v>
      </c>
      <c r="B196" s="173" t="s">
        <v>822</v>
      </c>
      <c r="C196" s="182" t="s">
        <v>823</v>
      </c>
      <c r="D196" s="174" t="s">
        <v>330</v>
      </c>
      <c r="E196" s="175">
        <v>33</v>
      </c>
      <c r="F196" s="176"/>
      <c r="G196" s="177">
        <f t="shared" si="63"/>
        <v>0</v>
      </c>
      <c r="H196" s="176"/>
      <c r="I196" s="177">
        <f t="shared" si="64"/>
        <v>0</v>
      </c>
      <c r="J196" s="176"/>
      <c r="K196" s="177">
        <f t="shared" si="65"/>
        <v>0</v>
      </c>
      <c r="L196" s="177">
        <v>21</v>
      </c>
      <c r="M196" s="177">
        <f t="shared" si="66"/>
        <v>0</v>
      </c>
      <c r="N196" s="177">
        <v>0</v>
      </c>
      <c r="O196" s="177">
        <f t="shared" si="67"/>
        <v>0</v>
      </c>
      <c r="P196" s="177">
        <v>0</v>
      </c>
      <c r="Q196" s="177">
        <f t="shared" si="68"/>
        <v>0</v>
      </c>
      <c r="R196" s="177"/>
      <c r="S196" s="177" t="s">
        <v>175</v>
      </c>
      <c r="T196" s="178" t="s">
        <v>168</v>
      </c>
      <c r="U196" s="156">
        <v>0</v>
      </c>
      <c r="V196" s="156">
        <f t="shared" si="69"/>
        <v>0</v>
      </c>
      <c r="W196" s="156"/>
      <c r="X196" s="156" t="s">
        <v>220</v>
      </c>
      <c r="Y196" s="147"/>
      <c r="Z196" s="147"/>
      <c r="AA196" s="147"/>
      <c r="AB196" s="147"/>
      <c r="AC196" s="147"/>
      <c r="AD196" s="147"/>
      <c r="AE196" s="147"/>
      <c r="AF196" s="147"/>
      <c r="AG196" s="147" t="s">
        <v>437</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1" x14ac:dyDescent="0.25">
      <c r="A197" s="172">
        <v>182</v>
      </c>
      <c r="B197" s="173" t="s">
        <v>824</v>
      </c>
      <c r="C197" s="182" t="s">
        <v>825</v>
      </c>
      <c r="D197" s="174" t="s">
        <v>330</v>
      </c>
      <c r="E197" s="175">
        <v>50</v>
      </c>
      <c r="F197" s="176"/>
      <c r="G197" s="177">
        <f t="shared" si="63"/>
        <v>0</v>
      </c>
      <c r="H197" s="176"/>
      <c r="I197" s="177">
        <f t="shared" si="64"/>
        <v>0</v>
      </c>
      <c r="J197" s="176"/>
      <c r="K197" s="177">
        <f t="shared" si="65"/>
        <v>0</v>
      </c>
      <c r="L197" s="177">
        <v>21</v>
      </c>
      <c r="M197" s="177">
        <f t="shared" si="66"/>
        <v>0</v>
      </c>
      <c r="N197" s="177">
        <v>0</v>
      </c>
      <c r="O197" s="177">
        <f t="shared" si="67"/>
        <v>0</v>
      </c>
      <c r="P197" s="177">
        <v>0</v>
      </c>
      <c r="Q197" s="177">
        <f t="shared" si="68"/>
        <v>0</v>
      </c>
      <c r="R197" s="177"/>
      <c r="S197" s="177" t="s">
        <v>175</v>
      </c>
      <c r="T197" s="178" t="s">
        <v>168</v>
      </c>
      <c r="U197" s="156">
        <v>0</v>
      </c>
      <c r="V197" s="156">
        <f t="shared" si="69"/>
        <v>0</v>
      </c>
      <c r="W197" s="156"/>
      <c r="X197" s="156" t="s">
        <v>220</v>
      </c>
      <c r="Y197" s="147"/>
      <c r="Z197" s="147"/>
      <c r="AA197" s="147"/>
      <c r="AB197" s="147"/>
      <c r="AC197" s="147"/>
      <c r="AD197" s="147"/>
      <c r="AE197" s="147"/>
      <c r="AF197" s="147"/>
      <c r="AG197" s="147" t="s">
        <v>437</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outlineLevel="1" x14ac:dyDescent="0.25">
      <c r="A198" s="172">
        <v>183</v>
      </c>
      <c r="B198" s="173" t="s">
        <v>826</v>
      </c>
      <c r="C198" s="182" t="s">
        <v>827</v>
      </c>
      <c r="D198" s="174" t="s">
        <v>330</v>
      </c>
      <c r="E198" s="175">
        <v>240</v>
      </c>
      <c r="F198" s="176"/>
      <c r="G198" s="177">
        <f t="shared" si="63"/>
        <v>0</v>
      </c>
      <c r="H198" s="176"/>
      <c r="I198" s="177">
        <f t="shared" si="64"/>
        <v>0</v>
      </c>
      <c r="J198" s="176"/>
      <c r="K198" s="177">
        <f t="shared" si="65"/>
        <v>0</v>
      </c>
      <c r="L198" s="177">
        <v>21</v>
      </c>
      <c r="M198" s="177">
        <f t="shared" si="66"/>
        <v>0</v>
      </c>
      <c r="N198" s="177">
        <v>0</v>
      </c>
      <c r="O198" s="177">
        <f t="shared" si="67"/>
        <v>0</v>
      </c>
      <c r="P198" s="177">
        <v>0</v>
      </c>
      <c r="Q198" s="177">
        <f t="shared" si="68"/>
        <v>0</v>
      </c>
      <c r="R198" s="177"/>
      <c r="S198" s="177" t="s">
        <v>175</v>
      </c>
      <c r="T198" s="178" t="s">
        <v>168</v>
      </c>
      <c r="U198" s="156">
        <v>0</v>
      </c>
      <c r="V198" s="156">
        <f t="shared" si="69"/>
        <v>0</v>
      </c>
      <c r="W198" s="156"/>
      <c r="X198" s="156" t="s">
        <v>220</v>
      </c>
      <c r="Y198" s="147"/>
      <c r="Z198" s="147"/>
      <c r="AA198" s="147"/>
      <c r="AB198" s="147"/>
      <c r="AC198" s="147"/>
      <c r="AD198" s="147"/>
      <c r="AE198" s="147"/>
      <c r="AF198" s="147"/>
      <c r="AG198" s="147" t="s">
        <v>437</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x14ac:dyDescent="0.25">
      <c r="A199" s="172">
        <v>184</v>
      </c>
      <c r="B199" s="173" t="s">
        <v>446</v>
      </c>
      <c r="C199" s="182" t="s">
        <v>828</v>
      </c>
      <c r="D199" s="174" t="s">
        <v>330</v>
      </c>
      <c r="E199" s="175">
        <v>54</v>
      </c>
      <c r="F199" s="176"/>
      <c r="G199" s="177">
        <f t="shared" si="63"/>
        <v>0</v>
      </c>
      <c r="H199" s="176"/>
      <c r="I199" s="177">
        <f t="shared" si="64"/>
        <v>0</v>
      </c>
      <c r="J199" s="176"/>
      <c r="K199" s="177">
        <f t="shared" si="65"/>
        <v>0</v>
      </c>
      <c r="L199" s="177">
        <v>21</v>
      </c>
      <c r="M199" s="177">
        <f t="shared" si="66"/>
        <v>0</v>
      </c>
      <c r="N199" s="177">
        <v>0</v>
      </c>
      <c r="O199" s="177">
        <f t="shared" si="67"/>
        <v>0</v>
      </c>
      <c r="P199" s="177">
        <v>0</v>
      </c>
      <c r="Q199" s="177">
        <f t="shared" si="68"/>
        <v>0</v>
      </c>
      <c r="R199" s="177"/>
      <c r="S199" s="177" t="s">
        <v>175</v>
      </c>
      <c r="T199" s="178" t="s">
        <v>168</v>
      </c>
      <c r="U199" s="156">
        <v>0</v>
      </c>
      <c r="V199" s="156">
        <f t="shared" si="69"/>
        <v>0</v>
      </c>
      <c r="W199" s="156"/>
      <c r="X199" s="156" t="s">
        <v>220</v>
      </c>
      <c r="Y199" s="147"/>
      <c r="Z199" s="147"/>
      <c r="AA199" s="147"/>
      <c r="AB199" s="147"/>
      <c r="AC199" s="147"/>
      <c r="AD199" s="147"/>
      <c r="AE199" s="147"/>
      <c r="AF199" s="147"/>
      <c r="AG199" s="147" t="s">
        <v>437</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x14ac:dyDescent="0.25">
      <c r="A200" s="172">
        <v>185</v>
      </c>
      <c r="B200" s="173" t="s">
        <v>452</v>
      </c>
      <c r="C200" s="182" t="s">
        <v>829</v>
      </c>
      <c r="D200" s="174" t="s">
        <v>330</v>
      </c>
      <c r="E200" s="175">
        <v>63</v>
      </c>
      <c r="F200" s="176"/>
      <c r="G200" s="177">
        <f t="shared" si="63"/>
        <v>0</v>
      </c>
      <c r="H200" s="176"/>
      <c r="I200" s="177">
        <f t="shared" si="64"/>
        <v>0</v>
      </c>
      <c r="J200" s="176"/>
      <c r="K200" s="177">
        <f t="shared" si="65"/>
        <v>0</v>
      </c>
      <c r="L200" s="177">
        <v>21</v>
      </c>
      <c r="M200" s="177">
        <f t="shared" si="66"/>
        <v>0</v>
      </c>
      <c r="N200" s="177">
        <v>0</v>
      </c>
      <c r="O200" s="177">
        <f t="shared" si="67"/>
        <v>0</v>
      </c>
      <c r="P200" s="177">
        <v>0</v>
      </c>
      <c r="Q200" s="177">
        <f t="shared" si="68"/>
        <v>0</v>
      </c>
      <c r="R200" s="177"/>
      <c r="S200" s="177" t="s">
        <v>175</v>
      </c>
      <c r="T200" s="178" t="s">
        <v>168</v>
      </c>
      <c r="U200" s="156">
        <v>0</v>
      </c>
      <c r="V200" s="156">
        <f t="shared" si="69"/>
        <v>0</v>
      </c>
      <c r="W200" s="156"/>
      <c r="X200" s="156" t="s">
        <v>220</v>
      </c>
      <c r="Y200" s="147"/>
      <c r="Z200" s="147"/>
      <c r="AA200" s="147"/>
      <c r="AB200" s="147"/>
      <c r="AC200" s="147"/>
      <c r="AD200" s="147"/>
      <c r="AE200" s="147"/>
      <c r="AF200" s="147"/>
      <c r="AG200" s="147" t="s">
        <v>437</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x14ac:dyDescent="0.25">
      <c r="A201" s="172">
        <v>186</v>
      </c>
      <c r="B201" s="173" t="s">
        <v>830</v>
      </c>
      <c r="C201" s="182" t="s">
        <v>831</v>
      </c>
      <c r="D201" s="174" t="s">
        <v>330</v>
      </c>
      <c r="E201" s="175">
        <v>8</v>
      </c>
      <c r="F201" s="176"/>
      <c r="G201" s="177">
        <f t="shared" si="63"/>
        <v>0</v>
      </c>
      <c r="H201" s="176"/>
      <c r="I201" s="177">
        <f t="shared" si="64"/>
        <v>0</v>
      </c>
      <c r="J201" s="176"/>
      <c r="K201" s="177">
        <f t="shared" si="65"/>
        <v>0</v>
      </c>
      <c r="L201" s="177">
        <v>21</v>
      </c>
      <c r="M201" s="177">
        <f t="shared" si="66"/>
        <v>0</v>
      </c>
      <c r="N201" s="177">
        <v>0</v>
      </c>
      <c r="O201" s="177">
        <f t="shared" si="67"/>
        <v>0</v>
      </c>
      <c r="P201" s="177">
        <v>0</v>
      </c>
      <c r="Q201" s="177">
        <f t="shared" si="68"/>
        <v>0</v>
      </c>
      <c r="R201" s="177"/>
      <c r="S201" s="177" t="s">
        <v>175</v>
      </c>
      <c r="T201" s="178" t="s">
        <v>168</v>
      </c>
      <c r="U201" s="156">
        <v>0</v>
      </c>
      <c r="V201" s="156">
        <f t="shared" si="69"/>
        <v>0</v>
      </c>
      <c r="W201" s="156"/>
      <c r="X201" s="156" t="s">
        <v>220</v>
      </c>
      <c r="Y201" s="147"/>
      <c r="Z201" s="147"/>
      <c r="AA201" s="147"/>
      <c r="AB201" s="147"/>
      <c r="AC201" s="147"/>
      <c r="AD201" s="147"/>
      <c r="AE201" s="147"/>
      <c r="AF201" s="147"/>
      <c r="AG201" s="147" t="s">
        <v>437</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x14ac:dyDescent="0.25">
      <c r="A202" s="172">
        <v>187</v>
      </c>
      <c r="B202" s="173" t="s">
        <v>832</v>
      </c>
      <c r="C202" s="182" t="s">
        <v>833</v>
      </c>
      <c r="D202" s="174" t="s">
        <v>330</v>
      </c>
      <c r="E202" s="175">
        <v>30</v>
      </c>
      <c r="F202" s="176"/>
      <c r="G202" s="177">
        <f t="shared" si="63"/>
        <v>0</v>
      </c>
      <c r="H202" s="176"/>
      <c r="I202" s="177">
        <f t="shared" si="64"/>
        <v>0</v>
      </c>
      <c r="J202" s="176"/>
      <c r="K202" s="177">
        <f t="shared" si="65"/>
        <v>0</v>
      </c>
      <c r="L202" s="177">
        <v>21</v>
      </c>
      <c r="M202" s="177">
        <f t="shared" si="66"/>
        <v>0</v>
      </c>
      <c r="N202" s="177">
        <v>0</v>
      </c>
      <c r="O202" s="177">
        <f t="shared" si="67"/>
        <v>0</v>
      </c>
      <c r="P202" s="177">
        <v>0</v>
      </c>
      <c r="Q202" s="177">
        <f t="shared" si="68"/>
        <v>0</v>
      </c>
      <c r="R202" s="177"/>
      <c r="S202" s="177" t="s">
        <v>175</v>
      </c>
      <c r="T202" s="178" t="s">
        <v>168</v>
      </c>
      <c r="U202" s="156">
        <v>0</v>
      </c>
      <c r="V202" s="156">
        <f t="shared" si="69"/>
        <v>0</v>
      </c>
      <c r="W202" s="156"/>
      <c r="X202" s="156" t="s">
        <v>220</v>
      </c>
      <c r="Y202" s="147"/>
      <c r="Z202" s="147"/>
      <c r="AA202" s="147"/>
      <c r="AB202" s="147"/>
      <c r="AC202" s="147"/>
      <c r="AD202" s="147"/>
      <c r="AE202" s="147"/>
      <c r="AF202" s="147"/>
      <c r="AG202" s="147" t="s">
        <v>437</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x14ac:dyDescent="0.25">
      <c r="A203" s="172">
        <v>188</v>
      </c>
      <c r="B203" s="173" t="s">
        <v>834</v>
      </c>
      <c r="C203" s="182" t="s">
        <v>835</v>
      </c>
      <c r="D203" s="174" t="s">
        <v>330</v>
      </c>
      <c r="E203" s="175">
        <v>60</v>
      </c>
      <c r="F203" s="176"/>
      <c r="G203" s="177">
        <f t="shared" si="63"/>
        <v>0</v>
      </c>
      <c r="H203" s="176"/>
      <c r="I203" s="177">
        <f t="shared" si="64"/>
        <v>0</v>
      </c>
      <c r="J203" s="176"/>
      <c r="K203" s="177">
        <f t="shared" si="65"/>
        <v>0</v>
      </c>
      <c r="L203" s="177">
        <v>21</v>
      </c>
      <c r="M203" s="177">
        <f t="shared" si="66"/>
        <v>0</v>
      </c>
      <c r="N203" s="177">
        <v>0</v>
      </c>
      <c r="O203" s="177">
        <f t="shared" si="67"/>
        <v>0</v>
      </c>
      <c r="P203" s="177">
        <v>0</v>
      </c>
      <c r="Q203" s="177">
        <f t="shared" si="68"/>
        <v>0</v>
      </c>
      <c r="R203" s="177"/>
      <c r="S203" s="177" t="s">
        <v>175</v>
      </c>
      <c r="T203" s="178" t="s">
        <v>168</v>
      </c>
      <c r="U203" s="156">
        <v>0</v>
      </c>
      <c r="V203" s="156">
        <f t="shared" si="69"/>
        <v>0</v>
      </c>
      <c r="W203" s="156"/>
      <c r="X203" s="156" t="s">
        <v>220</v>
      </c>
      <c r="Y203" s="147"/>
      <c r="Z203" s="147"/>
      <c r="AA203" s="147"/>
      <c r="AB203" s="147"/>
      <c r="AC203" s="147"/>
      <c r="AD203" s="147"/>
      <c r="AE203" s="147"/>
      <c r="AF203" s="147"/>
      <c r="AG203" s="147" t="s">
        <v>437</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x14ac:dyDescent="0.25">
      <c r="A204" s="172">
        <v>189</v>
      </c>
      <c r="B204" s="173" t="s">
        <v>836</v>
      </c>
      <c r="C204" s="182" t="s">
        <v>837</v>
      </c>
      <c r="D204" s="174" t="s">
        <v>330</v>
      </c>
      <c r="E204" s="175">
        <v>16</v>
      </c>
      <c r="F204" s="176"/>
      <c r="G204" s="177">
        <f t="shared" si="63"/>
        <v>0</v>
      </c>
      <c r="H204" s="176"/>
      <c r="I204" s="177">
        <f t="shared" si="64"/>
        <v>0</v>
      </c>
      <c r="J204" s="176"/>
      <c r="K204" s="177">
        <f t="shared" si="65"/>
        <v>0</v>
      </c>
      <c r="L204" s="177">
        <v>21</v>
      </c>
      <c r="M204" s="177">
        <f t="shared" si="66"/>
        <v>0</v>
      </c>
      <c r="N204" s="177">
        <v>0</v>
      </c>
      <c r="O204" s="177">
        <f t="shared" si="67"/>
        <v>0</v>
      </c>
      <c r="P204" s="177">
        <v>0</v>
      </c>
      <c r="Q204" s="177">
        <f t="shared" si="68"/>
        <v>0</v>
      </c>
      <c r="R204" s="177"/>
      <c r="S204" s="177" t="s">
        <v>175</v>
      </c>
      <c r="T204" s="178" t="s">
        <v>168</v>
      </c>
      <c r="U204" s="156">
        <v>0</v>
      </c>
      <c r="V204" s="156">
        <f t="shared" si="69"/>
        <v>0</v>
      </c>
      <c r="W204" s="156"/>
      <c r="X204" s="156" t="s">
        <v>220</v>
      </c>
      <c r="Y204" s="147"/>
      <c r="Z204" s="147"/>
      <c r="AA204" s="147"/>
      <c r="AB204" s="147"/>
      <c r="AC204" s="147"/>
      <c r="AD204" s="147"/>
      <c r="AE204" s="147"/>
      <c r="AF204" s="147"/>
      <c r="AG204" s="147" t="s">
        <v>437</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x14ac:dyDescent="0.25">
      <c r="A205" s="172">
        <v>190</v>
      </c>
      <c r="B205" s="173" t="s">
        <v>838</v>
      </c>
      <c r="C205" s="182" t="s">
        <v>839</v>
      </c>
      <c r="D205" s="174" t="s">
        <v>330</v>
      </c>
      <c r="E205" s="175">
        <v>530</v>
      </c>
      <c r="F205" s="176"/>
      <c r="G205" s="177">
        <f t="shared" si="63"/>
        <v>0</v>
      </c>
      <c r="H205" s="176"/>
      <c r="I205" s="177">
        <f t="shared" si="64"/>
        <v>0</v>
      </c>
      <c r="J205" s="176"/>
      <c r="K205" s="177">
        <f t="shared" si="65"/>
        <v>0</v>
      </c>
      <c r="L205" s="177">
        <v>21</v>
      </c>
      <c r="M205" s="177">
        <f t="shared" si="66"/>
        <v>0</v>
      </c>
      <c r="N205" s="177">
        <v>0</v>
      </c>
      <c r="O205" s="177">
        <f t="shared" si="67"/>
        <v>0</v>
      </c>
      <c r="P205" s="177">
        <v>0</v>
      </c>
      <c r="Q205" s="177">
        <f t="shared" si="68"/>
        <v>0</v>
      </c>
      <c r="R205" s="177"/>
      <c r="S205" s="177" t="s">
        <v>175</v>
      </c>
      <c r="T205" s="178" t="s">
        <v>168</v>
      </c>
      <c r="U205" s="156">
        <v>0</v>
      </c>
      <c r="V205" s="156">
        <f t="shared" si="69"/>
        <v>0</v>
      </c>
      <c r="W205" s="156"/>
      <c r="X205" s="156" t="s">
        <v>220</v>
      </c>
      <c r="Y205" s="147"/>
      <c r="Z205" s="147"/>
      <c r="AA205" s="147"/>
      <c r="AB205" s="147"/>
      <c r="AC205" s="147"/>
      <c r="AD205" s="147"/>
      <c r="AE205" s="147"/>
      <c r="AF205" s="147"/>
      <c r="AG205" s="147" t="s">
        <v>437</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5">
      <c r="A206" s="172">
        <v>191</v>
      </c>
      <c r="B206" s="173" t="s">
        <v>840</v>
      </c>
      <c r="C206" s="182" t="s">
        <v>841</v>
      </c>
      <c r="D206" s="174" t="s">
        <v>330</v>
      </c>
      <c r="E206" s="175">
        <v>543</v>
      </c>
      <c r="F206" s="176"/>
      <c r="G206" s="177">
        <f t="shared" si="63"/>
        <v>0</v>
      </c>
      <c r="H206" s="176"/>
      <c r="I206" s="177">
        <f t="shared" si="64"/>
        <v>0</v>
      </c>
      <c r="J206" s="176"/>
      <c r="K206" s="177">
        <f t="shared" si="65"/>
        <v>0</v>
      </c>
      <c r="L206" s="177">
        <v>21</v>
      </c>
      <c r="M206" s="177">
        <f t="shared" si="66"/>
        <v>0</v>
      </c>
      <c r="N206" s="177">
        <v>0</v>
      </c>
      <c r="O206" s="177">
        <f t="shared" si="67"/>
        <v>0</v>
      </c>
      <c r="P206" s="177">
        <v>0</v>
      </c>
      <c r="Q206" s="177">
        <f t="shared" si="68"/>
        <v>0</v>
      </c>
      <c r="R206" s="177"/>
      <c r="S206" s="177" t="s">
        <v>175</v>
      </c>
      <c r="T206" s="178" t="s">
        <v>168</v>
      </c>
      <c r="U206" s="156">
        <v>0</v>
      </c>
      <c r="V206" s="156">
        <f t="shared" si="69"/>
        <v>0</v>
      </c>
      <c r="W206" s="156"/>
      <c r="X206" s="156" t="s">
        <v>220</v>
      </c>
      <c r="Y206" s="147"/>
      <c r="Z206" s="147"/>
      <c r="AA206" s="147"/>
      <c r="AB206" s="147"/>
      <c r="AC206" s="147"/>
      <c r="AD206" s="147"/>
      <c r="AE206" s="147"/>
      <c r="AF206" s="147"/>
      <c r="AG206" s="147" t="s">
        <v>437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outlineLevel="1" x14ac:dyDescent="0.25">
      <c r="A207" s="172">
        <v>192</v>
      </c>
      <c r="B207" s="173" t="s">
        <v>842</v>
      </c>
      <c r="C207" s="182" t="s">
        <v>843</v>
      </c>
      <c r="D207" s="174" t="s">
        <v>166</v>
      </c>
      <c r="E207" s="175">
        <v>160</v>
      </c>
      <c r="F207" s="176"/>
      <c r="G207" s="177">
        <f t="shared" si="63"/>
        <v>0</v>
      </c>
      <c r="H207" s="176"/>
      <c r="I207" s="177">
        <f t="shared" si="64"/>
        <v>0</v>
      </c>
      <c r="J207" s="176"/>
      <c r="K207" s="177">
        <f t="shared" si="65"/>
        <v>0</v>
      </c>
      <c r="L207" s="177">
        <v>21</v>
      </c>
      <c r="M207" s="177">
        <f t="shared" si="66"/>
        <v>0</v>
      </c>
      <c r="N207" s="177">
        <v>0</v>
      </c>
      <c r="O207" s="177">
        <f t="shared" si="67"/>
        <v>0</v>
      </c>
      <c r="P207" s="177">
        <v>0</v>
      </c>
      <c r="Q207" s="177">
        <f t="shared" si="68"/>
        <v>0</v>
      </c>
      <c r="R207" s="177"/>
      <c r="S207" s="177" t="s">
        <v>175</v>
      </c>
      <c r="T207" s="178" t="s">
        <v>168</v>
      </c>
      <c r="U207" s="156">
        <v>0</v>
      </c>
      <c r="V207" s="156">
        <f t="shared" si="69"/>
        <v>0</v>
      </c>
      <c r="W207" s="156"/>
      <c r="X207" s="156" t="s">
        <v>220</v>
      </c>
      <c r="Y207" s="147"/>
      <c r="Z207" s="147"/>
      <c r="AA207" s="147"/>
      <c r="AB207" s="147"/>
      <c r="AC207" s="147"/>
      <c r="AD207" s="147"/>
      <c r="AE207" s="147"/>
      <c r="AF207" s="147"/>
      <c r="AG207" s="147" t="s">
        <v>437</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1" x14ac:dyDescent="0.25">
      <c r="A208" s="172">
        <v>193</v>
      </c>
      <c r="B208" s="173" t="s">
        <v>844</v>
      </c>
      <c r="C208" s="182" t="s">
        <v>765</v>
      </c>
      <c r="D208" s="174" t="s">
        <v>166</v>
      </c>
      <c r="E208" s="175">
        <v>1</v>
      </c>
      <c r="F208" s="176"/>
      <c r="G208" s="177">
        <f t="shared" si="63"/>
        <v>0</v>
      </c>
      <c r="H208" s="176"/>
      <c r="I208" s="177">
        <f t="shared" si="64"/>
        <v>0</v>
      </c>
      <c r="J208" s="176"/>
      <c r="K208" s="177">
        <f t="shared" si="65"/>
        <v>0</v>
      </c>
      <c r="L208" s="177">
        <v>21</v>
      </c>
      <c r="M208" s="177">
        <f t="shared" si="66"/>
        <v>0</v>
      </c>
      <c r="N208" s="177">
        <v>0</v>
      </c>
      <c r="O208" s="177">
        <f t="shared" si="67"/>
        <v>0</v>
      </c>
      <c r="P208" s="177">
        <v>0</v>
      </c>
      <c r="Q208" s="177">
        <f t="shared" si="68"/>
        <v>0</v>
      </c>
      <c r="R208" s="177"/>
      <c r="S208" s="177" t="s">
        <v>175</v>
      </c>
      <c r="T208" s="178" t="s">
        <v>168</v>
      </c>
      <c r="U208" s="156">
        <v>0</v>
      </c>
      <c r="V208" s="156">
        <f t="shared" si="69"/>
        <v>0</v>
      </c>
      <c r="W208" s="156"/>
      <c r="X208" s="156" t="s">
        <v>220</v>
      </c>
      <c r="Y208" s="147"/>
      <c r="Z208" s="147"/>
      <c r="AA208" s="147"/>
      <c r="AB208" s="147"/>
      <c r="AC208" s="147"/>
      <c r="AD208" s="147"/>
      <c r="AE208" s="147"/>
      <c r="AF208" s="147"/>
      <c r="AG208" s="147" t="s">
        <v>437</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1" x14ac:dyDescent="0.25">
      <c r="A209" s="172">
        <v>194</v>
      </c>
      <c r="B209" s="173" t="s">
        <v>845</v>
      </c>
      <c r="C209" s="182" t="s">
        <v>846</v>
      </c>
      <c r="D209" s="174" t="s">
        <v>166</v>
      </c>
      <c r="E209" s="175">
        <v>3</v>
      </c>
      <c r="F209" s="176"/>
      <c r="G209" s="177">
        <f t="shared" si="63"/>
        <v>0</v>
      </c>
      <c r="H209" s="176"/>
      <c r="I209" s="177">
        <f t="shared" si="64"/>
        <v>0</v>
      </c>
      <c r="J209" s="176"/>
      <c r="K209" s="177">
        <f t="shared" si="65"/>
        <v>0</v>
      </c>
      <c r="L209" s="177">
        <v>21</v>
      </c>
      <c r="M209" s="177">
        <f t="shared" si="66"/>
        <v>0</v>
      </c>
      <c r="N209" s="177">
        <v>0</v>
      </c>
      <c r="O209" s="177">
        <f t="shared" si="67"/>
        <v>0</v>
      </c>
      <c r="P209" s="177">
        <v>0</v>
      </c>
      <c r="Q209" s="177">
        <f t="shared" si="68"/>
        <v>0</v>
      </c>
      <c r="R209" s="177"/>
      <c r="S209" s="177" t="s">
        <v>175</v>
      </c>
      <c r="T209" s="178" t="s">
        <v>168</v>
      </c>
      <c r="U209" s="156">
        <v>0</v>
      </c>
      <c r="V209" s="156">
        <f t="shared" si="69"/>
        <v>0</v>
      </c>
      <c r="W209" s="156"/>
      <c r="X209" s="156" t="s">
        <v>220</v>
      </c>
      <c r="Y209" s="147"/>
      <c r="Z209" s="147"/>
      <c r="AA209" s="147"/>
      <c r="AB209" s="147"/>
      <c r="AC209" s="147"/>
      <c r="AD209" s="147"/>
      <c r="AE209" s="147"/>
      <c r="AF209" s="147"/>
      <c r="AG209" s="147" t="s">
        <v>437</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5">
      <c r="A210" s="172">
        <v>195</v>
      </c>
      <c r="B210" s="173" t="s">
        <v>645</v>
      </c>
      <c r="C210" s="182" t="s">
        <v>847</v>
      </c>
      <c r="D210" s="174" t="s">
        <v>166</v>
      </c>
      <c r="E210" s="175">
        <v>13</v>
      </c>
      <c r="F210" s="176"/>
      <c r="G210" s="177">
        <f t="shared" si="63"/>
        <v>0</v>
      </c>
      <c r="H210" s="176"/>
      <c r="I210" s="177">
        <f t="shared" si="64"/>
        <v>0</v>
      </c>
      <c r="J210" s="176"/>
      <c r="K210" s="177">
        <f t="shared" si="65"/>
        <v>0</v>
      </c>
      <c r="L210" s="177">
        <v>21</v>
      </c>
      <c r="M210" s="177">
        <f t="shared" si="66"/>
        <v>0</v>
      </c>
      <c r="N210" s="177">
        <v>0</v>
      </c>
      <c r="O210" s="177">
        <f t="shared" si="67"/>
        <v>0</v>
      </c>
      <c r="P210" s="177">
        <v>0</v>
      </c>
      <c r="Q210" s="177">
        <f t="shared" si="68"/>
        <v>0</v>
      </c>
      <c r="R210" s="177"/>
      <c r="S210" s="177" t="s">
        <v>175</v>
      </c>
      <c r="T210" s="178" t="s">
        <v>168</v>
      </c>
      <c r="U210" s="156">
        <v>0</v>
      </c>
      <c r="V210" s="156">
        <f t="shared" si="69"/>
        <v>0</v>
      </c>
      <c r="W210" s="156"/>
      <c r="X210" s="156" t="s">
        <v>713</v>
      </c>
      <c r="Y210" s="147"/>
      <c r="Z210" s="147"/>
      <c r="AA210" s="147"/>
      <c r="AB210" s="147"/>
      <c r="AC210" s="147"/>
      <c r="AD210" s="147"/>
      <c r="AE210" s="147"/>
      <c r="AF210" s="147"/>
      <c r="AG210" s="147" t="s">
        <v>743</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1" x14ac:dyDescent="0.25">
      <c r="A211" s="172">
        <v>196</v>
      </c>
      <c r="B211" s="173" t="s">
        <v>848</v>
      </c>
      <c r="C211" s="182" t="s">
        <v>783</v>
      </c>
      <c r="D211" s="174" t="s">
        <v>166</v>
      </c>
      <c r="E211" s="175">
        <v>30</v>
      </c>
      <c r="F211" s="176"/>
      <c r="G211" s="177">
        <f t="shared" si="63"/>
        <v>0</v>
      </c>
      <c r="H211" s="176"/>
      <c r="I211" s="177">
        <f t="shared" si="64"/>
        <v>0</v>
      </c>
      <c r="J211" s="176"/>
      <c r="K211" s="177">
        <f t="shared" si="65"/>
        <v>0</v>
      </c>
      <c r="L211" s="177">
        <v>21</v>
      </c>
      <c r="M211" s="177">
        <f t="shared" si="66"/>
        <v>0</v>
      </c>
      <c r="N211" s="177">
        <v>0</v>
      </c>
      <c r="O211" s="177">
        <f t="shared" si="67"/>
        <v>0</v>
      </c>
      <c r="P211" s="177">
        <v>0</v>
      </c>
      <c r="Q211" s="177">
        <f t="shared" si="68"/>
        <v>0</v>
      </c>
      <c r="R211" s="177"/>
      <c r="S211" s="177" t="s">
        <v>175</v>
      </c>
      <c r="T211" s="178" t="s">
        <v>168</v>
      </c>
      <c r="U211" s="156">
        <v>0</v>
      </c>
      <c r="V211" s="156">
        <f t="shared" si="69"/>
        <v>0</v>
      </c>
      <c r="W211" s="156"/>
      <c r="X211" s="156" t="s">
        <v>298</v>
      </c>
      <c r="Y211" s="147"/>
      <c r="Z211" s="147"/>
      <c r="AA211" s="147"/>
      <c r="AB211" s="147"/>
      <c r="AC211" s="147"/>
      <c r="AD211" s="147"/>
      <c r="AE211" s="147"/>
      <c r="AF211" s="147"/>
      <c r="AG211" s="147" t="s">
        <v>454</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x14ac:dyDescent="0.25">
      <c r="A212" s="172">
        <v>197</v>
      </c>
      <c r="B212" s="173" t="s">
        <v>849</v>
      </c>
      <c r="C212" s="182" t="s">
        <v>850</v>
      </c>
      <c r="D212" s="174" t="s">
        <v>330</v>
      </c>
      <c r="E212" s="175">
        <v>12</v>
      </c>
      <c r="F212" s="176"/>
      <c r="G212" s="177">
        <f t="shared" si="63"/>
        <v>0</v>
      </c>
      <c r="H212" s="176"/>
      <c r="I212" s="177">
        <f t="shared" si="64"/>
        <v>0</v>
      </c>
      <c r="J212" s="176"/>
      <c r="K212" s="177">
        <f t="shared" si="65"/>
        <v>0</v>
      </c>
      <c r="L212" s="177">
        <v>21</v>
      </c>
      <c r="M212" s="177">
        <f t="shared" si="66"/>
        <v>0</v>
      </c>
      <c r="N212" s="177">
        <v>0</v>
      </c>
      <c r="O212" s="177">
        <f t="shared" si="67"/>
        <v>0</v>
      </c>
      <c r="P212" s="177">
        <v>0</v>
      </c>
      <c r="Q212" s="177">
        <f t="shared" si="68"/>
        <v>0</v>
      </c>
      <c r="R212" s="177"/>
      <c r="S212" s="177" t="s">
        <v>175</v>
      </c>
      <c r="T212" s="178" t="s">
        <v>168</v>
      </c>
      <c r="U212" s="156">
        <v>0</v>
      </c>
      <c r="V212" s="156">
        <f t="shared" si="69"/>
        <v>0</v>
      </c>
      <c r="W212" s="156"/>
      <c r="X212" s="156" t="s">
        <v>298</v>
      </c>
      <c r="Y212" s="147"/>
      <c r="Z212" s="147"/>
      <c r="AA212" s="147"/>
      <c r="AB212" s="147"/>
      <c r="AC212" s="147"/>
      <c r="AD212" s="147"/>
      <c r="AE212" s="147"/>
      <c r="AF212" s="147"/>
      <c r="AG212" s="147" t="s">
        <v>454</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x14ac:dyDescent="0.25">
      <c r="A213" s="172">
        <v>198</v>
      </c>
      <c r="B213" s="173" t="s">
        <v>851</v>
      </c>
      <c r="C213" s="182" t="s">
        <v>852</v>
      </c>
      <c r="D213" s="174" t="s">
        <v>330</v>
      </c>
      <c r="E213" s="175">
        <v>6</v>
      </c>
      <c r="F213" s="176"/>
      <c r="G213" s="177">
        <f t="shared" si="63"/>
        <v>0</v>
      </c>
      <c r="H213" s="176"/>
      <c r="I213" s="177">
        <f t="shared" si="64"/>
        <v>0</v>
      </c>
      <c r="J213" s="176"/>
      <c r="K213" s="177">
        <f t="shared" si="65"/>
        <v>0</v>
      </c>
      <c r="L213" s="177">
        <v>21</v>
      </c>
      <c r="M213" s="177">
        <f t="shared" si="66"/>
        <v>0</v>
      </c>
      <c r="N213" s="177">
        <v>0</v>
      </c>
      <c r="O213" s="177">
        <f t="shared" si="67"/>
        <v>0</v>
      </c>
      <c r="P213" s="177">
        <v>0</v>
      </c>
      <c r="Q213" s="177">
        <f t="shared" si="68"/>
        <v>0</v>
      </c>
      <c r="R213" s="177"/>
      <c r="S213" s="177" t="s">
        <v>175</v>
      </c>
      <c r="T213" s="178" t="s">
        <v>168</v>
      </c>
      <c r="U213" s="156">
        <v>0</v>
      </c>
      <c r="V213" s="156">
        <f t="shared" si="69"/>
        <v>0</v>
      </c>
      <c r="W213" s="156"/>
      <c r="X213" s="156" t="s">
        <v>298</v>
      </c>
      <c r="Y213" s="147"/>
      <c r="Z213" s="147"/>
      <c r="AA213" s="147"/>
      <c r="AB213" s="147"/>
      <c r="AC213" s="147"/>
      <c r="AD213" s="147"/>
      <c r="AE213" s="147"/>
      <c r="AF213" s="147"/>
      <c r="AG213" s="147" t="s">
        <v>454</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5">
      <c r="A214" s="172">
        <v>199</v>
      </c>
      <c r="B214" s="173" t="s">
        <v>551</v>
      </c>
      <c r="C214" s="182" t="s">
        <v>853</v>
      </c>
      <c r="D214" s="174" t="s">
        <v>330</v>
      </c>
      <c r="E214" s="175">
        <v>9</v>
      </c>
      <c r="F214" s="176"/>
      <c r="G214" s="177">
        <f t="shared" si="63"/>
        <v>0</v>
      </c>
      <c r="H214" s="176"/>
      <c r="I214" s="177">
        <f t="shared" si="64"/>
        <v>0</v>
      </c>
      <c r="J214" s="176"/>
      <c r="K214" s="177">
        <f t="shared" si="65"/>
        <v>0</v>
      </c>
      <c r="L214" s="177">
        <v>21</v>
      </c>
      <c r="M214" s="177">
        <f t="shared" si="66"/>
        <v>0</v>
      </c>
      <c r="N214" s="177">
        <v>0</v>
      </c>
      <c r="O214" s="177">
        <f t="shared" si="67"/>
        <v>0</v>
      </c>
      <c r="P214" s="177">
        <v>0</v>
      </c>
      <c r="Q214" s="177">
        <f t="shared" si="68"/>
        <v>0</v>
      </c>
      <c r="R214" s="177"/>
      <c r="S214" s="177" t="s">
        <v>175</v>
      </c>
      <c r="T214" s="178" t="s">
        <v>168</v>
      </c>
      <c r="U214" s="156">
        <v>0</v>
      </c>
      <c r="V214" s="156">
        <f t="shared" si="69"/>
        <v>0</v>
      </c>
      <c r="W214" s="156"/>
      <c r="X214" s="156" t="s">
        <v>713</v>
      </c>
      <c r="Y214" s="147"/>
      <c r="Z214" s="147"/>
      <c r="AA214" s="147"/>
      <c r="AB214" s="147"/>
      <c r="AC214" s="147"/>
      <c r="AD214" s="147"/>
      <c r="AE214" s="147"/>
      <c r="AF214" s="147"/>
      <c r="AG214" s="147" t="s">
        <v>714</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1" x14ac:dyDescent="0.25">
      <c r="A215" s="172">
        <v>200</v>
      </c>
      <c r="B215" s="173" t="s">
        <v>553</v>
      </c>
      <c r="C215" s="182" t="s">
        <v>854</v>
      </c>
      <c r="D215" s="174" t="s">
        <v>330</v>
      </c>
      <c r="E215" s="175">
        <v>14</v>
      </c>
      <c r="F215" s="176"/>
      <c r="G215" s="177">
        <f t="shared" si="63"/>
        <v>0</v>
      </c>
      <c r="H215" s="176"/>
      <c r="I215" s="177">
        <f t="shared" si="64"/>
        <v>0</v>
      </c>
      <c r="J215" s="176"/>
      <c r="K215" s="177">
        <f t="shared" si="65"/>
        <v>0</v>
      </c>
      <c r="L215" s="177">
        <v>21</v>
      </c>
      <c r="M215" s="177">
        <f t="shared" si="66"/>
        <v>0</v>
      </c>
      <c r="N215" s="177">
        <v>0</v>
      </c>
      <c r="O215" s="177">
        <f t="shared" si="67"/>
        <v>0</v>
      </c>
      <c r="P215" s="177">
        <v>0</v>
      </c>
      <c r="Q215" s="177">
        <f t="shared" si="68"/>
        <v>0</v>
      </c>
      <c r="R215" s="177"/>
      <c r="S215" s="177" t="s">
        <v>175</v>
      </c>
      <c r="T215" s="178" t="s">
        <v>168</v>
      </c>
      <c r="U215" s="156">
        <v>0</v>
      </c>
      <c r="V215" s="156">
        <f t="shared" si="69"/>
        <v>0</v>
      </c>
      <c r="W215" s="156"/>
      <c r="X215" s="156" t="s">
        <v>713</v>
      </c>
      <c r="Y215" s="147"/>
      <c r="Z215" s="147"/>
      <c r="AA215" s="147"/>
      <c r="AB215" s="147"/>
      <c r="AC215" s="147"/>
      <c r="AD215" s="147"/>
      <c r="AE215" s="147"/>
      <c r="AF215" s="147"/>
      <c r="AG215" s="147" t="s">
        <v>714</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1" x14ac:dyDescent="0.25">
      <c r="A216" s="172">
        <v>201</v>
      </c>
      <c r="B216" s="173" t="s">
        <v>555</v>
      </c>
      <c r="C216" s="182" t="s">
        <v>855</v>
      </c>
      <c r="D216" s="174" t="s">
        <v>166</v>
      </c>
      <c r="E216" s="175">
        <v>30</v>
      </c>
      <c r="F216" s="176"/>
      <c r="G216" s="177">
        <f t="shared" ref="G216:G236" si="70">ROUND(E216*F216,2)</f>
        <v>0</v>
      </c>
      <c r="H216" s="176"/>
      <c r="I216" s="177">
        <f t="shared" ref="I216:I236" si="71">ROUND(E216*H216,2)</f>
        <v>0</v>
      </c>
      <c r="J216" s="176"/>
      <c r="K216" s="177">
        <f t="shared" ref="K216:K236" si="72">ROUND(E216*J216,2)</f>
        <v>0</v>
      </c>
      <c r="L216" s="177">
        <v>21</v>
      </c>
      <c r="M216" s="177">
        <f t="shared" ref="M216:M236" si="73">G216*(1+L216/100)</f>
        <v>0</v>
      </c>
      <c r="N216" s="177">
        <v>0</v>
      </c>
      <c r="O216" s="177">
        <f t="shared" ref="O216:O236" si="74">ROUND(E216*N216,2)</f>
        <v>0</v>
      </c>
      <c r="P216" s="177">
        <v>0</v>
      </c>
      <c r="Q216" s="177">
        <f t="shared" ref="Q216:Q236" si="75">ROUND(E216*P216,2)</f>
        <v>0</v>
      </c>
      <c r="R216" s="177"/>
      <c r="S216" s="177" t="s">
        <v>175</v>
      </c>
      <c r="T216" s="178" t="s">
        <v>168</v>
      </c>
      <c r="U216" s="156">
        <v>0</v>
      </c>
      <c r="V216" s="156">
        <f t="shared" ref="V216:V236" si="76">ROUND(E216*U216,2)</f>
        <v>0</v>
      </c>
      <c r="W216" s="156"/>
      <c r="X216" s="156" t="s">
        <v>713</v>
      </c>
      <c r="Y216" s="147"/>
      <c r="Z216" s="147"/>
      <c r="AA216" s="147"/>
      <c r="AB216" s="147"/>
      <c r="AC216" s="147"/>
      <c r="AD216" s="147"/>
      <c r="AE216" s="147"/>
      <c r="AF216" s="147"/>
      <c r="AG216" s="147" t="s">
        <v>714</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1" x14ac:dyDescent="0.25">
      <c r="A217" s="172">
        <v>202</v>
      </c>
      <c r="B217" s="173" t="s">
        <v>557</v>
      </c>
      <c r="C217" s="182" t="s">
        <v>856</v>
      </c>
      <c r="D217" s="174" t="s">
        <v>330</v>
      </c>
      <c r="E217" s="175">
        <v>32</v>
      </c>
      <c r="F217" s="176"/>
      <c r="G217" s="177">
        <f t="shared" si="70"/>
        <v>0</v>
      </c>
      <c r="H217" s="176"/>
      <c r="I217" s="177">
        <f t="shared" si="71"/>
        <v>0</v>
      </c>
      <c r="J217" s="176"/>
      <c r="K217" s="177">
        <f t="shared" si="72"/>
        <v>0</v>
      </c>
      <c r="L217" s="177">
        <v>21</v>
      </c>
      <c r="M217" s="177">
        <f t="shared" si="73"/>
        <v>0</v>
      </c>
      <c r="N217" s="177">
        <v>0</v>
      </c>
      <c r="O217" s="177">
        <f t="shared" si="74"/>
        <v>0</v>
      </c>
      <c r="P217" s="177">
        <v>0</v>
      </c>
      <c r="Q217" s="177">
        <f t="shared" si="75"/>
        <v>0</v>
      </c>
      <c r="R217" s="177"/>
      <c r="S217" s="177" t="s">
        <v>175</v>
      </c>
      <c r="T217" s="178" t="s">
        <v>168</v>
      </c>
      <c r="U217" s="156">
        <v>0</v>
      </c>
      <c r="V217" s="156">
        <f t="shared" si="76"/>
        <v>0</v>
      </c>
      <c r="W217" s="156"/>
      <c r="X217" s="156" t="s">
        <v>713</v>
      </c>
      <c r="Y217" s="147"/>
      <c r="Z217" s="147"/>
      <c r="AA217" s="147"/>
      <c r="AB217" s="147"/>
      <c r="AC217" s="147"/>
      <c r="AD217" s="147"/>
      <c r="AE217" s="147"/>
      <c r="AF217" s="147"/>
      <c r="AG217" s="147" t="s">
        <v>714</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x14ac:dyDescent="0.25">
      <c r="A218" s="172">
        <v>203</v>
      </c>
      <c r="B218" s="173" t="s">
        <v>762</v>
      </c>
      <c r="C218" s="182" t="s">
        <v>857</v>
      </c>
      <c r="D218" s="174" t="s">
        <v>330</v>
      </c>
      <c r="E218" s="175">
        <v>24</v>
      </c>
      <c r="F218" s="176"/>
      <c r="G218" s="177">
        <f t="shared" si="70"/>
        <v>0</v>
      </c>
      <c r="H218" s="176"/>
      <c r="I218" s="177">
        <f t="shared" si="71"/>
        <v>0</v>
      </c>
      <c r="J218" s="176"/>
      <c r="K218" s="177">
        <f t="shared" si="72"/>
        <v>0</v>
      </c>
      <c r="L218" s="177">
        <v>21</v>
      </c>
      <c r="M218" s="177">
        <f t="shared" si="73"/>
        <v>0</v>
      </c>
      <c r="N218" s="177">
        <v>0</v>
      </c>
      <c r="O218" s="177">
        <f t="shared" si="74"/>
        <v>0</v>
      </c>
      <c r="P218" s="177">
        <v>0</v>
      </c>
      <c r="Q218" s="177">
        <f t="shared" si="75"/>
        <v>0</v>
      </c>
      <c r="R218" s="177"/>
      <c r="S218" s="177" t="s">
        <v>175</v>
      </c>
      <c r="T218" s="178" t="s">
        <v>168</v>
      </c>
      <c r="U218" s="156">
        <v>0</v>
      </c>
      <c r="V218" s="156">
        <f t="shared" si="76"/>
        <v>0</v>
      </c>
      <c r="W218" s="156"/>
      <c r="X218" s="156" t="s">
        <v>713</v>
      </c>
      <c r="Y218" s="147"/>
      <c r="Z218" s="147"/>
      <c r="AA218" s="147"/>
      <c r="AB218" s="147"/>
      <c r="AC218" s="147"/>
      <c r="AD218" s="147"/>
      <c r="AE218" s="147"/>
      <c r="AF218" s="147"/>
      <c r="AG218" s="147" t="s">
        <v>714</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5">
      <c r="A219" s="172">
        <v>204</v>
      </c>
      <c r="B219" s="173" t="s">
        <v>730</v>
      </c>
      <c r="C219" s="182" t="s">
        <v>858</v>
      </c>
      <c r="D219" s="174" t="s">
        <v>166</v>
      </c>
      <c r="E219" s="175">
        <v>6</v>
      </c>
      <c r="F219" s="176"/>
      <c r="G219" s="177">
        <f t="shared" si="70"/>
        <v>0</v>
      </c>
      <c r="H219" s="176"/>
      <c r="I219" s="177">
        <f t="shared" si="71"/>
        <v>0</v>
      </c>
      <c r="J219" s="176"/>
      <c r="K219" s="177">
        <f t="shared" si="72"/>
        <v>0</v>
      </c>
      <c r="L219" s="177">
        <v>21</v>
      </c>
      <c r="M219" s="177">
        <f t="shared" si="73"/>
        <v>0</v>
      </c>
      <c r="N219" s="177">
        <v>0</v>
      </c>
      <c r="O219" s="177">
        <f t="shared" si="74"/>
        <v>0</v>
      </c>
      <c r="P219" s="177">
        <v>0</v>
      </c>
      <c r="Q219" s="177">
        <f t="shared" si="75"/>
        <v>0</v>
      </c>
      <c r="R219" s="177"/>
      <c r="S219" s="177" t="s">
        <v>175</v>
      </c>
      <c r="T219" s="178" t="s">
        <v>168</v>
      </c>
      <c r="U219" s="156">
        <v>0</v>
      </c>
      <c r="V219" s="156">
        <f t="shared" si="76"/>
        <v>0</v>
      </c>
      <c r="W219" s="156"/>
      <c r="X219" s="156" t="s">
        <v>713</v>
      </c>
      <c r="Y219" s="147"/>
      <c r="Z219" s="147"/>
      <c r="AA219" s="147"/>
      <c r="AB219" s="147"/>
      <c r="AC219" s="147"/>
      <c r="AD219" s="147"/>
      <c r="AE219" s="147"/>
      <c r="AF219" s="147"/>
      <c r="AG219" s="147" t="s">
        <v>714</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5">
      <c r="A220" s="172">
        <v>205</v>
      </c>
      <c r="B220" s="173" t="s">
        <v>732</v>
      </c>
      <c r="C220" s="182" t="s">
        <v>859</v>
      </c>
      <c r="D220" s="174" t="s">
        <v>166</v>
      </c>
      <c r="E220" s="175">
        <v>17</v>
      </c>
      <c r="F220" s="176"/>
      <c r="G220" s="177">
        <f t="shared" si="70"/>
        <v>0</v>
      </c>
      <c r="H220" s="176"/>
      <c r="I220" s="177">
        <f t="shared" si="71"/>
        <v>0</v>
      </c>
      <c r="J220" s="176"/>
      <c r="K220" s="177">
        <f t="shared" si="72"/>
        <v>0</v>
      </c>
      <c r="L220" s="177">
        <v>21</v>
      </c>
      <c r="M220" s="177">
        <f t="shared" si="73"/>
        <v>0</v>
      </c>
      <c r="N220" s="177">
        <v>0</v>
      </c>
      <c r="O220" s="177">
        <f t="shared" si="74"/>
        <v>0</v>
      </c>
      <c r="P220" s="177">
        <v>0</v>
      </c>
      <c r="Q220" s="177">
        <f t="shared" si="75"/>
        <v>0</v>
      </c>
      <c r="R220" s="177"/>
      <c r="S220" s="177" t="s">
        <v>175</v>
      </c>
      <c r="T220" s="178" t="s">
        <v>168</v>
      </c>
      <c r="U220" s="156">
        <v>0</v>
      </c>
      <c r="V220" s="156">
        <f t="shared" si="76"/>
        <v>0</v>
      </c>
      <c r="W220" s="156"/>
      <c r="X220" s="156" t="s">
        <v>713</v>
      </c>
      <c r="Y220" s="147"/>
      <c r="Z220" s="147"/>
      <c r="AA220" s="147"/>
      <c r="AB220" s="147"/>
      <c r="AC220" s="147"/>
      <c r="AD220" s="147"/>
      <c r="AE220" s="147"/>
      <c r="AF220" s="147"/>
      <c r="AG220" s="147" t="s">
        <v>714</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x14ac:dyDescent="0.25">
      <c r="A221" s="172">
        <v>206</v>
      </c>
      <c r="B221" s="173" t="s">
        <v>734</v>
      </c>
      <c r="C221" s="182" t="s">
        <v>860</v>
      </c>
      <c r="D221" s="174" t="s">
        <v>166</v>
      </c>
      <c r="E221" s="175">
        <v>60</v>
      </c>
      <c r="F221" s="176"/>
      <c r="G221" s="177">
        <f t="shared" si="70"/>
        <v>0</v>
      </c>
      <c r="H221" s="176"/>
      <c r="I221" s="177">
        <f t="shared" si="71"/>
        <v>0</v>
      </c>
      <c r="J221" s="176"/>
      <c r="K221" s="177">
        <f t="shared" si="72"/>
        <v>0</v>
      </c>
      <c r="L221" s="177">
        <v>21</v>
      </c>
      <c r="M221" s="177">
        <f t="shared" si="73"/>
        <v>0</v>
      </c>
      <c r="N221" s="177">
        <v>0</v>
      </c>
      <c r="O221" s="177">
        <f t="shared" si="74"/>
        <v>0</v>
      </c>
      <c r="P221" s="177">
        <v>0</v>
      </c>
      <c r="Q221" s="177">
        <f t="shared" si="75"/>
        <v>0</v>
      </c>
      <c r="R221" s="177"/>
      <c r="S221" s="177" t="s">
        <v>175</v>
      </c>
      <c r="T221" s="178" t="s">
        <v>168</v>
      </c>
      <c r="U221" s="156">
        <v>0</v>
      </c>
      <c r="V221" s="156">
        <f t="shared" si="76"/>
        <v>0</v>
      </c>
      <c r="W221" s="156"/>
      <c r="X221" s="156" t="s">
        <v>713</v>
      </c>
      <c r="Y221" s="147"/>
      <c r="Z221" s="147"/>
      <c r="AA221" s="147"/>
      <c r="AB221" s="147"/>
      <c r="AC221" s="147"/>
      <c r="AD221" s="147"/>
      <c r="AE221" s="147"/>
      <c r="AF221" s="147"/>
      <c r="AG221" s="147" t="s">
        <v>714</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5">
      <c r="A222" s="172">
        <v>207</v>
      </c>
      <c r="B222" s="173" t="s">
        <v>559</v>
      </c>
      <c r="C222" s="182" t="s">
        <v>861</v>
      </c>
      <c r="D222" s="174" t="s">
        <v>166</v>
      </c>
      <c r="E222" s="175">
        <v>60</v>
      </c>
      <c r="F222" s="176"/>
      <c r="G222" s="177">
        <f t="shared" si="70"/>
        <v>0</v>
      </c>
      <c r="H222" s="176"/>
      <c r="I222" s="177">
        <f t="shared" si="71"/>
        <v>0</v>
      </c>
      <c r="J222" s="176"/>
      <c r="K222" s="177">
        <f t="shared" si="72"/>
        <v>0</v>
      </c>
      <c r="L222" s="177">
        <v>21</v>
      </c>
      <c r="M222" s="177">
        <f t="shared" si="73"/>
        <v>0</v>
      </c>
      <c r="N222" s="177">
        <v>0</v>
      </c>
      <c r="O222" s="177">
        <f t="shared" si="74"/>
        <v>0</v>
      </c>
      <c r="P222" s="177">
        <v>0</v>
      </c>
      <c r="Q222" s="177">
        <f t="shared" si="75"/>
        <v>0</v>
      </c>
      <c r="R222" s="177"/>
      <c r="S222" s="177" t="s">
        <v>175</v>
      </c>
      <c r="T222" s="178" t="s">
        <v>168</v>
      </c>
      <c r="U222" s="156">
        <v>0</v>
      </c>
      <c r="V222" s="156">
        <f t="shared" si="76"/>
        <v>0</v>
      </c>
      <c r="W222" s="156"/>
      <c r="X222" s="156" t="s">
        <v>713</v>
      </c>
      <c r="Y222" s="147"/>
      <c r="Z222" s="147"/>
      <c r="AA222" s="147"/>
      <c r="AB222" s="147"/>
      <c r="AC222" s="147"/>
      <c r="AD222" s="147"/>
      <c r="AE222" s="147"/>
      <c r="AF222" s="147"/>
      <c r="AG222" s="147" t="s">
        <v>714</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1" x14ac:dyDescent="0.25">
      <c r="A223" s="172">
        <v>208</v>
      </c>
      <c r="B223" s="173" t="s">
        <v>561</v>
      </c>
      <c r="C223" s="182" t="s">
        <v>862</v>
      </c>
      <c r="D223" s="174" t="s">
        <v>330</v>
      </c>
      <c r="E223" s="175">
        <v>5</v>
      </c>
      <c r="F223" s="176"/>
      <c r="G223" s="177">
        <f t="shared" si="70"/>
        <v>0</v>
      </c>
      <c r="H223" s="176"/>
      <c r="I223" s="177">
        <f t="shared" si="71"/>
        <v>0</v>
      </c>
      <c r="J223" s="176"/>
      <c r="K223" s="177">
        <f t="shared" si="72"/>
        <v>0</v>
      </c>
      <c r="L223" s="177">
        <v>21</v>
      </c>
      <c r="M223" s="177">
        <f t="shared" si="73"/>
        <v>0</v>
      </c>
      <c r="N223" s="177">
        <v>0</v>
      </c>
      <c r="O223" s="177">
        <f t="shared" si="74"/>
        <v>0</v>
      </c>
      <c r="P223" s="177">
        <v>0</v>
      </c>
      <c r="Q223" s="177">
        <f t="shared" si="75"/>
        <v>0</v>
      </c>
      <c r="R223" s="177"/>
      <c r="S223" s="177" t="s">
        <v>175</v>
      </c>
      <c r="T223" s="178" t="s">
        <v>168</v>
      </c>
      <c r="U223" s="156">
        <v>0</v>
      </c>
      <c r="V223" s="156">
        <f t="shared" si="76"/>
        <v>0</v>
      </c>
      <c r="W223" s="156"/>
      <c r="X223" s="156" t="s">
        <v>713</v>
      </c>
      <c r="Y223" s="147"/>
      <c r="Z223" s="147"/>
      <c r="AA223" s="147"/>
      <c r="AB223" s="147"/>
      <c r="AC223" s="147"/>
      <c r="AD223" s="147"/>
      <c r="AE223" s="147"/>
      <c r="AF223" s="147"/>
      <c r="AG223" s="147" t="s">
        <v>714</v>
      </c>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1" x14ac:dyDescent="0.25">
      <c r="A224" s="172">
        <v>209</v>
      </c>
      <c r="B224" s="173" t="s">
        <v>764</v>
      </c>
      <c r="C224" s="182" t="s">
        <v>863</v>
      </c>
      <c r="D224" s="174" t="s">
        <v>166</v>
      </c>
      <c r="E224" s="175">
        <v>10</v>
      </c>
      <c r="F224" s="176"/>
      <c r="G224" s="177">
        <f t="shared" si="70"/>
        <v>0</v>
      </c>
      <c r="H224" s="176"/>
      <c r="I224" s="177">
        <f t="shared" si="71"/>
        <v>0</v>
      </c>
      <c r="J224" s="176"/>
      <c r="K224" s="177">
        <f t="shared" si="72"/>
        <v>0</v>
      </c>
      <c r="L224" s="177">
        <v>21</v>
      </c>
      <c r="M224" s="177">
        <f t="shared" si="73"/>
        <v>0</v>
      </c>
      <c r="N224" s="177">
        <v>0</v>
      </c>
      <c r="O224" s="177">
        <f t="shared" si="74"/>
        <v>0</v>
      </c>
      <c r="P224" s="177">
        <v>0</v>
      </c>
      <c r="Q224" s="177">
        <f t="shared" si="75"/>
        <v>0</v>
      </c>
      <c r="R224" s="177"/>
      <c r="S224" s="177" t="s">
        <v>175</v>
      </c>
      <c r="T224" s="178" t="s">
        <v>168</v>
      </c>
      <c r="U224" s="156">
        <v>0</v>
      </c>
      <c r="V224" s="156">
        <f t="shared" si="76"/>
        <v>0</v>
      </c>
      <c r="W224" s="156"/>
      <c r="X224" s="156" t="s">
        <v>713</v>
      </c>
      <c r="Y224" s="147"/>
      <c r="Z224" s="147"/>
      <c r="AA224" s="147"/>
      <c r="AB224" s="147"/>
      <c r="AC224" s="147"/>
      <c r="AD224" s="147"/>
      <c r="AE224" s="147"/>
      <c r="AF224" s="147"/>
      <c r="AG224" s="147" t="s">
        <v>714</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ht="20" outlineLevel="1" x14ac:dyDescent="0.25">
      <c r="A225" s="172">
        <v>210</v>
      </c>
      <c r="B225" s="173" t="s">
        <v>563</v>
      </c>
      <c r="C225" s="182" t="s">
        <v>864</v>
      </c>
      <c r="D225" s="174" t="s">
        <v>166</v>
      </c>
      <c r="E225" s="175">
        <v>28</v>
      </c>
      <c r="F225" s="176"/>
      <c r="G225" s="177">
        <f t="shared" si="70"/>
        <v>0</v>
      </c>
      <c r="H225" s="176"/>
      <c r="I225" s="177">
        <f t="shared" si="71"/>
        <v>0</v>
      </c>
      <c r="J225" s="176"/>
      <c r="K225" s="177">
        <f t="shared" si="72"/>
        <v>0</v>
      </c>
      <c r="L225" s="177">
        <v>21</v>
      </c>
      <c r="M225" s="177">
        <f t="shared" si="73"/>
        <v>0</v>
      </c>
      <c r="N225" s="177">
        <v>0</v>
      </c>
      <c r="O225" s="177">
        <f t="shared" si="74"/>
        <v>0</v>
      </c>
      <c r="P225" s="177">
        <v>0</v>
      </c>
      <c r="Q225" s="177">
        <f t="shared" si="75"/>
        <v>0</v>
      </c>
      <c r="R225" s="177"/>
      <c r="S225" s="177" t="s">
        <v>175</v>
      </c>
      <c r="T225" s="178" t="s">
        <v>168</v>
      </c>
      <c r="U225" s="156">
        <v>0</v>
      </c>
      <c r="V225" s="156">
        <f t="shared" si="76"/>
        <v>0</v>
      </c>
      <c r="W225" s="156"/>
      <c r="X225" s="156" t="s">
        <v>713</v>
      </c>
      <c r="Y225" s="147"/>
      <c r="Z225" s="147"/>
      <c r="AA225" s="147"/>
      <c r="AB225" s="147"/>
      <c r="AC225" s="147"/>
      <c r="AD225" s="147"/>
      <c r="AE225" s="147"/>
      <c r="AF225" s="147"/>
      <c r="AG225" s="147" t="s">
        <v>714</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x14ac:dyDescent="0.25">
      <c r="A226" s="172">
        <v>211</v>
      </c>
      <c r="B226" s="173" t="s">
        <v>565</v>
      </c>
      <c r="C226" s="182" t="s">
        <v>865</v>
      </c>
      <c r="D226" s="174" t="s">
        <v>330</v>
      </c>
      <c r="E226" s="175">
        <v>4</v>
      </c>
      <c r="F226" s="176"/>
      <c r="G226" s="177">
        <f t="shared" si="70"/>
        <v>0</v>
      </c>
      <c r="H226" s="176"/>
      <c r="I226" s="177">
        <f t="shared" si="71"/>
        <v>0</v>
      </c>
      <c r="J226" s="176"/>
      <c r="K226" s="177">
        <f t="shared" si="72"/>
        <v>0</v>
      </c>
      <c r="L226" s="177">
        <v>21</v>
      </c>
      <c r="M226" s="177">
        <f t="shared" si="73"/>
        <v>0</v>
      </c>
      <c r="N226" s="177">
        <v>0</v>
      </c>
      <c r="O226" s="177">
        <f t="shared" si="74"/>
        <v>0</v>
      </c>
      <c r="P226" s="177">
        <v>0</v>
      </c>
      <c r="Q226" s="177">
        <f t="shared" si="75"/>
        <v>0</v>
      </c>
      <c r="R226" s="177"/>
      <c r="S226" s="177" t="s">
        <v>175</v>
      </c>
      <c r="T226" s="178" t="s">
        <v>168</v>
      </c>
      <c r="U226" s="156">
        <v>0</v>
      </c>
      <c r="V226" s="156">
        <f t="shared" si="76"/>
        <v>0</v>
      </c>
      <c r="W226" s="156"/>
      <c r="X226" s="156" t="s">
        <v>713</v>
      </c>
      <c r="Y226" s="147"/>
      <c r="Z226" s="147"/>
      <c r="AA226" s="147"/>
      <c r="AB226" s="147"/>
      <c r="AC226" s="147"/>
      <c r="AD226" s="147"/>
      <c r="AE226" s="147"/>
      <c r="AF226" s="147"/>
      <c r="AG226" s="147" t="s">
        <v>714</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1" x14ac:dyDescent="0.25">
      <c r="A227" s="172">
        <v>212</v>
      </c>
      <c r="B227" s="173" t="s">
        <v>736</v>
      </c>
      <c r="C227" s="182" t="s">
        <v>866</v>
      </c>
      <c r="D227" s="174" t="s">
        <v>330</v>
      </c>
      <c r="E227" s="175">
        <v>50</v>
      </c>
      <c r="F227" s="176"/>
      <c r="G227" s="177">
        <f t="shared" si="70"/>
        <v>0</v>
      </c>
      <c r="H227" s="176"/>
      <c r="I227" s="177">
        <f t="shared" si="71"/>
        <v>0</v>
      </c>
      <c r="J227" s="176"/>
      <c r="K227" s="177">
        <f t="shared" si="72"/>
        <v>0</v>
      </c>
      <c r="L227" s="177">
        <v>21</v>
      </c>
      <c r="M227" s="177">
        <f t="shared" si="73"/>
        <v>0</v>
      </c>
      <c r="N227" s="177">
        <v>0</v>
      </c>
      <c r="O227" s="177">
        <f t="shared" si="74"/>
        <v>0</v>
      </c>
      <c r="P227" s="177">
        <v>0</v>
      </c>
      <c r="Q227" s="177">
        <f t="shared" si="75"/>
        <v>0</v>
      </c>
      <c r="R227" s="177"/>
      <c r="S227" s="177" t="s">
        <v>175</v>
      </c>
      <c r="T227" s="178" t="s">
        <v>168</v>
      </c>
      <c r="U227" s="156">
        <v>0</v>
      </c>
      <c r="V227" s="156">
        <f t="shared" si="76"/>
        <v>0</v>
      </c>
      <c r="W227" s="156"/>
      <c r="X227" s="156" t="s">
        <v>713</v>
      </c>
      <c r="Y227" s="147"/>
      <c r="Z227" s="147"/>
      <c r="AA227" s="147"/>
      <c r="AB227" s="147"/>
      <c r="AC227" s="147"/>
      <c r="AD227" s="147"/>
      <c r="AE227" s="147"/>
      <c r="AF227" s="147"/>
      <c r="AG227" s="147" t="s">
        <v>714</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x14ac:dyDescent="0.25">
      <c r="A228" s="172">
        <v>213</v>
      </c>
      <c r="B228" s="173" t="s">
        <v>738</v>
      </c>
      <c r="C228" s="182" t="s">
        <v>867</v>
      </c>
      <c r="D228" s="174" t="s">
        <v>166</v>
      </c>
      <c r="E228" s="175">
        <v>30</v>
      </c>
      <c r="F228" s="176"/>
      <c r="G228" s="177">
        <f t="shared" si="70"/>
        <v>0</v>
      </c>
      <c r="H228" s="176"/>
      <c r="I228" s="177">
        <f t="shared" si="71"/>
        <v>0</v>
      </c>
      <c r="J228" s="176"/>
      <c r="K228" s="177">
        <f t="shared" si="72"/>
        <v>0</v>
      </c>
      <c r="L228" s="177">
        <v>21</v>
      </c>
      <c r="M228" s="177">
        <f t="shared" si="73"/>
        <v>0</v>
      </c>
      <c r="N228" s="177">
        <v>0</v>
      </c>
      <c r="O228" s="177">
        <f t="shared" si="74"/>
        <v>0</v>
      </c>
      <c r="P228" s="177">
        <v>0</v>
      </c>
      <c r="Q228" s="177">
        <f t="shared" si="75"/>
        <v>0</v>
      </c>
      <c r="R228" s="177"/>
      <c r="S228" s="177" t="s">
        <v>175</v>
      </c>
      <c r="T228" s="178" t="s">
        <v>168</v>
      </c>
      <c r="U228" s="156">
        <v>0</v>
      </c>
      <c r="V228" s="156">
        <f t="shared" si="76"/>
        <v>0</v>
      </c>
      <c r="W228" s="156"/>
      <c r="X228" s="156" t="s">
        <v>713</v>
      </c>
      <c r="Y228" s="147"/>
      <c r="Z228" s="147"/>
      <c r="AA228" s="147"/>
      <c r="AB228" s="147"/>
      <c r="AC228" s="147"/>
      <c r="AD228" s="147"/>
      <c r="AE228" s="147"/>
      <c r="AF228" s="147"/>
      <c r="AG228" s="147" t="s">
        <v>714</v>
      </c>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x14ac:dyDescent="0.25">
      <c r="A229" s="172">
        <v>214</v>
      </c>
      <c r="B229" s="173" t="s">
        <v>740</v>
      </c>
      <c r="C229" s="182" t="s">
        <v>782</v>
      </c>
      <c r="D229" s="174" t="s">
        <v>166</v>
      </c>
      <c r="E229" s="175">
        <v>30</v>
      </c>
      <c r="F229" s="176"/>
      <c r="G229" s="177">
        <f t="shared" si="70"/>
        <v>0</v>
      </c>
      <c r="H229" s="176"/>
      <c r="I229" s="177">
        <f t="shared" si="71"/>
        <v>0</v>
      </c>
      <c r="J229" s="176"/>
      <c r="K229" s="177">
        <f t="shared" si="72"/>
        <v>0</v>
      </c>
      <c r="L229" s="177">
        <v>21</v>
      </c>
      <c r="M229" s="177">
        <f t="shared" si="73"/>
        <v>0</v>
      </c>
      <c r="N229" s="177">
        <v>0</v>
      </c>
      <c r="O229" s="177">
        <f t="shared" si="74"/>
        <v>0</v>
      </c>
      <c r="P229" s="177">
        <v>0</v>
      </c>
      <c r="Q229" s="177">
        <f t="shared" si="75"/>
        <v>0</v>
      </c>
      <c r="R229" s="177"/>
      <c r="S229" s="177" t="s">
        <v>175</v>
      </c>
      <c r="T229" s="178" t="s">
        <v>168</v>
      </c>
      <c r="U229" s="156">
        <v>0</v>
      </c>
      <c r="V229" s="156">
        <f t="shared" si="76"/>
        <v>0</v>
      </c>
      <c r="W229" s="156"/>
      <c r="X229" s="156" t="s">
        <v>713</v>
      </c>
      <c r="Y229" s="147"/>
      <c r="Z229" s="147"/>
      <c r="AA229" s="147"/>
      <c r="AB229" s="147"/>
      <c r="AC229" s="147"/>
      <c r="AD229" s="147"/>
      <c r="AE229" s="147"/>
      <c r="AF229" s="147"/>
      <c r="AG229" s="147" t="s">
        <v>714</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x14ac:dyDescent="0.25">
      <c r="A230" s="172">
        <v>215</v>
      </c>
      <c r="B230" s="173" t="s">
        <v>444</v>
      </c>
      <c r="C230" s="182" t="s">
        <v>868</v>
      </c>
      <c r="D230" s="174" t="s">
        <v>330</v>
      </c>
      <c r="E230" s="175">
        <v>240</v>
      </c>
      <c r="F230" s="176"/>
      <c r="G230" s="177">
        <f t="shared" si="70"/>
        <v>0</v>
      </c>
      <c r="H230" s="176"/>
      <c r="I230" s="177">
        <f t="shared" si="71"/>
        <v>0</v>
      </c>
      <c r="J230" s="176"/>
      <c r="K230" s="177">
        <f t="shared" si="72"/>
        <v>0</v>
      </c>
      <c r="L230" s="177">
        <v>21</v>
      </c>
      <c r="M230" s="177">
        <f t="shared" si="73"/>
        <v>0</v>
      </c>
      <c r="N230" s="177">
        <v>0</v>
      </c>
      <c r="O230" s="177">
        <f t="shared" si="74"/>
        <v>0</v>
      </c>
      <c r="P230" s="177">
        <v>0</v>
      </c>
      <c r="Q230" s="177">
        <f t="shared" si="75"/>
        <v>0</v>
      </c>
      <c r="R230" s="177"/>
      <c r="S230" s="177" t="s">
        <v>175</v>
      </c>
      <c r="T230" s="178" t="s">
        <v>168</v>
      </c>
      <c r="U230" s="156">
        <v>0</v>
      </c>
      <c r="V230" s="156">
        <f t="shared" si="76"/>
        <v>0</v>
      </c>
      <c r="W230" s="156"/>
      <c r="X230" s="156" t="s">
        <v>713</v>
      </c>
      <c r="Y230" s="147"/>
      <c r="Z230" s="147"/>
      <c r="AA230" s="147"/>
      <c r="AB230" s="147"/>
      <c r="AC230" s="147"/>
      <c r="AD230" s="147"/>
      <c r="AE230" s="147"/>
      <c r="AF230" s="147"/>
      <c r="AG230" s="147" t="s">
        <v>714</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1" x14ac:dyDescent="0.25">
      <c r="A231" s="172">
        <v>216</v>
      </c>
      <c r="B231" s="173" t="s">
        <v>448</v>
      </c>
      <c r="C231" s="182" t="s">
        <v>869</v>
      </c>
      <c r="D231" s="174" t="s">
        <v>330</v>
      </c>
      <c r="E231" s="175">
        <v>5</v>
      </c>
      <c r="F231" s="176"/>
      <c r="G231" s="177">
        <f t="shared" si="70"/>
        <v>0</v>
      </c>
      <c r="H231" s="176"/>
      <c r="I231" s="177">
        <f t="shared" si="71"/>
        <v>0</v>
      </c>
      <c r="J231" s="176"/>
      <c r="K231" s="177">
        <f t="shared" si="72"/>
        <v>0</v>
      </c>
      <c r="L231" s="177">
        <v>21</v>
      </c>
      <c r="M231" s="177">
        <f t="shared" si="73"/>
        <v>0</v>
      </c>
      <c r="N231" s="177">
        <v>0</v>
      </c>
      <c r="O231" s="177">
        <f t="shared" si="74"/>
        <v>0</v>
      </c>
      <c r="P231" s="177">
        <v>0</v>
      </c>
      <c r="Q231" s="177">
        <f t="shared" si="75"/>
        <v>0</v>
      </c>
      <c r="R231" s="177"/>
      <c r="S231" s="177" t="s">
        <v>175</v>
      </c>
      <c r="T231" s="178" t="s">
        <v>168</v>
      </c>
      <c r="U231" s="156">
        <v>0</v>
      </c>
      <c r="V231" s="156">
        <f t="shared" si="76"/>
        <v>0</v>
      </c>
      <c r="W231" s="156"/>
      <c r="X231" s="156" t="s">
        <v>713</v>
      </c>
      <c r="Y231" s="147"/>
      <c r="Z231" s="147"/>
      <c r="AA231" s="147"/>
      <c r="AB231" s="147"/>
      <c r="AC231" s="147"/>
      <c r="AD231" s="147"/>
      <c r="AE231" s="147"/>
      <c r="AF231" s="147"/>
      <c r="AG231" s="147" t="s">
        <v>714</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1" x14ac:dyDescent="0.25">
      <c r="A232" s="172">
        <v>217</v>
      </c>
      <c r="B232" s="173" t="s">
        <v>450</v>
      </c>
      <c r="C232" s="182" t="s">
        <v>870</v>
      </c>
      <c r="D232" s="174" t="s">
        <v>330</v>
      </c>
      <c r="E232" s="175">
        <v>11</v>
      </c>
      <c r="F232" s="176"/>
      <c r="G232" s="177">
        <f t="shared" si="70"/>
        <v>0</v>
      </c>
      <c r="H232" s="176"/>
      <c r="I232" s="177">
        <f t="shared" si="71"/>
        <v>0</v>
      </c>
      <c r="J232" s="176"/>
      <c r="K232" s="177">
        <f t="shared" si="72"/>
        <v>0</v>
      </c>
      <c r="L232" s="177">
        <v>21</v>
      </c>
      <c r="M232" s="177">
        <f t="shared" si="73"/>
        <v>0</v>
      </c>
      <c r="N232" s="177">
        <v>0</v>
      </c>
      <c r="O232" s="177">
        <f t="shared" si="74"/>
        <v>0</v>
      </c>
      <c r="P232" s="177">
        <v>0</v>
      </c>
      <c r="Q232" s="177">
        <f t="shared" si="75"/>
        <v>0</v>
      </c>
      <c r="R232" s="177"/>
      <c r="S232" s="177" t="s">
        <v>175</v>
      </c>
      <c r="T232" s="178" t="s">
        <v>168</v>
      </c>
      <c r="U232" s="156">
        <v>0</v>
      </c>
      <c r="V232" s="156">
        <f t="shared" si="76"/>
        <v>0</v>
      </c>
      <c r="W232" s="156"/>
      <c r="X232" s="156" t="s">
        <v>713</v>
      </c>
      <c r="Y232" s="147"/>
      <c r="Z232" s="147"/>
      <c r="AA232" s="147"/>
      <c r="AB232" s="147"/>
      <c r="AC232" s="147"/>
      <c r="AD232" s="147"/>
      <c r="AE232" s="147"/>
      <c r="AF232" s="147"/>
      <c r="AG232" s="147" t="s">
        <v>714</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outlineLevel="1" x14ac:dyDescent="0.25">
      <c r="A233" s="172">
        <v>218</v>
      </c>
      <c r="B233" s="173" t="s">
        <v>570</v>
      </c>
      <c r="C233" s="182" t="s">
        <v>871</v>
      </c>
      <c r="D233" s="174" t="s">
        <v>166</v>
      </c>
      <c r="E233" s="175">
        <v>1</v>
      </c>
      <c r="F233" s="176"/>
      <c r="G233" s="177">
        <f t="shared" si="70"/>
        <v>0</v>
      </c>
      <c r="H233" s="176"/>
      <c r="I233" s="177">
        <f t="shared" si="71"/>
        <v>0</v>
      </c>
      <c r="J233" s="176"/>
      <c r="K233" s="177">
        <f t="shared" si="72"/>
        <v>0</v>
      </c>
      <c r="L233" s="177">
        <v>21</v>
      </c>
      <c r="M233" s="177">
        <f t="shared" si="73"/>
        <v>0</v>
      </c>
      <c r="N233" s="177">
        <v>0</v>
      </c>
      <c r="O233" s="177">
        <f t="shared" si="74"/>
        <v>0</v>
      </c>
      <c r="P233" s="177">
        <v>0</v>
      </c>
      <c r="Q233" s="177">
        <f t="shared" si="75"/>
        <v>0</v>
      </c>
      <c r="R233" s="177"/>
      <c r="S233" s="177" t="s">
        <v>175</v>
      </c>
      <c r="T233" s="178" t="s">
        <v>168</v>
      </c>
      <c r="U233" s="156">
        <v>0</v>
      </c>
      <c r="V233" s="156">
        <f t="shared" si="76"/>
        <v>0</v>
      </c>
      <c r="W233" s="156"/>
      <c r="X233" s="156" t="s">
        <v>713</v>
      </c>
      <c r="Y233" s="147"/>
      <c r="Z233" s="147"/>
      <c r="AA233" s="147"/>
      <c r="AB233" s="147"/>
      <c r="AC233" s="147"/>
      <c r="AD233" s="147"/>
      <c r="AE233" s="147"/>
      <c r="AF233" s="147"/>
      <c r="AG233" s="147" t="s">
        <v>714</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x14ac:dyDescent="0.25">
      <c r="A234" s="172">
        <v>219</v>
      </c>
      <c r="B234" s="173" t="s">
        <v>572</v>
      </c>
      <c r="C234" s="182" t="s">
        <v>872</v>
      </c>
      <c r="D234" s="174" t="s">
        <v>330</v>
      </c>
      <c r="E234" s="175">
        <v>140</v>
      </c>
      <c r="F234" s="176"/>
      <c r="G234" s="177">
        <f t="shared" si="70"/>
        <v>0</v>
      </c>
      <c r="H234" s="176"/>
      <c r="I234" s="177">
        <f t="shared" si="71"/>
        <v>0</v>
      </c>
      <c r="J234" s="176"/>
      <c r="K234" s="177">
        <f t="shared" si="72"/>
        <v>0</v>
      </c>
      <c r="L234" s="177">
        <v>21</v>
      </c>
      <c r="M234" s="177">
        <f t="shared" si="73"/>
        <v>0</v>
      </c>
      <c r="N234" s="177">
        <v>0</v>
      </c>
      <c r="O234" s="177">
        <f t="shared" si="74"/>
        <v>0</v>
      </c>
      <c r="P234" s="177">
        <v>0</v>
      </c>
      <c r="Q234" s="177">
        <f t="shared" si="75"/>
        <v>0</v>
      </c>
      <c r="R234" s="177"/>
      <c r="S234" s="177" t="s">
        <v>175</v>
      </c>
      <c r="T234" s="178" t="s">
        <v>168</v>
      </c>
      <c r="U234" s="156">
        <v>0</v>
      </c>
      <c r="V234" s="156">
        <f t="shared" si="76"/>
        <v>0</v>
      </c>
      <c r="W234" s="156"/>
      <c r="X234" s="156" t="s">
        <v>713</v>
      </c>
      <c r="Y234" s="147"/>
      <c r="Z234" s="147"/>
      <c r="AA234" s="147"/>
      <c r="AB234" s="147"/>
      <c r="AC234" s="147"/>
      <c r="AD234" s="147"/>
      <c r="AE234" s="147"/>
      <c r="AF234" s="147"/>
      <c r="AG234" s="147" t="s">
        <v>714</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x14ac:dyDescent="0.25">
      <c r="A235" s="172">
        <v>220</v>
      </c>
      <c r="B235" s="173" t="s">
        <v>574</v>
      </c>
      <c r="C235" s="182" t="s">
        <v>873</v>
      </c>
      <c r="D235" s="174" t="s">
        <v>166</v>
      </c>
      <c r="E235" s="175">
        <v>5</v>
      </c>
      <c r="F235" s="176"/>
      <c r="G235" s="177">
        <f t="shared" si="70"/>
        <v>0</v>
      </c>
      <c r="H235" s="176"/>
      <c r="I235" s="177">
        <f t="shared" si="71"/>
        <v>0</v>
      </c>
      <c r="J235" s="176"/>
      <c r="K235" s="177">
        <f t="shared" si="72"/>
        <v>0</v>
      </c>
      <c r="L235" s="177">
        <v>21</v>
      </c>
      <c r="M235" s="177">
        <f t="shared" si="73"/>
        <v>0</v>
      </c>
      <c r="N235" s="177">
        <v>0</v>
      </c>
      <c r="O235" s="177">
        <f t="shared" si="74"/>
        <v>0</v>
      </c>
      <c r="P235" s="177">
        <v>0</v>
      </c>
      <c r="Q235" s="177">
        <f t="shared" si="75"/>
        <v>0</v>
      </c>
      <c r="R235" s="177"/>
      <c r="S235" s="177" t="s">
        <v>175</v>
      </c>
      <c r="T235" s="178" t="s">
        <v>168</v>
      </c>
      <c r="U235" s="156">
        <v>0</v>
      </c>
      <c r="V235" s="156">
        <f t="shared" si="76"/>
        <v>0</v>
      </c>
      <c r="W235" s="156"/>
      <c r="X235" s="156" t="s">
        <v>713</v>
      </c>
      <c r="Y235" s="147"/>
      <c r="Z235" s="147"/>
      <c r="AA235" s="147"/>
      <c r="AB235" s="147"/>
      <c r="AC235" s="147"/>
      <c r="AD235" s="147"/>
      <c r="AE235" s="147"/>
      <c r="AF235" s="147"/>
      <c r="AG235" s="147" t="s">
        <v>714</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x14ac:dyDescent="0.25">
      <c r="A236" s="172">
        <v>221</v>
      </c>
      <c r="B236" s="173" t="s">
        <v>576</v>
      </c>
      <c r="C236" s="182" t="s">
        <v>874</v>
      </c>
      <c r="D236" s="174" t="s">
        <v>166</v>
      </c>
      <c r="E236" s="175">
        <v>1</v>
      </c>
      <c r="F236" s="176"/>
      <c r="G236" s="177">
        <f t="shared" si="70"/>
        <v>0</v>
      </c>
      <c r="H236" s="176"/>
      <c r="I236" s="177">
        <f t="shared" si="71"/>
        <v>0</v>
      </c>
      <c r="J236" s="176"/>
      <c r="K236" s="177">
        <f t="shared" si="72"/>
        <v>0</v>
      </c>
      <c r="L236" s="177">
        <v>21</v>
      </c>
      <c r="M236" s="177">
        <f t="shared" si="73"/>
        <v>0</v>
      </c>
      <c r="N236" s="177">
        <v>0</v>
      </c>
      <c r="O236" s="177">
        <f t="shared" si="74"/>
        <v>0</v>
      </c>
      <c r="P236" s="177">
        <v>0</v>
      </c>
      <c r="Q236" s="177">
        <f t="shared" si="75"/>
        <v>0</v>
      </c>
      <c r="R236" s="177"/>
      <c r="S236" s="177" t="s">
        <v>175</v>
      </c>
      <c r="T236" s="178" t="s">
        <v>168</v>
      </c>
      <c r="U236" s="156">
        <v>0</v>
      </c>
      <c r="V236" s="156">
        <f t="shared" si="76"/>
        <v>0</v>
      </c>
      <c r="W236" s="156"/>
      <c r="X236" s="156" t="s">
        <v>713</v>
      </c>
      <c r="Y236" s="147"/>
      <c r="Z236" s="147"/>
      <c r="AA236" s="147"/>
      <c r="AB236" s="147"/>
      <c r="AC236" s="147"/>
      <c r="AD236" s="147"/>
      <c r="AE236" s="147"/>
      <c r="AF236" s="147"/>
      <c r="AG236" s="147" t="s">
        <v>714</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ht="13" x14ac:dyDescent="0.25">
      <c r="A237" s="158" t="s">
        <v>162</v>
      </c>
      <c r="B237" s="159" t="s">
        <v>124</v>
      </c>
      <c r="C237" s="180" t="s">
        <v>125</v>
      </c>
      <c r="D237" s="160"/>
      <c r="E237" s="161"/>
      <c r="F237" s="162"/>
      <c r="G237" s="162">
        <f>SUMIF(AG238:AG258,"&lt;&gt;NOR",G238:G258)</f>
        <v>0</v>
      </c>
      <c r="H237" s="162"/>
      <c r="I237" s="162">
        <f>SUM(I238:I258)</f>
        <v>0</v>
      </c>
      <c r="J237" s="162"/>
      <c r="K237" s="162">
        <f>SUM(K238:K258)</f>
        <v>0</v>
      </c>
      <c r="L237" s="162"/>
      <c r="M237" s="162">
        <f>SUM(M238:M258)</f>
        <v>0</v>
      </c>
      <c r="N237" s="162"/>
      <c r="O237" s="162">
        <f>SUM(O238:O258)</f>
        <v>0</v>
      </c>
      <c r="P237" s="162"/>
      <c r="Q237" s="162">
        <f>SUM(Q238:Q258)</f>
        <v>0</v>
      </c>
      <c r="R237" s="162"/>
      <c r="S237" s="162"/>
      <c r="T237" s="163"/>
      <c r="U237" s="157"/>
      <c r="V237" s="157">
        <f>SUM(V238:V258)</f>
        <v>0</v>
      </c>
      <c r="W237" s="157"/>
      <c r="X237" s="157"/>
      <c r="AG237" t="s">
        <v>163</v>
      </c>
    </row>
    <row r="238" spans="1:60" outlineLevel="1" x14ac:dyDescent="0.25">
      <c r="A238" s="172">
        <v>222</v>
      </c>
      <c r="B238" s="173" t="s">
        <v>848</v>
      </c>
      <c r="C238" s="182" t="s">
        <v>875</v>
      </c>
      <c r="D238" s="174" t="s">
        <v>166</v>
      </c>
      <c r="E238" s="175">
        <v>1</v>
      </c>
      <c r="F238" s="176"/>
      <c r="G238" s="177">
        <f t="shared" ref="G238:G258" si="77">ROUND(E238*F238,2)</f>
        <v>0</v>
      </c>
      <c r="H238" s="176"/>
      <c r="I238" s="177">
        <f t="shared" ref="I238:I258" si="78">ROUND(E238*H238,2)</f>
        <v>0</v>
      </c>
      <c r="J238" s="176"/>
      <c r="K238" s="177">
        <f t="shared" ref="K238:K258" si="79">ROUND(E238*J238,2)</f>
        <v>0</v>
      </c>
      <c r="L238" s="177">
        <v>21</v>
      </c>
      <c r="M238" s="177">
        <f t="shared" ref="M238:M258" si="80">G238*(1+L238/100)</f>
        <v>0</v>
      </c>
      <c r="N238" s="177">
        <v>0</v>
      </c>
      <c r="O238" s="177">
        <f t="shared" ref="O238:O258" si="81">ROUND(E238*N238,2)</f>
        <v>0</v>
      </c>
      <c r="P238" s="177">
        <v>0</v>
      </c>
      <c r="Q238" s="177">
        <f t="shared" ref="Q238:Q258" si="82">ROUND(E238*P238,2)</f>
        <v>0</v>
      </c>
      <c r="R238" s="177"/>
      <c r="S238" s="177" t="s">
        <v>175</v>
      </c>
      <c r="T238" s="178" t="s">
        <v>168</v>
      </c>
      <c r="U238" s="156">
        <v>0</v>
      </c>
      <c r="V238" s="156">
        <f t="shared" ref="V238:V258" si="83">ROUND(E238*U238,2)</f>
        <v>0</v>
      </c>
      <c r="W238" s="156"/>
      <c r="X238" s="156" t="s">
        <v>220</v>
      </c>
      <c r="Y238" s="147"/>
      <c r="Z238" s="147"/>
      <c r="AA238" s="147"/>
      <c r="AB238" s="147"/>
      <c r="AC238" s="147"/>
      <c r="AD238" s="147"/>
      <c r="AE238" s="147"/>
      <c r="AF238" s="147"/>
      <c r="AG238" s="147" t="s">
        <v>437</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1" x14ac:dyDescent="0.25">
      <c r="A239" s="172">
        <v>223</v>
      </c>
      <c r="B239" s="173" t="s">
        <v>645</v>
      </c>
      <c r="C239" s="182" t="s">
        <v>876</v>
      </c>
      <c r="D239" s="174" t="s">
        <v>166</v>
      </c>
      <c r="E239" s="175">
        <v>4</v>
      </c>
      <c r="F239" s="176"/>
      <c r="G239" s="177">
        <f t="shared" si="77"/>
        <v>0</v>
      </c>
      <c r="H239" s="176"/>
      <c r="I239" s="177">
        <f t="shared" si="78"/>
        <v>0</v>
      </c>
      <c r="J239" s="176"/>
      <c r="K239" s="177">
        <f t="shared" si="79"/>
        <v>0</v>
      </c>
      <c r="L239" s="177">
        <v>21</v>
      </c>
      <c r="M239" s="177">
        <f t="shared" si="80"/>
        <v>0</v>
      </c>
      <c r="N239" s="177">
        <v>0</v>
      </c>
      <c r="O239" s="177">
        <f t="shared" si="81"/>
        <v>0</v>
      </c>
      <c r="P239" s="177">
        <v>0</v>
      </c>
      <c r="Q239" s="177">
        <f t="shared" si="82"/>
        <v>0</v>
      </c>
      <c r="R239" s="177"/>
      <c r="S239" s="177" t="s">
        <v>175</v>
      </c>
      <c r="T239" s="178" t="s">
        <v>168</v>
      </c>
      <c r="U239" s="156">
        <v>0</v>
      </c>
      <c r="V239" s="156">
        <f t="shared" si="83"/>
        <v>0</v>
      </c>
      <c r="W239" s="156"/>
      <c r="X239" s="156" t="s">
        <v>713</v>
      </c>
      <c r="Y239" s="147"/>
      <c r="Z239" s="147"/>
      <c r="AA239" s="147"/>
      <c r="AB239" s="147"/>
      <c r="AC239" s="147"/>
      <c r="AD239" s="147"/>
      <c r="AE239" s="147"/>
      <c r="AF239" s="147"/>
      <c r="AG239" s="147" t="s">
        <v>743</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1" x14ac:dyDescent="0.25">
      <c r="A240" s="172">
        <v>224</v>
      </c>
      <c r="B240" s="173" t="s">
        <v>877</v>
      </c>
      <c r="C240" s="182" t="s">
        <v>878</v>
      </c>
      <c r="D240" s="174" t="s">
        <v>166</v>
      </c>
      <c r="E240" s="175">
        <v>3</v>
      </c>
      <c r="F240" s="176"/>
      <c r="G240" s="177">
        <f t="shared" si="77"/>
        <v>0</v>
      </c>
      <c r="H240" s="176"/>
      <c r="I240" s="177">
        <f t="shared" si="78"/>
        <v>0</v>
      </c>
      <c r="J240" s="176"/>
      <c r="K240" s="177">
        <f t="shared" si="79"/>
        <v>0</v>
      </c>
      <c r="L240" s="177">
        <v>21</v>
      </c>
      <c r="M240" s="177">
        <f t="shared" si="80"/>
        <v>0</v>
      </c>
      <c r="N240" s="177">
        <v>0</v>
      </c>
      <c r="O240" s="177">
        <f t="shared" si="81"/>
        <v>0</v>
      </c>
      <c r="P240" s="177">
        <v>0</v>
      </c>
      <c r="Q240" s="177">
        <f t="shared" si="82"/>
        <v>0</v>
      </c>
      <c r="R240" s="177"/>
      <c r="S240" s="177" t="s">
        <v>175</v>
      </c>
      <c r="T240" s="178" t="s">
        <v>168</v>
      </c>
      <c r="U240" s="156">
        <v>0</v>
      </c>
      <c r="V240" s="156">
        <f t="shared" si="83"/>
        <v>0</v>
      </c>
      <c r="W240" s="156"/>
      <c r="X240" s="156" t="s">
        <v>298</v>
      </c>
      <c r="Y240" s="147"/>
      <c r="Z240" s="147"/>
      <c r="AA240" s="147"/>
      <c r="AB240" s="147"/>
      <c r="AC240" s="147"/>
      <c r="AD240" s="147"/>
      <c r="AE240" s="147"/>
      <c r="AF240" s="147"/>
      <c r="AG240" s="147" t="s">
        <v>454</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x14ac:dyDescent="0.25">
      <c r="A241" s="172">
        <v>225</v>
      </c>
      <c r="B241" s="173" t="s">
        <v>799</v>
      </c>
      <c r="C241" s="182" t="s">
        <v>879</v>
      </c>
      <c r="D241" s="174" t="s">
        <v>330</v>
      </c>
      <c r="E241" s="175">
        <v>22</v>
      </c>
      <c r="F241" s="176"/>
      <c r="G241" s="177">
        <f t="shared" si="77"/>
        <v>0</v>
      </c>
      <c r="H241" s="176"/>
      <c r="I241" s="177">
        <f t="shared" si="78"/>
        <v>0</v>
      </c>
      <c r="J241" s="176"/>
      <c r="K241" s="177">
        <f t="shared" si="79"/>
        <v>0</v>
      </c>
      <c r="L241" s="177">
        <v>21</v>
      </c>
      <c r="M241" s="177">
        <f t="shared" si="80"/>
        <v>0</v>
      </c>
      <c r="N241" s="177">
        <v>0</v>
      </c>
      <c r="O241" s="177">
        <f t="shared" si="81"/>
        <v>0</v>
      </c>
      <c r="P241" s="177">
        <v>0</v>
      </c>
      <c r="Q241" s="177">
        <f t="shared" si="82"/>
        <v>0</v>
      </c>
      <c r="R241" s="177"/>
      <c r="S241" s="177" t="s">
        <v>175</v>
      </c>
      <c r="T241" s="178" t="s">
        <v>168</v>
      </c>
      <c r="U241" s="156">
        <v>0</v>
      </c>
      <c r="V241" s="156">
        <f t="shared" si="83"/>
        <v>0</v>
      </c>
      <c r="W241" s="156"/>
      <c r="X241" s="156" t="s">
        <v>713</v>
      </c>
      <c r="Y241" s="147"/>
      <c r="Z241" s="147"/>
      <c r="AA241" s="147"/>
      <c r="AB241" s="147"/>
      <c r="AC241" s="147"/>
      <c r="AD241" s="147"/>
      <c r="AE241" s="147"/>
      <c r="AF241" s="147"/>
      <c r="AG241" s="147" t="s">
        <v>714</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x14ac:dyDescent="0.25">
      <c r="A242" s="172">
        <v>226</v>
      </c>
      <c r="B242" s="173" t="s">
        <v>551</v>
      </c>
      <c r="C242" s="182" t="s">
        <v>880</v>
      </c>
      <c r="D242" s="174" t="s">
        <v>330</v>
      </c>
      <c r="E242" s="175">
        <v>56</v>
      </c>
      <c r="F242" s="176"/>
      <c r="G242" s="177">
        <f t="shared" si="77"/>
        <v>0</v>
      </c>
      <c r="H242" s="176"/>
      <c r="I242" s="177">
        <f t="shared" si="78"/>
        <v>0</v>
      </c>
      <c r="J242" s="176"/>
      <c r="K242" s="177">
        <f t="shared" si="79"/>
        <v>0</v>
      </c>
      <c r="L242" s="177">
        <v>21</v>
      </c>
      <c r="M242" s="177">
        <f t="shared" si="80"/>
        <v>0</v>
      </c>
      <c r="N242" s="177">
        <v>0</v>
      </c>
      <c r="O242" s="177">
        <f t="shared" si="81"/>
        <v>0</v>
      </c>
      <c r="P242" s="177">
        <v>0</v>
      </c>
      <c r="Q242" s="177">
        <f t="shared" si="82"/>
        <v>0</v>
      </c>
      <c r="R242" s="177"/>
      <c r="S242" s="177" t="s">
        <v>175</v>
      </c>
      <c r="T242" s="178" t="s">
        <v>168</v>
      </c>
      <c r="U242" s="156">
        <v>0</v>
      </c>
      <c r="V242" s="156">
        <f t="shared" si="83"/>
        <v>0</v>
      </c>
      <c r="W242" s="156"/>
      <c r="X242" s="156" t="s">
        <v>713</v>
      </c>
      <c r="Y242" s="147"/>
      <c r="Z242" s="147"/>
      <c r="AA242" s="147"/>
      <c r="AB242" s="147"/>
      <c r="AC242" s="147"/>
      <c r="AD242" s="147"/>
      <c r="AE242" s="147"/>
      <c r="AF242" s="147"/>
      <c r="AG242" s="147" t="s">
        <v>714</v>
      </c>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x14ac:dyDescent="0.25">
      <c r="A243" s="172">
        <v>227</v>
      </c>
      <c r="B243" s="173" t="s">
        <v>553</v>
      </c>
      <c r="C243" s="182" t="s">
        <v>881</v>
      </c>
      <c r="D243" s="174" t="s">
        <v>330</v>
      </c>
      <c r="E243" s="175">
        <v>3</v>
      </c>
      <c r="F243" s="176"/>
      <c r="G243" s="177">
        <f t="shared" si="77"/>
        <v>0</v>
      </c>
      <c r="H243" s="176"/>
      <c r="I243" s="177">
        <f t="shared" si="78"/>
        <v>0</v>
      </c>
      <c r="J243" s="176"/>
      <c r="K243" s="177">
        <f t="shared" si="79"/>
        <v>0</v>
      </c>
      <c r="L243" s="177">
        <v>21</v>
      </c>
      <c r="M243" s="177">
        <f t="shared" si="80"/>
        <v>0</v>
      </c>
      <c r="N243" s="177">
        <v>0</v>
      </c>
      <c r="O243" s="177">
        <f t="shared" si="81"/>
        <v>0</v>
      </c>
      <c r="P243" s="177">
        <v>0</v>
      </c>
      <c r="Q243" s="177">
        <f t="shared" si="82"/>
        <v>0</v>
      </c>
      <c r="R243" s="177"/>
      <c r="S243" s="177" t="s">
        <v>175</v>
      </c>
      <c r="T243" s="178" t="s">
        <v>168</v>
      </c>
      <c r="U243" s="156">
        <v>0</v>
      </c>
      <c r="V243" s="156">
        <f t="shared" si="83"/>
        <v>0</v>
      </c>
      <c r="W243" s="156"/>
      <c r="X243" s="156" t="s">
        <v>713</v>
      </c>
      <c r="Y243" s="147"/>
      <c r="Z243" s="147"/>
      <c r="AA243" s="147"/>
      <c r="AB243" s="147"/>
      <c r="AC243" s="147"/>
      <c r="AD243" s="147"/>
      <c r="AE243" s="147"/>
      <c r="AF243" s="147"/>
      <c r="AG243" s="147" t="s">
        <v>714</v>
      </c>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1" x14ac:dyDescent="0.25">
      <c r="A244" s="172">
        <v>228</v>
      </c>
      <c r="B244" s="173" t="s">
        <v>555</v>
      </c>
      <c r="C244" s="182" t="s">
        <v>882</v>
      </c>
      <c r="D244" s="174" t="s">
        <v>166</v>
      </c>
      <c r="E244" s="175">
        <v>4</v>
      </c>
      <c r="F244" s="176"/>
      <c r="G244" s="177">
        <f t="shared" si="77"/>
        <v>0</v>
      </c>
      <c r="H244" s="176"/>
      <c r="I244" s="177">
        <f t="shared" si="78"/>
        <v>0</v>
      </c>
      <c r="J244" s="176"/>
      <c r="K244" s="177">
        <f t="shared" si="79"/>
        <v>0</v>
      </c>
      <c r="L244" s="177">
        <v>21</v>
      </c>
      <c r="M244" s="177">
        <f t="shared" si="80"/>
        <v>0</v>
      </c>
      <c r="N244" s="177">
        <v>0</v>
      </c>
      <c r="O244" s="177">
        <f t="shared" si="81"/>
        <v>0</v>
      </c>
      <c r="P244" s="177">
        <v>0</v>
      </c>
      <c r="Q244" s="177">
        <f t="shared" si="82"/>
        <v>0</v>
      </c>
      <c r="R244" s="177"/>
      <c r="S244" s="177" t="s">
        <v>175</v>
      </c>
      <c r="T244" s="178" t="s">
        <v>168</v>
      </c>
      <c r="U244" s="156">
        <v>0</v>
      </c>
      <c r="V244" s="156">
        <f t="shared" si="83"/>
        <v>0</v>
      </c>
      <c r="W244" s="156"/>
      <c r="X244" s="156" t="s">
        <v>713</v>
      </c>
      <c r="Y244" s="147"/>
      <c r="Z244" s="147"/>
      <c r="AA244" s="147"/>
      <c r="AB244" s="147"/>
      <c r="AC244" s="147"/>
      <c r="AD244" s="147"/>
      <c r="AE244" s="147"/>
      <c r="AF244" s="147"/>
      <c r="AG244" s="147" t="s">
        <v>714</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outlineLevel="1" x14ac:dyDescent="0.25">
      <c r="A245" s="172">
        <v>229</v>
      </c>
      <c r="B245" s="173" t="s">
        <v>557</v>
      </c>
      <c r="C245" s="182" t="s">
        <v>883</v>
      </c>
      <c r="D245" s="174" t="s">
        <v>166</v>
      </c>
      <c r="E245" s="175">
        <v>37</v>
      </c>
      <c r="F245" s="176"/>
      <c r="G245" s="177">
        <f t="shared" si="77"/>
        <v>0</v>
      </c>
      <c r="H245" s="176"/>
      <c r="I245" s="177">
        <f t="shared" si="78"/>
        <v>0</v>
      </c>
      <c r="J245" s="176"/>
      <c r="K245" s="177">
        <f t="shared" si="79"/>
        <v>0</v>
      </c>
      <c r="L245" s="177">
        <v>21</v>
      </c>
      <c r="M245" s="177">
        <f t="shared" si="80"/>
        <v>0</v>
      </c>
      <c r="N245" s="177">
        <v>0</v>
      </c>
      <c r="O245" s="177">
        <f t="shared" si="81"/>
        <v>0</v>
      </c>
      <c r="P245" s="177">
        <v>0</v>
      </c>
      <c r="Q245" s="177">
        <f t="shared" si="82"/>
        <v>0</v>
      </c>
      <c r="R245" s="177"/>
      <c r="S245" s="177" t="s">
        <v>175</v>
      </c>
      <c r="T245" s="178" t="s">
        <v>168</v>
      </c>
      <c r="U245" s="156">
        <v>0</v>
      </c>
      <c r="V245" s="156">
        <f t="shared" si="83"/>
        <v>0</v>
      </c>
      <c r="W245" s="156"/>
      <c r="X245" s="156" t="s">
        <v>713</v>
      </c>
      <c r="Y245" s="147"/>
      <c r="Z245" s="147"/>
      <c r="AA245" s="147"/>
      <c r="AB245" s="147"/>
      <c r="AC245" s="147"/>
      <c r="AD245" s="147"/>
      <c r="AE245" s="147"/>
      <c r="AF245" s="147"/>
      <c r="AG245" s="147" t="s">
        <v>714</v>
      </c>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1" x14ac:dyDescent="0.25">
      <c r="A246" s="172">
        <v>230</v>
      </c>
      <c r="B246" s="173" t="s">
        <v>762</v>
      </c>
      <c r="C246" s="182" t="s">
        <v>884</v>
      </c>
      <c r="D246" s="174" t="s">
        <v>166</v>
      </c>
      <c r="E246" s="175">
        <v>9</v>
      </c>
      <c r="F246" s="176"/>
      <c r="G246" s="177">
        <f t="shared" si="77"/>
        <v>0</v>
      </c>
      <c r="H246" s="176"/>
      <c r="I246" s="177">
        <f t="shared" si="78"/>
        <v>0</v>
      </c>
      <c r="J246" s="176"/>
      <c r="K246" s="177">
        <f t="shared" si="79"/>
        <v>0</v>
      </c>
      <c r="L246" s="177">
        <v>21</v>
      </c>
      <c r="M246" s="177">
        <f t="shared" si="80"/>
        <v>0</v>
      </c>
      <c r="N246" s="177">
        <v>0</v>
      </c>
      <c r="O246" s="177">
        <f t="shared" si="81"/>
        <v>0</v>
      </c>
      <c r="P246" s="177">
        <v>0</v>
      </c>
      <c r="Q246" s="177">
        <f t="shared" si="82"/>
        <v>0</v>
      </c>
      <c r="R246" s="177"/>
      <c r="S246" s="177" t="s">
        <v>175</v>
      </c>
      <c r="T246" s="178" t="s">
        <v>168</v>
      </c>
      <c r="U246" s="156">
        <v>0</v>
      </c>
      <c r="V246" s="156">
        <f t="shared" si="83"/>
        <v>0</v>
      </c>
      <c r="W246" s="156"/>
      <c r="X246" s="156" t="s">
        <v>713</v>
      </c>
      <c r="Y246" s="147"/>
      <c r="Z246" s="147"/>
      <c r="AA246" s="147"/>
      <c r="AB246" s="147"/>
      <c r="AC246" s="147"/>
      <c r="AD246" s="147"/>
      <c r="AE246" s="147"/>
      <c r="AF246" s="147"/>
      <c r="AG246" s="147" t="s">
        <v>714</v>
      </c>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x14ac:dyDescent="0.25">
      <c r="A247" s="172">
        <v>231</v>
      </c>
      <c r="B247" s="173" t="s">
        <v>801</v>
      </c>
      <c r="C247" s="182" t="s">
        <v>885</v>
      </c>
      <c r="D247" s="174" t="s">
        <v>166</v>
      </c>
      <c r="E247" s="175">
        <v>4</v>
      </c>
      <c r="F247" s="176"/>
      <c r="G247" s="177">
        <f t="shared" si="77"/>
        <v>0</v>
      </c>
      <c r="H247" s="176"/>
      <c r="I247" s="177">
        <f t="shared" si="78"/>
        <v>0</v>
      </c>
      <c r="J247" s="176"/>
      <c r="K247" s="177">
        <f t="shared" si="79"/>
        <v>0</v>
      </c>
      <c r="L247" s="177">
        <v>21</v>
      </c>
      <c r="M247" s="177">
        <f t="shared" si="80"/>
        <v>0</v>
      </c>
      <c r="N247" s="177">
        <v>0</v>
      </c>
      <c r="O247" s="177">
        <f t="shared" si="81"/>
        <v>0</v>
      </c>
      <c r="P247" s="177">
        <v>0</v>
      </c>
      <c r="Q247" s="177">
        <f t="shared" si="82"/>
        <v>0</v>
      </c>
      <c r="R247" s="177"/>
      <c r="S247" s="177" t="s">
        <v>175</v>
      </c>
      <c r="T247" s="178" t="s">
        <v>168</v>
      </c>
      <c r="U247" s="156">
        <v>0</v>
      </c>
      <c r="V247" s="156">
        <f t="shared" si="83"/>
        <v>0</v>
      </c>
      <c r="W247" s="156"/>
      <c r="X247" s="156" t="s">
        <v>713</v>
      </c>
      <c r="Y247" s="147"/>
      <c r="Z247" s="147"/>
      <c r="AA247" s="147"/>
      <c r="AB247" s="147"/>
      <c r="AC247" s="147"/>
      <c r="AD247" s="147"/>
      <c r="AE247" s="147"/>
      <c r="AF247" s="147"/>
      <c r="AG247" s="147" t="s">
        <v>714</v>
      </c>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1" x14ac:dyDescent="0.25">
      <c r="A248" s="172">
        <v>232</v>
      </c>
      <c r="B248" s="173" t="s">
        <v>730</v>
      </c>
      <c r="C248" s="182" t="s">
        <v>886</v>
      </c>
      <c r="D248" s="174" t="s">
        <v>166</v>
      </c>
      <c r="E248" s="175">
        <v>4</v>
      </c>
      <c r="F248" s="176"/>
      <c r="G248" s="177">
        <f t="shared" si="77"/>
        <v>0</v>
      </c>
      <c r="H248" s="176"/>
      <c r="I248" s="177">
        <f t="shared" si="78"/>
        <v>0</v>
      </c>
      <c r="J248" s="176"/>
      <c r="K248" s="177">
        <f t="shared" si="79"/>
        <v>0</v>
      </c>
      <c r="L248" s="177">
        <v>21</v>
      </c>
      <c r="M248" s="177">
        <f t="shared" si="80"/>
        <v>0</v>
      </c>
      <c r="N248" s="177">
        <v>0</v>
      </c>
      <c r="O248" s="177">
        <f t="shared" si="81"/>
        <v>0</v>
      </c>
      <c r="P248" s="177">
        <v>0</v>
      </c>
      <c r="Q248" s="177">
        <f t="shared" si="82"/>
        <v>0</v>
      </c>
      <c r="R248" s="177"/>
      <c r="S248" s="177" t="s">
        <v>175</v>
      </c>
      <c r="T248" s="178" t="s">
        <v>168</v>
      </c>
      <c r="U248" s="156">
        <v>0</v>
      </c>
      <c r="V248" s="156">
        <f t="shared" si="83"/>
        <v>0</v>
      </c>
      <c r="W248" s="156"/>
      <c r="X248" s="156" t="s">
        <v>713</v>
      </c>
      <c r="Y248" s="147"/>
      <c r="Z248" s="147"/>
      <c r="AA248" s="147"/>
      <c r="AB248" s="147"/>
      <c r="AC248" s="147"/>
      <c r="AD248" s="147"/>
      <c r="AE248" s="147"/>
      <c r="AF248" s="147"/>
      <c r="AG248" s="147" t="s">
        <v>714</v>
      </c>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5">
      <c r="A249" s="172">
        <v>233</v>
      </c>
      <c r="B249" s="173" t="s">
        <v>732</v>
      </c>
      <c r="C249" s="182" t="s">
        <v>887</v>
      </c>
      <c r="D249" s="174" t="s">
        <v>166</v>
      </c>
      <c r="E249" s="175">
        <v>4</v>
      </c>
      <c r="F249" s="176"/>
      <c r="G249" s="177">
        <f t="shared" si="77"/>
        <v>0</v>
      </c>
      <c r="H249" s="176"/>
      <c r="I249" s="177">
        <f t="shared" si="78"/>
        <v>0</v>
      </c>
      <c r="J249" s="176"/>
      <c r="K249" s="177">
        <f t="shared" si="79"/>
        <v>0</v>
      </c>
      <c r="L249" s="177">
        <v>21</v>
      </c>
      <c r="M249" s="177">
        <f t="shared" si="80"/>
        <v>0</v>
      </c>
      <c r="N249" s="177">
        <v>0</v>
      </c>
      <c r="O249" s="177">
        <f t="shared" si="81"/>
        <v>0</v>
      </c>
      <c r="P249" s="177">
        <v>0</v>
      </c>
      <c r="Q249" s="177">
        <f t="shared" si="82"/>
        <v>0</v>
      </c>
      <c r="R249" s="177"/>
      <c r="S249" s="177" t="s">
        <v>175</v>
      </c>
      <c r="T249" s="178" t="s">
        <v>168</v>
      </c>
      <c r="U249" s="156">
        <v>0</v>
      </c>
      <c r="V249" s="156">
        <f t="shared" si="83"/>
        <v>0</v>
      </c>
      <c r="W249" s="156"/>
      <c r="X249" s="156" t="s">
        <v>713</v>
      </c>
      <c r="Y249" s="147"/>
      <c r="Z249" s="147"/>
      <c r="AA249" s="147"/>
      <c r="AB249" s="147"/>
      <c r="AC249" s="147"/>
      <c r="AD249" s="147"/>
      <c r="AE249" s="147"/>
      <c r="AF249" s="147"/>
      <c r="AG249" s="147" t="s">
        <v>714</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1" x14ac:dyDescent="0.25">
      <c r="A250" s="172">
        <v>234</v>
      </c>
      <c r="B250" s="173" t="s">
        <v>734</v>
      </c>
      <c r="C250" s="182" t="s">
        <v>888</v>
      </c>
      <c r="D250" s="174" t="s">
        <v>166</v>
      </c>
      <c r="E250" s="175">
        <v>6</v>
      </c>
      <c r="F250" s="176"/>
      <c r="G250" s="177">
        <f t="shared" si="77"/>
        <v>0</v>
      </c>
      <c r="H250" s="176"/>
      <c r="I250" s="177">
        <f t="shared" si="78"/>
        <v>0</v>
      </c>
      <c r="J250" s="176"/>
      <c r="K250" s="177">
        <f t="shared" si="79"/>
        <v>0</v>
      </c>
      <c r="L250" s="177">
        <v>21</v>
      </c>
      <c r="M250" s="177">
        <f t="shared" si="80"/>
        <v>0</v>
      </c>
      <c r="N250" s="177">
        <v>0</v>
      </c>
      <c r="O250" s="177">
        <f t="shared" si="81"/>
        <v>0</v>
      </c>
      <c r="P250" s="177">
        <v>0</v>
      </c>
      <c r="Q250" s="177">
        <f t="shared" si="82"/>
        <v>0</v>
      </c>
      <c r="R250" s="177"/>
      <c r="S250" s="177" t="s">
        <v>175</v>
      </c>
      <c r="T250" s="178" t="s">
        <v>168</v>
      </c>
      <c r="U250" s="156">
        <v>0</v>
      </c>
      <c r="V250" s="156">
        <f t="shared" si="83"/>
        <v>0</v>
      </c>
      <c r="W250" s="156"/>
      <c r="X250" s="156" t="s">
        <v>713</v>
      </c>
      <c r="Y250" s="147"/>
      <c r="Z250" s="147"/>
      <c r="AA250" s="147"/>
      <c r="AB250" s="147"/>
      <c r="AC250" s="147"/>
      <c r="AD250" s="147"/>
      <c r="AE250" s="147"/>
      <c r="AF250" s="147"/>
      <c r="AG250" s="147" t="s">
        <v>714</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x14ac:dyDescent="0.25">
      <c r="A251" s="172">
        <v>235</v>
      </c>
      <c r="B251" s="173" t="s">
        <v>559</v>
      </c>
      <c r="C251" s="182" t="s">
        <v>889</v>
      </c>
      <c r="D251" s="174" t="s">
        <v>166</v>
      </c>
      <c r="E251" s="175">
        <v>6</v>
      </c>
      <c r="F251" s="176"/>
      <c r="G251" s="177">
        <f t="shared" si="77"/>
        <v>0</v>
      </c>
      <c r="H251" s="176"/>
      <c r="I251" s="177">
        <f t="shared" si="78"/>
        <v>0</v>
      </c>
      <c r="J251" s="176"/>
      <c r="K251" s="177">
        <f t="shared" si="79"/>
        <v>0</v>
      </c>
      <c r="L251" s="177">
        <v>21</v>
      </c>
      <c r="M251" s="177">
        <f t="shared" si="80"/>
        <v>0</v>
      </c>
      <c r="N251" s="177">
        <v>0</v>
      </c>
      <c r="O251" s="177">
        <f t="shared" si="81"/>
        <v>0</v>
      </c>
      <c r="P251" s="177">
        <v>0</v>
      </c>
      <c r="Q251" s="177">
        <f t="shared" si="82"/>
        <v>0</v>
      </c>
      <c r="R251" s="177"/>
      <c r="S251" s="177" t="s">
        <v>175</v>
      </c>
      <c r="T251" s="178" t="s">
        <v>168</v>
      </c>
      <c r="U251" s="156">
        <v>0</v>
      </c>
      <c r="V251" s="156">
        <f t="shared" si="83"/>
        <v>0</v>
      </c>
      <c r="W251" s="156"/>
      <c r="X251" s="156" t="s">
        <v>713</v>
      </c>
      <c r="Y251" s="147"/>
      <c r="Z251" s="147"/>
      <c r="AA251" s="147"/>
      <c r="AB251" s="147"/>
      <c r="AC251" s="147"/>
      <c r="AD251" s="147"/>
      <c r="AE251" s="147"/>
      <c r="AF251" s="147"/>
      <c r="AG251" s="147" t="s">
        <v>714</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x14ac:dyDescent="0.25">
      <c r="A252" s="172">
        <v>236</v>
      </c>
      <c r="B252" s="173" t="s">
        <v>561</v>
      </c>
      <c r="C252" s="182" t="s">
        <v>890</v>
      </c>
      <c r="D252" s="174" t="s">
        <v>166</v>
      </c>
      <c r="E252" s="175">
        <v>4</v>
      </c>
      <c r="F252" s="176"/>
      <c r="G252" s="177">
        <f t="shared" si="77"/>
        <v>0</v>
      </c>
      <c r="H252" s="176"/>
      <c r="I252" s="177">
        <f t="shared" si="78"/>
        <v>0</v>
      </c>
      <c r="J252" s="176"/>
      <c r="K252" s="177">
        <f t="shared" si="79"/>
        <v>0</v>
      </c>
      <c r="L252" s="177">
        <v>21</v>
      </c>
      <c r="M252" s="177">
        <f t="shared" si="80"/>
        <v>0</v>
      </c>
      <c r="N252" s="177">
        <v>0</v>
      </c>
      <c r="O252" s="177">
        <f t="shared" si="81"/>
        <v>0</v>
      </c>
      <c r="P252" s="177">
        <v>0</v>
      </c>
      <c r="Q252" s="177">
        <f t="shared" si="82"/>
        <v>0</v>
      </c>
      <c r="R252" s="177"/>
      <c r="S252" s="177" t="s">
        <v>175</v>
      </c>
      <c r="T252" s="178" t="s">
        <v>168</v>
      </c>
      <c r="U252" s="156">
        <v>0</v>
      </c>
      <c r="V252" s="156">
        <f t="shared" si="83"/>
        <v>0</v>
      </c>
      <c r="W252" s="156"/>
      <c r="X252" s="156" t="s">
        <v>713</v>
      </c>
      <c r="Y252" s="147"/>
      <c r="Z252" s="147"/>
      <c r="AA252" s="147"/>
      <c r="AB252" s="147"/>
      <c r="AC252" s="147"/>
      <c r="AD252" s="147"/>
      <c r="AE252" s="147"/>
      <c r="AF252" s="147"/>
      <c r="AG252" s="147" t="s">
        <v>714</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1" x14ac:dyDescent="0.25">
      <c r="A253" s="172">
        <v>237</v>
      </c>
      <c r="B253" s="173" t="s">
        <v>764</v>
      </c>
      <c r="C253" s="182" t="s">
        <v>891</v>
      </c>
      <c r="D253" s="174" t="s">
        <v>166</v>
      </c>
      <c r="E253" s="175">
        <v>12</v>
      </c>
      <c r="F253" s="176"/>
      <c r="G253" s="177">
        <f t="shared" si="77"/>
        <v>0</v>
      </c>
      <c r="H253" s="176"/>
      <c r="I253" s="177">
        <f t="shared" si="78"/>
        <v>0</v>
      </c>
      <c r="J253" s="176"/>
      <c r="K253" s="177">
        <f t="shared" si="79"/>
        <v>0</v>
      </c>
      <c r="L253" s="177">
        <v>21</v>
      </c>
      <c r="M253" s="177">
        <f t="shared" si="80"/>
        <v>0</v>
      </c>
      <c r="N253" s="177">
        <v>0</v>
      </c>
      <c r="O253" s="177">
        <f t="shared" si="81"/>
        <v>0</v>
      </c>
      <c r="P253" s="177">
        <v>0</v>
      </c>
      <c r="Q253" s="177">
        <f t="shared" si="82"/>
        <v>0</v>
      </c>
      <c r="R253" s="177"/>
      <c r="S253" s="177" t="s">
        <v>175</v>
      </c>
      <c r="T253" s="178" t="s">
        <v>168</v>
      </c>
      <c r="U253" s="156">
        <v>0</v>
      </c>
      <c r="V253" s="156">
        <f t="shared" si="83"/>
        <v>0</v>
      </c>
      <c r="W253" s="156"/>
      <c r="X253" s="156" t="s">
        <v>713</v>
      </c>
      <c r="Y253" s="147"/>
      <c r="Z253" s="147"/>
      <c r="AA253" s="147"/>
      <c r="AB253" s="147"/>
      <c r="AC253" s="147"/>
      <c r="AD253" s="147"/>
      <c r="AE253" s="147"/>
      <c r="AF253" s="147"/>
      <c r="AG253" s="147" t="s">
        <v>714</v>
      </c>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1" x14ac:dyDescent="0.25">
      <c r="A254" s="172">
        <v>238</v>
      </c>
      <c r="B254" s="173" t="s">
        <v>563</v>
      </c>
      <c r="C254" s="182" t="s">
        <v>892</v>
      </c>
      <c r="D254" s="174" t="s">
        <v>166</v>
      </c>
      <c r="E254" s="175">
        <v>4</v>
      </c>
      <c r="F254" s="176"/>
      <c r="G254" s="177">
        <f t="shared" si="77"/>
        <v>0</v>
      </c>
      <c r="H254" s="176"/>
      <c r="I254" s="177">
        <f t="shared" si="78"/>
        <v>0</v>
      </c>
      <c r="J254" s="176"/>
      <c r="K254" s="177">
        <f t="shared" si="79"/>
        <v>0</v>
      </c>
      <c r="L254" s="177">
        <v>21</v>
      </c>
      <c r="M254" s="177">
        <f t="shared" si="80"/>
        <v>0</v>
      </c>
      <c r="N254" s="177">
        <v>0</v>
      </c>
      <c r="O254" s="177">
        <f t="shared" si="81"/>
        <v>0</v>
      </c>
      <c r="P254" s="177">
        <v>0</v>
      </c>
      <c r="Q254" s="177">
        <f t="shared" si="82"/>
        <v>0</v>
      </c>
      <c r="R254" s="177"/>
      <c r="S254" s="177" t="s">
        <v>175</v>
      </c>
      <c r="T254" s="178" t="s">
        <v>168</v>
      </c>
      <c r="U254" s="156">
        <v>0</v>
      </c>
      <c r="V254" s="156">
        <f t="shared" si="83"/>
        <v>0</v>
      </c>
      <c r="W254" s="156"/>
      <c r="X254" s="156" t="s">
        <v>713</v>
      </c>
      <c r="Y254" s="147"/>
      <c r="Z254" s="147"/>
      <c r="AA254" s="147"/>
      <c r="AB254" s="147"/>
      <c r="AC254" s="147"/>
      <c r="AD254" s="147"/>
      <c r="AE254" s="147"/>
      <c r="AF254" s="147"/>
      <c r="AG254" s="147" t="s">
        <v>714</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ht="20" outlineLevel="1" x14ac:dyDescent="0.25">
      <c r="A255" s="172">
        <v>239</v>
      </c>
      <c r="B255" s="173" t="s">
        <v>565</v>
      </c>
      <c r="C255" s="182" t="s">
        <v>893</v>
      </c>
      <c r="D255" s="174" t="s">
        <v>166</v>
      </c>
      <c r="E255" s="175">
        <v>15</v>
      </c>
      <c r="F255" s="176"/>
      <c r="G255" s="177">
        <f t="shared" si="77"/>
        <v>0</v>
      </c>
      <c r="H255" s="176"/>
      <c r="I255" s="177">
        <f t="shared" si="78"/>
        <v>0</v>
      </c>
      <c r="J255" s="176"/>
      <c r="K255" s="177">
        <f t="shared" si="79"/>
        <v>0</v>
      </c>
      <c r="L255" s="177">
        <v>21</v>
      </c>
      <c r="M255" s="177">
        <f t="shared" si="80"/>
        <v>0</v>
      </c>
      <c r="N255" s="177">
        <v>0</v>
      </c>
      <c r="O255" s="177">
        <f t="shared" si="81"/>
        <v>0</v>
      </c>
      <c r="P255" s="177">
        <v>0</v>
      </c>
      <c r="Q255" s="177">
        <f t="shared" si="82"/>
        <v>0</v>
      </c>
      <c r="R255" s="177"/>
      <c r="S255" s="177" t="s">
        <v>175</v>
      </c>
      <c r="T255" s="178" t="s">
        <v>168</v>
      </c>
      <c r="U255" s="156">
        <v>0</v>
      </c>
      <c r="V255" s="156">
        <f t="shared" si="83"/>
        <v>0</v>
      </c>
      <c r="W255" s="156"/>
      <c r="X255" s="156" t="s">
        <v>713</v>
      </c>
      <c r="Y255" s="147"/>
      <c r="Z255" s="147"/>
      <c r="AA255" s="147"/>
      <c r="AB255" s="147"/>
      <c r="AC255" s="147"/>
      <c r="AD255" s="147"/>
      <c r="AE255" s="147"/>
      <c r="AF255" s="147"/>
      <c r="AG255" s="147" t="s">
        <v>714</v>
      </c>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1" x14ac:dyDescent="0.25">
      <c r="A256" s="172">
        <v>240</v>
      </c>
      <c r="B256" s="173" t="s">
        <v>736</v>
      </c>
      <c r="C256" s="182" t="s">
        <v>894</v>
      </c>
      <c r="D256" s="174" t="s">
        <v>166</v>
      </c>
      <c r="E256" s="175">
        <v>20</v>
      </c>
      <c r="F256" s="176"/>
      <c r="G256" s="177">
        <f t="shared" si="77"/>
        <v>0</v>
      </c>
      <c r="H256" s="176"/>
      <c r="I256" s="177">
        <f t="shared" si="78"/>
        <v>0</v>
      </c>
      <c r="J256" s="176"/>
      <c r="K256" s="177">
        <f t="shared" si="79"/>
        <v>0</v>
      </c>
      <c r="L256" s="177">
        <v>21</v>
      </c>
      <c r="M256" s="177">
        <f t="shared" si="80"/>
        <v>0</v>
      </c>
      <c r="N256" s="177">
        <v>0</v>
      </c>
      <c r="O256" s="177">
        <f t="shared" si="81"/>
        <v>0</v>
      </c>
      <c r="P256" s="177">
        <v>0</v>
      </c>
      <c r="Q256" s="177">
        <f t="shared" si="82"/>
        <v>0</v>
      </c>
      <c r="R256" s="177"/>
      <c r="S256" s="177" t="s">
        <v>175</v>
      </c>
      <c r="T256" s="178" t="s">
        <v>168</v>
      </c>
      <c r="U256" s="156">
        <v>0</v>
      </c>
      <c r="V256" s="156">
        <f t="shared" si="83"/>
        <v>0</v>
      </c>
      <c r="W256" s="156"/>
      <c r="X256" s="156" t="s">
        <v>713</v>
      </c>
      <c r="Y256" s="147"/>
      <c r="Z256" s="147"/>
      <c r="AA256" s="147"/>
      <c r="AB256" s="147"/>
      <c r="AC256" s="147"/>
      <c r="AD256" s="147"/>
      <c r="AE256" s="147"/>
      <c r="AF256" s="147"/>
      <c r="AG256" s="147" t="s">
        <v>714</v>
      </c>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x14ac:dyDescent="0.25">
      <c r="A257" s="172">
        <v>241</v>
      </c>
      <c r="B257" s="173" t="s">
        <v>740</v>
      </c>
      <c r="C257" s="182" t="s">
        <v>895</v>
      </c>
      <c r="D257" s="174" t="s">
        <v>166</v>
      </c>
      <c r="E257" s="175">
        <v>1</v>
      </c>
      <c r="F257" s="176"/>
      <c r="G257" s="177">
        <f t="shared" si="77"/>
        <v>0</v>
      </c>
      <c r="H257" s="176"/>
      <c r="I257" s="177">
        <f t="shared" si="78"/>
        <v>0</v>
      </c>
      <c r="J257" s="176"/>
      <c r="K257" s="177">
        <f t="shared" si="79"/>
        <v>0</v>
      </c>
      <c r="L257" s="177">
        <v>21</v>
      </c>
      <c r="M257" s="177">
        <f t="shared" si="80"/>
        <v>0</v>
      </c>
      <c r="N257" s="177">
        <v>0</v>
      </c>
      <c r="O257" s="177">
        <f t="shared" si="81"/>
        <v>0</v>
      </c>
      <c r="P257" s="177">
        <v>0</v>
      </c>
      <c r="Q257" s="177">
        <f t="shared" si="82"/>
        <v>0</v>
      </c>
      <c r="R257" s="177"/>
      <c r="S257" s="177" t="s">
        <v>175</v>
      </c>
      <c r="T257" s="178" t="s">
        <v>168</v>
      </c>
      <c r="U257" s="156">
        <v>0</v>
      </c>
      <c r="V257" s="156">
        <f t="shared" si="83"/>
        <v>0</v>
      </c>
      <c r="W257" s="156"/>
      <c r="X257" s="156" t="s">
        <v>713</v>
      </c>
      <c r="Y257" s="147"/>
      <c r="Z257" s="147"/>
      <c r="AA257" s="147"/>
      <c r="AB257" s="147"/>
      <c r="AC257" s="147"/>
      <c r="AD257" s="147"/>
      <c r="AE257" s="147"/>
      <c r="AF257" s="147"/>
      <c r="AG257" s="147" t="s">
        <v>714</v>
      </c>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1" x14ac:dyDescent="0.25">
      <c r="A258" s="164">
        <v>242</v>
      </c>
      <c r="B258" s="165" t="s">
        <v>803</v>
      </c>
      <c r="C258" s="181" t="s">
        <v>765</v>
      </c>
      <c r="D258" s="166" t="s">
        <v>166</v>
      </c>
      <c r="E258" s="167">
        <v>1</v>
      </c>
      <c r="F258" s="168"/>
      <c r="G258" s="169">
        <f t="shared" si="77"/>
        <v>0</v>
      </c>
      <c r="H258" s="168"/>
      <c r="I258" s="169">
        <f t="shared" si="78"/>
        <v>0</v>
      </c>
      <c r="J258" s="168"/>
      <c r="K258" s="169">
        <f t="shared" si="79"/>
        <v>0</v>
      </c>
      <c r="L258" s="169">
        <v>21</v>
      </c>
      <c r="M258" s="169">
        <f t="shared" si="80"/>
        <v>0</v>
      </c>
      <c r="N258" s="169">
        <v>0</v>
      </c>
      <c r="O258" s="169">
        <f t="shared" si="81"/>
        <v>0</v>
      </c>
      <c r="P258" s="169">
        <v>0</v>
      </c>
      <c r="Q258" s="169">
        <f t="shared" si="82"/>
        <v>0</v>
      </c>
      <c r="R258" s="169"/>
      <c r="S258" s="169" t="s">
        <v>175</v>
      </c>
      <c r="T258" s="170" t="s">
        <v>168</v>
      </c>
      <c r="U258" s="156">
        <v>0</v>
      </c>
      <c r="V258" s="156">
        <f t="shared" si="83"/>
        <v>0</v>
      </c>
      <c r="W258" s="156"/>
      <c r="X258" s="156" t="s">
        <v>713</v>
      </c>
      <c r="Y258" s="147"/>
      <c r="Z258" s="147"/>
      <c r="AA258" s="147"/>
      <c r="AB258" s="147"/>
      <c r="AC258" s="147"/>
      <c r="AD258" s="147"/>
      <c r="AE258" s="147"/>
      <c r="AF258" s="147"/>
      <c r="AG258" s="147" t="s">
        <v>714</v>
      </c>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x14ac:dyDescent="0.25">
      <c r="A259" s="3"/>
      <c r="B259" s="4"/>
      <c r="C259" s="183"/>
      <c r="D259" s="6"/>
      <c r="E259" s="3"/>
      <c r="F259" s="3"/>
      <c r="G259" s="3"/>
      <c r="H259" s="3"/>
      <c r="I259" s="3"/>
      <c r="J259" s="3"/>
      <c r="K259" s="3"/>
      <c r="L259" s="3"/>
      <c r="M259" s="3"/>
      <c r="N259" s="3"/>
      <c r="O259" s="3"/>
      <c r="P259" s="3"/>
      <c r="Q259" s="3"/>
      <c r="R259" s="3"/>
      <c r="S259" s="3"/>
      <c r="T259" s="3"/>
      <c r="U259" s="3"/>
      <c r="V259" s="3"/>
      <c r="W259" s="3"/>
      <c r="X259" s="3"/>
      <c r="AE259">
        <v>15</v>
      </c>
      <c r="AF259">
        <v>21</v>
      </c>
      <c r="AG259" t="s">
        <v>149</v>
      </c>
    </row>
    <row r="260" spans="1:60" ht="13" x14ac:dyDescent="0.25">
      <c r="A260" s="150"/>
      <c r="B260" s="151" t="s">
        <v>29</v>
      </c>
      <c r="C260" s="184"/>
      <c r="D260" s="152"/>
      <c r="E260" s="153"/>
      <c r="F260" s="153"/>
      <c r="G260" s="179">
        <f>G8+G88+G97+G117+G137+G157+G172+G183+G237</f>
        <v>0</v>
      </c>
      <c r="H260" s="3"/>
      <c r="I260" s="3"/>
      <c r="J260" s="3"/>
      <c r="K260" s="3"/>
      <c r="L260" s="3"/>
      <c r="M260" s="3"/>
      <c r="N260" s="3"/>
      <c r="O260" s="3"/>
      <c r="P260" s="3"/>
      <c r="Q260" s="3"/>
      <c r="R260" s="3"/>
      <c r="S260" s="3"/>
      <c r="T260" s="3"/>
      <c r="U260" s="3"/>
      <c r="V260" s="3"/>
      <c r="W260" s="3"/>
      <c r="X260" s="3"/>
      <c r="AE260">
        <f>SUMIF(L7:L258,AE259,G7:G258)</f>
        <v>0</v>
      </c>
      <c r="AF260">
        <f>SUMIF(L7:L258,AF259,G7:G258)</f>
        <v>0</v>
      </c>
      <c r="AG260" t="s">
        <v>212</v>
      </c>
    </row>
    <row r="261" spans="1:60" x14ac:dyDescent="0.25">
      <c r="C261" s="185"/>
      <c r="D261" s="10"/>
      <c r="AG261" t="s">
        <v>213</v>
      </c>
    </row>
    <row r="262" spans="1:60" x14ac:dyDescent="0.25">
      <c r="D262" s="10"/>
    </row>
    <row r="263" spans="1:60" x14ac:dyDescent="0.25">
      <c r="D263" s="10"/>
    </row>
    <row r="264" spans="1:60" x14ac:dyDescent="0.25">
      <c r="D264" s="10"/>
    </row>
    <row r="265" spans="1:60" x14ac:dyDescent="0.25">
      <c r="D265" s="10"/>
    </row>
    <row r="266" spans="1:60" x14ac:dyDescent="0.25">
      <c r="D266" s="10"/>
    </row>
    <row r="267" spans="1:60" x14ac:dyDescent="0.25">
      <c r="D267" s="10"/>
    </row>
    <row r="268" spans="1:60" x14ac:dyDescent="0.25">
      <c r="D268" s="10"/>
    </row>
    <row r="269" spans="1:60" x14ac:dyDescent="0.25">
      <c r="D269" s="10"/>
    </row>
    <row r="270" spans="1:60" x14ac:dyDescent="0.25">
      <c r="D270" s="10"/>
    </row>
    <row r="271" spans="1:60" x14ac:dyDescent="0.25">
      <c r="D271" s="10"/>
    </row>
    <row r="272" spans="1:60"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gmuzEO0ojtm5XOc4HrM5e7sOjgnD33jyo/zE9TTFfYcjOWxwWQLG+9Upe3PB74mfUgT/NQPlKXG3boPoPUu+g==" saltValue="A85F1XuhezLclwDhQCjnCQ==" spinCount="100000" sheet="1" objects="1" scenarios="1"/>
  <mergeCells count="4">
    <mergeCell ref="A1:G1"/>
    <mergeCell ref="C2:G2"/>
    <mergeCell ref="C3:G3"/>
    <mergeCell ref="C4:G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59</v>
      </c>
      <c r="C3" s="257" t="s">
        <v>60</v>
      </c>
      <c r="D3" s="258"/>
      <c r="E3" s="258"/>
      <c r="F3" s="258"/>
      <c r="G3" s="259"/>
      <c r="AC3" s="121" t="s">
        <v>215</v>
      </c>
      <c r="AG3" t="s">
        <v>139</v>
      </c>
    </row>
    <row r="4" spans="1:60" ht="24.9" customHeight="1" x14ac:dyDescent="0.25">
      <c r="A4" s="140" t="s">
        <v>9</v>
      </c>
      <c r="B4" s="141" t="s">
        <v>66</v>
      </c>
      <c r="C4" s="260" t="s">
        <v>67</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SUMIF(AG9:AG63,"&lt;&gt;NOR",G9:G63)</f>
        <v>0</v>
      </c>
      <c r="H8" s="162"/>
      <c r="I8" s="162">
        <f>SUM(I9:I63)</f>
        <v>0</v>
      </c>
      <c r="J8" s="162"/>
      <c r="K8" s="162">
        <f>SUM(K9:K63)</f>
        <v>0</v>
      </c>
      <c r="L8" s="162"/>
      <c r="M8" s="162">
        <f>SUM(M9:M63)</f>
        <v>0</v>
      </c>
      <c r="N8" s="162"/>
      <c r="O8" s="162">
        <f>SUM(O9:O63)</f>
        <v>39.47</v>
      </c>
      <c r="P8" s="162"/>
      <c r="Q8" s="162">
        <f>SUM(Q9:Q63)</f>
        <v>0</v>
      </c>
      <c r="R8" s="162"/>
      <c r="S8" s="162"/>
      <c r="T8" s="163"/>
      <c r="U8" s="157"/>
      <c r="V8" s="157">
        <f>SUM(V9:V63)</f>
        <v>268.71999999999997</v>
      </c>
      <c r="W8" s="157"/>
      <c r="X8" s="157"/>
      <c r="AG8" t="s">
        <v>163</v>
      </c>
    </row>
    <row r="9" spans="1:60" ht="20" outlineLevel="1" x14ac:dyDescent="0.25">
      <c r="A9" s="164">
        <v>1</v>
      </c>
      <c r="B9" s="165" t="s">
        <v>216</v>
      </c>
      <c r="C9" s="181" t="s">
        <v>217</v>
      </c>
      <c r="D9" s="166" t="s">
        <v>218</v>
      </c>
      <c r="E9" s="167">
        <v>8</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219</v>
      </c>
      <c r="S9" s="169" t="s">
        <v>167</v>
      </c>
      <c r="T9" s="170" t="s">
        <v>167</v>
      </c>
      <c r="U9" s="156">
        <v>0.20300000000000001</v>
      </c>
      <c r="V9" s="156">
        <f>ROUND(E9*U9,2)</f>
        <v>1.62</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65" t="s">
        <v>222</v>
      </c>
      <c r="D10" s="266"/>
      <c r="E10" s="266"/>
      <c r="F10" s="266"/>
      <c r="G10" s="26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223</v>
      </c>
      <c r="AH10" s="147"/>
      <c r="AI10" s="147"/>
      <c r="AJ10" s="147"/>
      <c r="AK10" s="147"/>
      <c r="AL10" s="147"/>
      <c r="AM10" s="147"/>
      <c r="AN10" s="147"/>
      <c r="AO10" s="147"/>
      <c r="AP10" s="147"/>
      <c r="AQ10" s="147"/>
      <c r="AR10" s="147"/>
      <c r="AS10" s="147"/>
      <c r="AT10" s="147"/>
      <c r="AU10" s="147"/>
      <c r="AV10" s="147"/>
      <c r="AW10" s="147"/>
      <c r="AX10" s="147"/>
      <c r="AY10" s="147"/>
      <c r="AZ10" s="147"/>
      <c r="BA10" s="171" t="str">
        <f>C10</f>
        <v>na vzdálenost od hladiny vody v jímce po výšku roviny proložené osou nejvyššího bodu výtlačného potrubí. Včetně odpadní potrubí v délce do 20 m.</v>
      </c>
      <c r="BB10" s="147"/>
      <c r="BC10" s="147"/>
      <c r="BD10" s="147"/>
      <c r="BE10" s="147"/>
      <c r="BF10" s="147"/>
      <c r="BG10" s="147"/>
      <c r="BH10" s="147"/>
    </row>
    <row r="11" spans="1:60" ht="20" outlineLevel="1" x14ac:dyDescent="0.25">
      <c r="A11" s="164">
        <v>2</v>
      </c>
      <c r="B11" s="165" t="s">
        <v>224</v>
      </c>
      <c r="C11" s="181" t="s">
        <v>225</v>
      </c>
      <c r="D11" s="166" t="s">
        <v>226</v>
      </c>
      <c r="E11" s="167">
        <v>1</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v>
      </c>
      <c r="V11" s="156">
        <f>ROUND(E11*U11,2)</f>
        <v>0</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0.5" outlineLevel="1" x14ac:dyDescent="0.25">
      <c r="A12" s="154"/>
      <c r="B12" s="155"/>
      <c r="C12" s="265" t="s">
        <v>227</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2" s="147"/>
      <c r="BC12" s="147"/>
      <c r="BD12" s="147"/>
      <c r="BE12" s="147"/>
      <c r="BF12" s="147"/>
      <c r="BG12" s="147"/>
      <c r="BH12" s="147"/>
    </row>
    <row r="13" spans="1:60" outlineLevel="1" x14ac:dyDescent="0.25">
      <c r="A13" s="164">
        <v>3</v>
      </c>
      <c r="B13" s="165" t="s">
        <v>228</v>
      </c>
      <c r="C13" s="181" t="s">
        <v>229</v>
      </c>
      <c r="D13" s="166" t="s">
        <v>230</v>
      </c>
      <c r="E13" s="167">
        <v>39</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0.1</v>
      </c>
      <c r="V13" s="156">
        <f>ROUND(E13*U13,2)</f>
        <v>3.9</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65" t="s">
        <v>231</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nebo lesní půdy, s vodorovným přemístěním na hromady v místě upotřebení nebo na dočasné či trvalé skládky se složením</v>
      </c>
      <c r="BB14" s="147"/>
      <c r="BC14" s="147"/>
      <c r="BD14" s="147"/>
      <c r="BE14" s="147"/>
      <c r="BF14" s="147"/>
      <c r="BG14" s="147"/>
      <c r="BH14" s="147"/>
    </row>
    <row r="15" spans="1:60" outlineLevel="1" x14ac:dyDescent="0.25">
      <c r="A15" s="154"/>
      <c r="B15" s="155"/>
      <c r="C15" s="192" t="s">
        <v>896</v>
      </c>
      <c r="D15" s="186"/>
      <c r="E15" s="187">
        <v>39</v>
      </c>
      <c r="F15" s="156"/>
      <c r="G15" s="156"/>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233</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64">
        <v>4</v>
      </c>
      <c r="B16" s="165" t="s">
        <v>897</v>
      </c>
      <c r="C16" s="181" t="s">
        <v>898</v>
      </c>
      <c r="D16" s="166" t="s">
        <v>230</v>
      </c>
      <c r="E16" s="167">
        <v>58.5</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t="s">
        <v>219</v>
      </c>
      <c r="S16" s="169" t="s">
        <v>167</v>
      </c>
      <c r="T16" s="170" t="s">
        <v>167</v>
      </c>
      <c r="U16" s="156">
        <v>0.3</v>
      </c>
      <c r="V16" s="156">
        <f>ROUND(E16*U16,2)</f>
        <v>17.55</v>
      </c>
      <c r="W16" s="156"/>
      <c r="X16" s="156" t="s">
        <v>220</v>
      </c>
      <c r="Y16" s="147"/>
      <c r="Z16" s="147"/>
      <c r="AA16" s="147"/>
      <c r="AB16" s="147"/>
      <c r="AC16" s="147"/>
      <c r="AD16" s="147"/>
      <c r="AE16" s="147"/>
      <c r="AF16" s="147"/>
      <c r="AG16" s="147" t="s">
        <v>221</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65" t="s">
        <v>899</v>
      </c>
      <c r="D17" s="266"/>
      <c r="E17" s="266"/>
      <c r="F17" s="266"/>
      <c r="G17" s="26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223</v>
      </c>
      <c r="AH17" s="147"/>
      <c r="AI17" s="147"/>
      <c r="AJ17" s="147"/>
      <c r="AK17" s="147"/>
      <c r="AL17" s="147"/>
      <c r="AM17" s="147"/>
      <c r="AN17" s="147"/>
      <c r="AO17" s="147"/>
      <c r="AP17" s="147"/>
      <c r="AQ17" s="147"/>
      <c r="AR17" s="147"/>
      <c r="AS17" s="147"/>
      <c r="AT17" s="147"/>
      <c r="AU17" s="147"/>
      <c r="AV17" s="147"/>
      <c r="AW17" s="147"/>
      <c r="AX17" s="147"/>
      <c r="AY17" s="147"/>
      <c r="AZ17" s="147"/>
      <c r="BA17" s="171"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outlineLevel="1" x14ac:dyDescent="0.25">
      <c r="A18" s="154"/>
      <c r="B18" s="155"/>
      <c r="C18" s="193" t="s">
        <v>237</v>
      </c>
      <c r="D18" s="188"/>
      <c r="E18" s="189"/>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900</v>
      </c>
      <c r="D19" s="188"/>
      <c r="E19" s="189">
        <v>146.25</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5" t="s">
        <v>240</v>
      </c>
      <c r="D20" s="190"/>
      <c r="E20" s="191">
        <v>146.25</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3</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3" t="s">
        <v>241</v>
      </c>
      <c r="D21" s="188"/>
      <c r="E21" s="189"/>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2" t="s">
        <v>901</v>
      </c>
      <c r="D22" s="186"/>
      <c r="E22" s="187">
        <v>58.5</v>
      </c>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64">
        <v>5</v>
      </c>
      <c r="B23" s="165" t="s">
        <v>902</v>
      </c>
      <c r="C23" s="181" t="s">
        <v>903</v>
      </c>
      <c r="D23" s="166" t="s">
        <v>230</v>
      </c>
      <c r="E23" s="167">
        <v>58.5</v>
      </c>
      <c r="F23" s="168"/>
      <c r="G23" s="169">
        <f>ROUND(E23*F23,2)</f>
        <v>0</v>
      </c>
      <c r="H23" s="168"/>
      <c r="I23" s="169">
        <f>ROUND(E23*H23,2)</f>
        <v>0</v>
      </c>
      <c r="J23" s="168"/>
      <c r="K23" s="169">
        <f>ROUND(E23*J23,2)</f>
        <v>0</v>
      </c>
      <c r="L23" s="169">
        <v>21</v>
      </c>
      <c r="M23" s="169">
        <f>G23*(1+L23/100)</f>
        <v>0</v>
      </c>
      <c r="N23" s="169">
        <v>0</v>
      </c>
      <c r="O23" s="169">
        <f>ROUND(E23*N23,2)</f>
        <v>0</v>
      </c>
      <c r="P23" s="169">
        <v>0</v>
      </c>
      <c r="Q23" s="169">
        <f>ROUND(E23*P23,2)</f>
        <v>0</v>
      </c>
      <c r="R23" s="169" t="s">
        <v>219</v>
      </c>
      <c r="S23" s="169" t="s">
        <v>167</v>
      </c>
      <c r="T23" s="170" t="s">
        <v>167</v>
      </c>
      <c r="U23" s="156">
        <v>0.15</v>
      </c>
      <c r="V23" s="156">
        <f>ROUND(E23*U23,2)</f>
        <v>8.7799999999999994</v>
      </c>
      <c r="W23" s="156"/>
      <c r="X23" s="156" t="s">
        <v>220</v>
      </c>
      <c r="Y23" s="147"/>
      <c r="Z23" s="147"/>
      <c r="AA23" s="147"/>
      <c r="AB23" s="147"/>
      <c r="AC23" s="147"/>
      <c r="AD23" s="147"/>
      <c r="AE23" s="147"/>
      <c r="AF23" s="147"/>
      <c r="AG23" s="147" t="s">
        <v>221</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5" outlineLevel="1" x14ac:dyDescent="0.25">
      <c r="A24" s="154"/>
      <c r="B24" s="155"/>
      <c r="C24" s="265" t="s">
        <v>899</v>
      </c>
      <c r="D24" s="266"/>
      <c r="E24" s="266"/>
      <c r="F24" s="266"/>
      <c r="G24" s="266"/>
      <c r="H24" s="156"/>
      <c r="I24" s="156"/>
      <c r="J24" s="156"/>
      <c r="K24" s="156"/>
      <c r="L24" s="156"/>
      <c r="M24" s="156"/>
      <c r="N24" s="156"/>
      <c r="O24" s="156"/>
      <c r="P24" s="156"/>
      <c r="Q24" s="156"/>
      <c r="R24" s="156"/>
      <c r="S24" s="156"/>
      <c r="T24" s="156"/>
      <c r="U24" s="156"/>
      <c r="V24" s="156"/>
      <c r="W24" s="156"/>
      <c r="X24" s="156"/>
      <c r="Y24" s="147"/>
      <c r="Z24" s="147"/>
      <c r="AA24" s="147"/>
      <c r="AB24" s="147"/>
      <c r="AC24" s="147"/>
      <c r="AD24" s="147"/>
      <c r="AE24" s="147"/>
      <c r="AF24" s="147"/>
      <c r="AG24" s="147" t="s">
        <v>223</v>
      </c>
      <c r="AH24" s="147"/>
      <c r="AI24" s="147"/>
      <c r="AJ24" s="147"/>
      <c r="AK24" s="147"/>
      <c r="AL24" s="147"/>
      <c r="AM24" s="147"/>
      <c r="AN24" s="147"/>
      <c r="AO24" s="147"/>
      <c r="AP24" s="147"/>
      <c r="AQ24" s="147"/>
      <c r="AR24" s="147"/>
      <c r="AS24" s="147"/>
      <c r="AT24" s="147"/>
      <c r="AU24" s="147"/>
      <c r="AV24" s="147"/>
      <c r="AW24" s="147"/>
      <c r="AX24" s="147"/>
      <c r="AY24" s="147"/>
      <c r="AZ24" s="147"/>
      <c r="BA24" s="171"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47"/>
      <c r="BC24" s="147"/>
      <c r="BD24" s="147"/>
      <c r="BE24" s="147"/>
      <c r="BF24" s="147"/>
      <c r="BG24" s="147"/>
      <c r="BH24" s="147"/>
    </row>
    <row r="25" spans="1:60" outlineLevel="1" x14ac:dyDescent="0.25">
      <c r="A25" s="164">
        <v>6</v>
      </c>
      <c r="B25" s="165" t="s">
        <v>904</v>
      </c>
      <c r="C25" s="181" t="s">
        <v>905</v>
      </c>
      <c r="D25" s="166" t="s">
        <v>230</v>
      </c>
      <c r="E25" s="167">
        <v>58.5</v>
      </c>
      <c r="F25" s="168"/>
      <c r="G25" s="169">
        <f>ROUND(E25*F25,2)</f>
        <v>0</v>
      </c>
      <c r="H25" s="168"/>
      <c r="I25" s="169">
        <f>ROUND(E25*H25,2)</f>
        <v>0</v>
      </c>
      <c r="J25" s="168"/>
      <c r="K25" s="169">
        <f>ROUND(E25*J25,2)</f>
        <v>0</v>
      </c>
      <c r="L25" s="169">
        <v>21</v>
      </c>
      <c r="M25" s="169">
        <f>G25*(1+L25/100)</f>
        <v>0</v>
      </c>
      <c r="N25" s="169">
        <v>0</v>
      </c>
      <c r="O25" s="169">
        <f>ROUND(E25*N25,2)</f>
        <v>0</v>
      </c>
      <c r="P25" s="169">
        <v>0</v>
      </c>
      <c r="Q25" s="169">
        <f>ROUND(E25*P25,2)</f>
        <v>0</v>
      </c>
      <c r="R25" s="169" t="s">
        <v>219</v>
      </c>
      <c r="S25" s="169" t="s">
        <v>167</v>
      </c>
      <c r="T25" s="170" t="s">
        <v>167</v>
      </c>
      <c r="U25" s="156">
        <v>0.53</v>
      </c>
      <c r="V25" s="156">
        <f>ROUND(E25*U25,2)</f>
        <v>31.01</v>
      </c>
      <c r="W25" s="156"/>
      <c r="X25" s="156" t="s">
        <v>220</v>
      </c>
      <c r="Y25" s="147"/>
      <c r="Z25" s="147"/>
      <c r="AA25" s="147"/>
      <c r="AB25" s="147"/>
      <c r="AC25" s="147"/>
      <c r="AD25" s="147"/>
      <c r="AE25" s="147"/>
      <c r="AF25" s="147"/>
      <c r="AG25" s="147" t="s">
        <v>221</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5" outlineLevel="1" x14ac:dyDescent="0.25">
      <c r="A26" s="154"/>
      <c r="B26" s="155"/>
      <c r="C26" s="265" t="s">
        <v>899</v>
      </c>
      <c r="D26" s="266"/>
      <c r="E26" s="266"/>
      <c r="F26" s="266"/>
      <c r="G26" s="266"/>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223</v>
      </c>
      <c r="AH26" s="147"/>
      <c r="AI26" s="147"/>
      <c r="AJ26" s="147"/>
      <c r="AK26" s="147"/>
      <c r="AL26" s="147"/>
      <c r="AM26" s="147"/>
      <c r="AN26" s="147"/>
      <c r="AO26" s="147"/>
      <c r="AP26" s="147"/>
      <c r="AQ26" s="147"/>
      <c r="AR26" s="147"/>
      <c r="AS26" s="147"/>
      <c r="AT26" s="147"/>
      <c r="AU26" s="147"/>
      <c r="AV26" s="147"/>
      <c r="AW26" s="147"/>
      <c r="AX26" s="147"/>
      <c r="AY26" s="147"/>
      <c r="AZ26" s="147"/>
      <c r="BA26" s="171" t="str">
        <f>C26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6" s="147"/>
      <c r="BC26" s="147"/>
      <c r="BD26" s="147"/>
      <c r="BE26" s="147"/>
      <c r="BF26" s="147"/>
      <c r="BG26" s="147"/>
      <c r="BH26" s="147"/>
    </row>
    <row r="27" spans="1:60" outlineLevel="1" x14ac:dyDescent="0.25">
      <c r="A27" s="154"/>
      <c r="B27" s="155"/>
      <c r="C27" s="193" t="s">
        <v>237</v>
      </c>
      <c r="D27" s="188"/>
      <c r="E27" s="189"/>
      <c r="F27" s="156"/>
      <c r="G27" s="15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233</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194" t="s">
        <v>900</v>
      </c>
      <c r="D28" s="188"/>
      <c r="E28" s="189">
        <v>146.25</v>
      </c>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v>2</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5" t="s">
        <v>240</v>
      </c>
      <c r="D29" s="190"/>
      <c r="E29" s="191">
        <v>146.25</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3</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3" t="s">
        <v>241</v>
      </c>
      <c r="D30" s="188"/>
      <c r="E30" s="189"/>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2" t="s">
        <v>901</v>
      </c>
      <c r="D31" s="186"/>
      <c r="E31" s="187">
        <v>58.5</v>
      </c>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v>0</v>
      </c>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64">
        <v>7</v>
      </c>
      <c r="B32" s="165" t="s">
        <v>906</v>
      </c>
      <c r="C32" s="181" t="s">
        <v>907</v>
      </c>
      <c r="D32" s="166" t="s">
        <v>230</v>
      </c>
      <c r="E32" s="167">
        <v>14.625</v>
      </c>
      <c r="F32" s="168"/>
      <c r="G32" s="169">
        <f>ROUND(E32*F32,2)</f>
        <v>0</v>
      </c>
      <c r="H32" s="168"/>
      <c r="I32" s="169">
        <f>ROUND(E32*H32,2)</f>
        <v>0</v>
      </c>
      <c r="J32" s="168"/>
      <c r="K32" s="169">
        <f>ROUND(E32*J32,2)</f>
        <v>0</v>
      </c>
      <c r="L32" s="169">
        <v>21</v>
      </c>
      <c r="M32" s="169">
        <f>G32*(1+L32/100)</f>
        <v>0</v>
      </c>
      <c r="N32" s="169">
        <v>0</v>
      </c>
      <c r="O32" s="169">
        <f>ROUND(E32*N32,2)</f>
        <v>0</v>
      </c>
      <c r="P32" s="169">
        <v>0</v>
      </c>
      <c r="Q32" s="169">
        <f>ROUND(E32*P32,2)</f>
        <v>0</v>
      </c>
      <c r="R32" s="169" t="s">
        <v>219</v>
      </c>
      <c r="S32" s="169" t="s">
        <v>167</v>
      </c>
      <c r="T32" s="170" t="s">
        <v>167</v>
      </c>
      <c r="U32" s="156">
        <v>0.25</v>
      </c>
      <c r="V32" s="156">
        <f>ROUND(E32*U32,2)</f>
        <v>3.66</v>
      </c>
      <c r="W32" s="156"/>
      <c r="X32" s="156" t="s">
        <v>220</v>
      </c>
      <c r="Y32" s="147"/>
      <c r="Z32" s="147"/>
      <c r="AA32" s="147"/>
      <c r="AB32" s="147"/>
      <c r="AC32" s="147"/>
      <c r="AD32" s="147"/>
      <c r="AE32" s="147"/>
      <c r="AF32" s="147"/>
      <c r="AG32" s="147" t="s">
        <v>221</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0.5" outlineLevel="1" x14ac:dyDescent="0.25">
      <c r="A33" s="154"/>
      <c r="B33" s="155"/>
      <c r="C33" s="265" t="s">
        <v>899</v>
      </c>
      <c r="D33" s="266"/>
      <c r="E33" s="266"/>
      <c r="F33" s="266"/>
      <c r="G33" s="266"/>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223</v>
      </c>
      <c r="AH33" s="147"/>
      <c r="AI33" s="147"/>
      <c r="AJ33" s="147"/>
      <c r="AK33" s="147"/>
      <c r="AL33" s="147"/>
      <c r="AM33" s="147"/>
      <c r="AN33" s="147"/>
      <c r="AO33" s="147"/>
      <c r="AP33" s="147"/>
      <c r="AQ33" s="147"/>
      <c r="AR33" s="147"/>
      <c r="AS33" s="147"/>
      <c r="AT33" s="147"/>
      <c r="AU33" s="147"/>
      <c r="AV33" s="147"/>
      <c r="AW33" s="147"/>
      <c r="AX33" s="147"/>
      <c r="AY33" s="147"/>
      <c r="AZ33" s="147"/>
      <c r="BA33" s="171"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47"/>
      <c r="BC33" s="147"/>
      <c r="BD33" s="147"/>
      <c r="BE33" s="147"/>
      <c r="BF33" s="147"/>
      <c r="BG33" s="147"/>
      <c r="BH33" s="147"/>
    </row>
    <row r="34" spans="1:60" outlineLevel="1" x14ac:dyDescent="0.25">
      <c r="A34" s="154"/>
      <c r="B34" s="155"/>
      <c r="C34" s="193" t="s">
        <v>237</v>
      </c>
      <c r="D34" s="188"/>
      <c r="E34" s="189"/>
      <c r="F34" s="156"/>
      <c r="G34" s="156"/>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233</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194" t="s">
        <v>900</v>
      </c>
      <c r="D35" s="188"/>
      <c r="E35" s="189">
        <v>146.25</v>
      </c>
      <c r="F35" s="156"/>
      <c r="G35" s="15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233</v>
      </c>
      <c r="AH35" s="147">
        <v>2</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195" t="s">
        <v>240</v>
      </c>
      <c r="D36" s="190"/>
      <c r="E36" s="191">
        <v>146.25</v>
      </c>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v>3</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3" t="s">
        <v>241</v>
      </c>
      <c r="D37" s="188"/>
      <c r="E37" s="189"/>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2" t="s">
        <v>908</v>
      </c>
      <c r="D38" s="186"/>
      <c r="E38" s="187">
        <v>14.625</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64">
        <v>8</v>
      </c>
      <c r="B39" s="165" t="s">
        <v>909</v>
      </c>
      <c r="C39" s="181" t="s">
        <v>910</v>
      </c>
      <c r="D39" s="166" t="s">
        <v>230</v>
      </c>
      <c r="E39" s="167">
        <v>14.625</v>
      </c>
      <c r="F39" s="168"/>
      <c r="G39" s="169">
        <f>ROUND(E39*F39,2)</f>
        <v>0</v>
      </c>
      <c r="H39" s="168"/>
      <c r="I39" s="169">
        <f>ROUND(E39*H39,2)</f>
        <v>0</v>
      </c>
      <c r="J39" s="168"/>
      <c r="K39" s="169">
        <f>ROUND(E39*J39,2)</f>
        <v>0</v>
      </c>
      <c r="L39" s="169">
        <v>21</v>
      </c>
      <c r="M39" s="169">
        <f>G39*(1+L39/100)</f>
        <v>0</v>
      </c>
      <c r="N39" s="169">
        <v>1.9220000000000001E-2</v>
      </c>
      <c r="O39" s="169">
        <f>ROUND(E39*N39,2)</f>
        <v>0.28000000000000003</v>
      </c>
      <c r="P39" s="169">
        <v>0</v>
      </c>
      <c r="Q39" s="169">
        <f>ROUND(E39*P39,2)</f>
        <v>0</v>
      </c>
      <c r="R39" s="169" t="s">
        <v>219</v>
      </c>
      <c r="S39" s="169" t="s">
        <v>167</v>
      </c>
      <c r="T39" s="170" t="s">
        <v>167</v>
      </c>
      <c r="U39" s="156">
        <v>1.59</v>
      </c>
      <c r="V39" s="156">
        <f>ROUND(E39*U39,2)</f>
        <v>23.25</v>
      </c>
      <c r="W39" s="156"/>
      <c r="X39" s="156" t="s">
        <v>220</v>
      </c>
      <c r="Y39" s="147"/>
      <c r="Z39" s="147"/>
      <c r="AA39" s="147"/>
      <c r="AB39" s="147"/>
      <c r="AC39" s="147"/>
      <c r="AD39" s="147"/>
      <c r="AE39" s="147"/>
      <c r="AF39" s="147"/>
      <c r="AG39" s="147" t="s">
        <v>221</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0.5" outlineLevel="1" x14ac:dyDescent="0.25">
      <c r="A40" s="154"/>
      <c r="B40" s="155"/>
      <c r="C40" s="265" t="s">
        <v>899</v>
      </c>
      <c r="D40" s="266"/>
      <c r="E40" s="266"/>
      <c r="F40" s="266"/>
      <c r="G40" s="26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223</v>
      </c>
      <c r="AH40" s="147"/>
      <c r="AI40" s="147"/>
      <c r="AJ40" s="147"/>
      <c r="AK40" s="147"/>
      <c r="AL40" s="147"/>
      <c r="AM40" s="147"/>
      <c r="AN40" s="147"/>
      <c r="AO40" s="147"/>
      <c r="AP40" s="147"/>
      <c r="AQ40" s="147"/>
      <c r="AR40" s="147"/>
      <c r="AS40" s="147"/>
      <c r="AT40" s="147"/>
      <c r="AU40" s="147"/>
      <c r="AV40" s="147"/>
      <c r="AW40" s="147"/>
      <c r="AX40" s="147"/>
      <c r="AY40" s="147"/>
      <c r="AZ40" s="147"/>
      <c r="BA40" s="171" t="str">
        <f>C40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0" s="147"/>
      <c r="BC40" s="147"/>
      <c r="BD40" s="147"/>
      <c r="BE40" s="147"/>
      <c r="BF40" s="147"/>
      <c r="BG40" s="147"/>
      <c r="BH40" s="147"/>
    </row>
    <row r="41" spans="1:60" outlineLevel="1" x14ac:dyDescent="0.25">
      <c r="A41" s="154"/>
      <c r="B41" s="155"/>
      <c r="C41" s="193" t="s">
        <v>237</v>
      </c>
      <c r="D41" s="188"/>
      <c r="E41" s="189"/>
      <c r="F41" s="156"/>
      <c r="G41" s="156"/>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233</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194" t="s">
        <v>900</v>
      </c>
      <c r="D42" s="188"/>
      <c r="E42" s="189">
        <v>146.25</v>
      </c>
      <c r="F42" s="156"/>
      <c r="G42" s="156"/>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233</v>
      </c>
      <c r="AH42" s="147">
        <v>2</v>
      </c>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54"/>
      <c r="B43" s="155"/>
      <c r="C43" s="195" t="s">
        <v>240</v>
      </c>
      <c r="D43" s="190"/>
      <c r="E43" s="191">
        <v>146.25</v>
      </c>
      <c r="F43" s="156"/>
      <c r="G43" s="15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233</v>
      </c>
      <c r="AH43" s="147">
        <v>3</v>
      </c>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93" t="s">
        <v>241</v>
      </c>
      <c r="D44" s="188"/>
      <c r="E44" s="189"/>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2" t="s">
        <v>908</v>
      </c>
      <c r="D45" s="186"/>
      <c r="E45" s="187">
        <v>14.625</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64">
        <v>9</v>
      </c>
      <c r="B46" s="165" t="s">
        <v>911</v>
      </c>
      <c r="C46" s="181" t="s">
        <v>912</v>
      </c>
      <c r="D46" s="166" t="s">
        <v>266</v>
      </c>
      <c r="E46" s="167">
        <v>146.25</v>
      </c>
      <c r="F46" s="168"/>
      <c r="G46" s="169">
        <f>ROUND(E46*F46,2)</f>
        <v>0</v>
      </c>
      <c r="H46" s="168"/>
      <c r="I46" s="169">
        <f>ROUND(E46*H46,2)</f>
        <v>0</v>
      </c>
      <c r="J46" s="168"/>
      <c r="K46" s="169">
        <f>ROUND(E46*J46,2)</f>
        <v>0</v>
      </c>
      <c r="L46" s="169">
        <v>21</v>
      </c>
      <c r="M46" s="169">
        <f>G46*(1+L46/100)</f>
        <v>0</v>
      </c>
      <c r="N46" s="169">
        <v>8.5999999999999998E-4</v>
      </c>
      <c r="O46" s="169">
        <f>ROUND(E46*N46,2)</f>
        <v>0.13</v>
      </c>
      <c r="P46" s="169">
        <v>0</v>
      </c>
      <c r="Q46" s="169">
        <f>ROUND(E46*P46,2)</f>
        <v>0</v>
      </c>
      <c r="R46" s="169" t="s">
        <v>219</v>
      </c>
      <c r="S46" s="169" t="s">
        <v>167</v>
      </c>
      <c r="T46" s="170" t="s">
        <v>167</v>
      </c>
      <c r="U46" s="156">
        <v>0.48</v>
      </c>
      <c r="V46" s="156">
        <f>ROUND(E46*U46,2)</f>
        <v>70.2</v>
      </c>
      <c r="W46" s="156"/>
      <c r="X46" s="156" t="s">
        <v>220</v>
      </c>
      <c r="Y46" s="147"/>
      <c r="Z46" s="147"/>
      <c r="AA46" s="147"/>
      <c r="AB46" s="147"/>
      <c r="AC46" s="147"/>
      <c r="AD46" s="147"/>
      <c r="AE46" s="147"/>
      <c r="AF46" s="147"/>
      <c r="AG46" s="147" t="s">
        <v>221</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265" t="s">
        <v>913</v>
      </c>
      <c r="D47" s="266"/>
      <c r="E47" s="266"/>
      <c r="F47" s="266"/>
      <c r="G47" s="26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223</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2" t="s">
        <v>914</v>
      </c>
      <c r="D48" s="186"/>
      <c r="E48" s="187">
        <v>146.25</v>
      </c>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v>0</v>
      </c>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64">
        <v>10</v>
      </c>
      <c r="B49" s="165" t="s">
        <v>915</v>
      </c>
      <c r="C49" s="181" t="s">
        <v>916</v>
      </c>
      <c r="D49" s="166" t="s">
        <v>266</v>
      </c>
      <c r="E49" s="167">
        <v>146.25</v>
      </c>
      <c r="F49" s="168"/>
      <c r="G49" s="169">
        <f>ROUND(E49*F49,2)</f>
        <v>0</v>
      </c>
      <c r="H49" s="168"/>
      <c r="I49" s="169">
        <f>ROUND(E49*H49,2)</f>
        <v>0</v>
      </c>
      <c r="J49" s="168"/>
      <c r="K49" s="169">
        <f>ROUND(E49*J49,2)</f>
        <v>0</v>
      </c>
      <c r="L49" s="169">
        <v>21</v>
      </c>
      <c r="M49" s="169">
        <f>G49*(1+L49/100)</f>
        <v>0</v>
      </c>
      <c r="N49" s="169">
        <v>0</v>
      </c>
      <c r="O49" s="169">
        <f>ROUND(E49*N49,2)</f>
        <v>0</v>
      </c>
      <c r="P49" s="169">
        <v>0</v>
      </c>
      <c r="Q49" s="169">
        <f>ROUND(E49*P49,2)</f>
        <v>0</v>
      </c>
      <c r="R49" s="169" t="s">
        <v>219</v>
      </c>
      <c r="S49" s="169" t="s">
        <v>167</v>
      </c>
      <c r="T49" s="170" t="s">
        <v>167</v>
      </c>
      <c r="U49" s="156">
        <v>0.32700000000000001</v>
      </c>
      <c r="V49" s="156">
        <f>ROUND(E49*U49,2)</f>
        <v>47.82</v>
      </c>
      <c r="W49" s="156"/>
      <c r="X49" s="156" t="s">
        <v>220</v>
      </c>
      <c r="Y49" s="147"/>
      <c r="Z49" s="147"/>
      <c r="AA49" s="147"/>
      <c r="AB49" s="147"/>
      <c r="AC49" s="147"/>
      <c r="AD49" s="147"/>
      <c r="AE49" s="147"/>
      <c r="AF49" s="147"/>
      <c r="AG49" s="147" t="s">
        <v>221</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65" t="s">
        <v>917</v>
      </c>
      <c r="D50" s="266"/>
      <c r="E50" s="266"/>
      <c r="F50" s="266"/>
      <c r="G50" s="266"/>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223</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0" outlineLevel="1" x14ac:dyDescent="0.25">
      <c r="A51" s="164">
        <v>11</v>
      </c>
      <c r="B51" s="165" t="s">
        <v>256</v>
      </c>
      <c r="C51" s="181" t="s">
        <v>257</v>
      </c>
      <c r="D51" s="166" t="s">
        <v>230</v>
      </c>
      <c r="E51" s="167">
        <v>34.049999999999997</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t="s">
        <v>219</v>
      </c>
      <c r="S51" s="169" t="s">
        <v>167</v>
      </c>
      <c r="T51" s="170" t="s">
        <v>167</v>
      </c>
      <c r="U51" s="156">
        <v>0.06</v>
      </c>
      <c r="V51" s="156">
        <f>ROUND(E51*U51,2)</f>
        <v>2.04</v>
      </c>
      <c r="W51" s="156"/>
      <c r="X51" s="156" t="s">
        <v>220</v>
      </c>
      <c r="Y51" s="147"/>
      <c r="Z51" s="147"/>
      <c r="AA51" s="147"/>
      <c r="AB51" s="147"/>
      <c r="AC51" s="147"/>
      <c r="AD51" s="147"/>
      <c r="AE51" s="147"/>
      <c r="AF51" s="147"/>
      <c r="AG51" s="147" t="s">
        <v>221</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192" t="s">
        <v>918</v>
      </c>
      <c r="D52" s="186"/>
      <c r="E52" s="187">
        <v>34.049999999999997</v>
      </c>
      <c r="F52" s="156"/>
      <c r="G52" s="15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233</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64">
        <v>12</v>
      </c>
      <c r="B53" s="165" t="s">
        <v>919</v>
      </c>
      <c r="C53" s="181" t="s">
        <v>920</v>
      </c>
      <c r="D53" s="166" t="s">
        <v>230</v>
      </c>
      <c r="E53" s="167">
        <v>112.2</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t="s">
        <v>219</v>
      </c>
      <c r="S53" s="169" t="s">
        <v>167</v>
      </c>
      <c r="T53" s="170" t="s">
        <v>167</v>
      </c>
      <c r="U53" s="156">
        <v>0.2</v>
      </c>
      <c r="V53" s="156">
        <f>ROUND(E53*U53,2)</f>
        <v>22.44</v>
      </c>
      <c r="W53" s="156"/>
      <c r="X53" s="156" t="s">
        <v>220</v>
      </c>
      <c r="Y53" s="147"/>
      <c r="Z53" s="147"/>
      <c r="AA53" s="147"/>
      <c r="AB53" s="147"/>
      <c r="AC53" s="147"/>
      <c r="AD53" s="147"/>
      <c r="AE53" s="147"/>
      <c r="AF53" s="147"/>
      <c r="AG53" s="147" t="s">
        <v>221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54"/>
      <c r="B54" s="155"/>
      <c r="C54" s="265" t="s">
        <v>921</v>
      </c>
      <c r="D54" s="266"/>
      <c r="E54" s="266"/>
      <c r="F54" s="266"/>
      <c r="G54" s="266"/>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223</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192" t="s">
        <v>922</v>
      </c>
      <c r="D55" s="186"/>
      <c r="E55" s="187">
        <v>112.2</v>
      </c>
      <c r="F55" s="156"/>
      <c r="G55" s="15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233</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ht="20" outlineLevel="1" x14ac:dyDescent="0.25">
      <c r="A56" s="164">
        <v>13</v>
      </c>
      <c r="B56" s="165" t="s">
        <v>923</v>
      </c>
      <c r="C56" s="181" t="s">
        <v>924</v>
      </c>
      <c r="D56" s="166" t="s">
        <v>266</v>
      </c>
      <c r="E56" s="167">
        <v>195</v>
      </c>
      <c r="F56" s="168"/>
      <c r="G56" s="169">
        <f>ROUND(E56*F56,2)</f>
        <v>0</v>
      </c>
      <c r="H56" s="168"/>
      <c r="I56" s="169">
        <f>ROUND(E56*H56,2)</f>
        <v>0</v>
      </c>
      <c r="J56" s="168"/>
      <c r="K56" s="169">
        <f>ROUND(E56*J56,2)</f>
        <v>0</v>
      </c>
      <c r="L56" s="169">
        <v>21</v>
      </c>
      <c r="M56" s="169">
        <f>G56*(1+L56/100)</f>
        <v>0</v>
      </c>
      <c r="N56" s="169">
        <v>3.0000000000000001E-5</v>
      </c>
      <c r="O56" s="169">
        <f>ROUND(E56*N56,2)</f>
        <v>0.01</v>
      </c>
      <c r="P56" s="169">
        <v>0</v>
      </c>
      <c r="Q56" s="169">
        <f>ROUND(E56*P56,2)</f>
        <v>0</v>
      </c>
      <c r="R56" s="169" t="s">
        <v>267</v>
      </c>
      <c r="S56" s="169" t="s">
        <v>175</v>
      </c>
      <c r="T56" s="170" t="s">
        <v>268</v>
      </c>
      <c r="U56" s="156">
        <v>0</v>
      </c>
      <c r="V56" s="156">
        <f>ROUND(E56*U56,2)</f>
        <v>0</v>
      </c>
      <c r="W56" s="156"/>
      <c r="X56" s="156" t="s">
        <v>220</v>
      </c>
      <c r="Y56" s="147"/>
      <c r="Z56" s="147"/>
      <c r="AA56" s="147"/>
      <c r="AB56" s="147"/>
      <c r="AC56" s="147"/>
      <c r="AD56" s="147"/>
      <c r="AE56" s="147"/>
      <c r="AF56" s="147"/>
      <c r="AG56" s="147" t="s">
        <v>221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54"/>
      <c r="B57" s="155"/>
      <c r="C57" s="265" t="s">
        <v>925</v>
      </c>
      <c r="D57" s="266"/>
      <c r="E57" s="266"/>
      <c r="F57" s="266"/>
      <c r="G57" s="266"/>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223</v>
      </c>
      <c r="AH57" s="147"/>
      <c r="AI57" s="147"/>
      <c r="AJ57" s="147"/>
      <c r="AK57" s="147"/>
      <c r="AL57" s="147"/>
      <c r="AM57" s="147"/>
      <c r="AN57" s="147"/>
      <c r="AO57" s="147"/>
      <c r="AP57" s="147"/>
      <c r="AQ57" s="147"/>
      <c r="AR57" s="147"/>
      <c r="AS57" s="147"/>
      <c r="AT57" s="147"/>
      <c r="AU57" s="147"/>
      <c r="AV57" s="147"/>
      <c r="AW57" s="147"/>
      <c r="AX57" s="147"/>
      <c r="AY57" s="147"/>
      <c r="AZ57" s="147"/>
      <c r="BA57" s="171" t="str">
        <f>C57</f>
        <v>vč. urovnání ornice, naložení na skládce, vodorovným přemístěním ornice na místo rozprostření, založení trávníku osetím a dodávky travního semene.</v>
      </c>
      <c r="BB57" s="147"/>
      <c r="BC57" s="147"/>
      <c r="BD57" s="147"/>
      <c r="BE57" s="147"/>
      <c r="BF57" s="147"/>
      <c r="BG57" s="147"/>
      <c r="BH57" s="147"/>
    </row>
    <row r="58" spans="1:60" outlineLevel="1" x14ac:dyDescent="0.25">
      <c r="A58" s="154"/>
      <c r="B58" s="155"/>
      <c r="C58" s="192" t="s">
        <v>926</v>
      </c>
      <c r="D58" s="186"/>
      <c r="E58" s="187">
        <v>195</v>
      </c>
      <c r="F58" s="156"/>
      <c r="G58" s="156"/>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233</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64">
        <v>14</v>
      </c>
      <c r="B59" s="165" t="s">
        <v>927</v>
      </c>
      <c r="C59" s="181" t="s">
        <v>928</v>
      </c>
      <c r="D59" s="166" t="s">
        <v>230</v>
      </c>
      <c r="E59" s="167">
        <v>22.970870000000001</v>
      </c>
      <c r="F59" s="168"/>
      <c r="G59" s="169">
        <f>ROUND(E59*F59,2)</f>
        <v>0</v>
      </c>
      <c r="H59" s="168"/>
      <c r="I59" s="169">
        <f>ROUND(E59*H59,2)</f>
        <v>0</v>
      </c>
      <c r="J59" s="168"/>
      <c r="K59" s="169">
        <f>ROUND(E59*J59,2)</f>
        <v>0</v>
      </c>
      <c r="L59" s="169">
        <v>21</v>
      </c>
      <c r="M59" s="169">
        <f>G59*(1+L59/100)</f>
        <v>0</v>
      </c>
      <c r="N59" s="169">
        <v>1.7</v>
      </c>
      <c r="O59" s="169">
        <f>ROUND(E59*N59,2)</f>
        <v>39.049999999999997</v>
      </c>
      <c r="P59" s="169">
        <v>0</v>
      </c>
      <c r="Q59" s="169">
        <f>ROUND(E59*P59,2)</f>
        <v>0</v>
      </c>
      <c r="R59" s="169"/>
      <c r="S59" s="169" t="s">
        <v>175</v>
      </c>
      <c r="T59" s="170" t="s">
        <v>268</v>
      </c>
      <c r="U59" s="156">
        <v>1.587</v>
      </c>
      <c r="V59" s="156">
        <f>ROUND(E59*U59,2)</f>
        <v>36.450000000000003</v>
      </c>
      <c r="W59" s="156"/>
      <c r="X59" s="156" t="s">
        <v>220</v>
      </c>
      <c r="Y59" s="147"/>
      <c r="Z59" s="147"/>
      <c r="AA59" s="147"/>
      <c r="AB59" s="147"/>
      <c r="AC59" s="147"/>
      <c r="AD59" s="147"/>
      <c r="AE59" s="147"/>
      <c r="AF59" s="147"/>
      <c r="AG59" s="147" t="s">
        <v>221</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192" t="s">
        <v>929</v>
      </c>
      <c r="D60" s="186"/>
      <c r="E60" s="187">
        <v>24.254999999999999</v>
      </c>
      <c r="F60" s="156"/>
      <c r="G60" s="156"/>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233</v>
      </c>
      <c r="AH60" s="147">
        <v>0</v>
      </c>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192" t="s">
        <v>930</v>
      </c>
      <c r="D61" s="186"/>
      <c r="E61" s="187">
        <v>-1.28413</v>
      </c>
      <c r="F61" s="156"/>
      <c r="G61" s="15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233</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0" outlineLevel="1" x14ac:dyDescent="0.25">
      <c r="A62" s="164">
        <v>15</v>
      </c>
      <c r="B62" s="165" t="s">
        <v>931</v>
      </c>
      <c r="C62" s="181" t="s">
        <v>272</v>
      </c>
      <c r="D62" s="166" t="s">
        <v>230</v>
      </c>
      <c r="E62" s="167">
        <v>34.049999999999997</v>
      </c>
      <c r="F62" s="168"/>
      <c r="G62" s="169">
        <f>ROUND(E62*F62,2)</f>
        <v>0</v>
      </c>
      <c r="H62" s="168"/>
      <c r="I62" s="169">
        <f>ROUND(E62*H62,2)</f>
        <v>0</v>
      </c>
      <c r="J62" s="168"/>
      <c r="K62" s="169">
        <f>ROUND(E62*J62,2)</f>
        <v>0</v>
      </c>
      <c r="L62" s="169">
        <v>21</v>
      </c>
      <c r="M62" s="169">
        <f>G62*(1+L62/100)</f>
        <v>0</v>
      </c>
      <c r="N62" s="169">
        <v>0</v>
      </c>
      <c r="O62" s="169">
        <f>ROUND(E62*N62,2)</f>
        <v>0</v>
      </c>
      <c r="P62" s="169">
        <v>0</v>
      </c>
      <c r="Q62" s="169">
        <f>ROUND(E62*P62,2)</f>
        <v>0</v>
      </c>
      <c r="R62" s="169"/>
      <c r="S62" s="169" t="s">
        <v>175</v>
      </c>
      <c r="T62" s="170" t="s">
        <v>168</v>
      </c>
      <c r="U62" s="156">
        <v>0</v>
      </c>
      <c r="V62" s="156">
        <f>ROUND(E62*U62,2)</f>
        <v>0</v>
      </c>
      <c r="W62" s="156"/>
      <c r="X62" s="156" t="s">
        <v>220</v>
      </c>
      <c r="Y62" s="147"/>
      <c r="Z62" s="147"/>
      <c r="AA62" s="147"/>
      <c r="AB62" s="147"/>
      <c r="AC62" s="147"/>
      <c r="AD62" s="147"/>
      <c r="AE62" s="147"/>
      <c r="AF62" s="147"/>
      <c r="AG62" s="147" t="s">
        <v>221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192" t="s">
        <v>918</v>
      </c>
      <c r="D63" s="186"/>
      <c r="E63" s="187">
        <v>34.049999999999997</v>
      </c>
      <c r="F63" s="156"/>
      <c r="G63" s="156"/>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233</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13" x14ac:dyDescent="0.25">
      <c r="A64" s="158" t="s">
        <v>162</v>
      </c>
      <c r="B64" s="159" t="s">
        <v>83</v>
      </c>
      <c r="C64" s="180" t="s">
        <v>84</v>
      </c>
      <c r="D64" s="160"/>
      <c r="E64" s="161"/>
      <c r="F64" s="162"/>
      <c r="G64" s="162">
        <f>SUMIF(AG65:AG67,"&lt;&gt;NOR",G65:G67)</f>
        <v>0</v>
      </c>
      <c r="H64" s="162"/>
      <c r="I64" s="162">
        <f>SUM(I65:I67)</f>
        <v>0</v>
      </c>
      <c r="J64" s="162"/>
      <c r="K64" s="162">
        <f>SUM(K65:K67)</f>
        <v>0</v>
      </c>
      <c r="L64" s="162"/>
      <c r="M64" s="162">
        <f>SUM(M65:M67)</f>
        <v>0</v>
      </c>
      <c r="N64" s="162"/>
      <c r="O64" s="162">
        <f>SUM(O65:O67)</f>
        <v>12.29</v>
      </c>
      <c r="P64" s="162"/>
      <c r="Q64" s="162">
        <f>SUM(Q65:Q67)</f>
        <v>0</v>
      </c>
      <c r="R64" s="162"/>
      <c r="S64" s="162"/>
      <c r="T64" s="163"/>
      <c r="U64" s="157"/>
      <c r="V64" s="157">
        <f>SUM(V65:V67)</f>
        <v>11.05</v>
      </c>
      <c r="W64" s="157"/>
      <c r="X64" s="157"/>
      <c r="AG64" t="s">
        <v>163</v>
      </c>
    </row>
    <row r="65" spans="1:60" outlineLevel="1" x14ac:dyDescent="0.25">
      <c r="A65" s="164">
        <v>16</v>
      </c>
      <c r="B65" s="165" t="s">
        <v>932</v>
      </c>
      <c r="C65" s="181" t="s">
        <v>933</v>
      </c>
      <c r="D65" s="166" t="s">
        <v>230</v>
      </c>
      <c r="E65" s="167">
        <v>6.5</v>
      </c>
      <c r="F65" s="168"/>
      <c r="G65" s="169">
        <f>ROUND(E65*F65,2)</f>
        <v>0</v>
      </c>
      <c r="H65" s="168"/>
      <c r="I65" s="169">
        <f>ROUND(E65*H65,2)</f>
        <v>0</v>
      </c>
      <c r="J65" s="168"/>
      <c r="K65" s="169">
        <f>ROUND(E65*J65,2)</f>
        <v>0</v>
      </c>
      <c r="L65" s="169">
        <v>21</v>
      </c>
      <c r="M65" s="169">
        <f>G65*(1+L65/100)</f>
        <v>0</v>
      </c>
      <c r="N65" s="169">
        <v>1.8907700000000001</v>
      </c>
      <c r="O65" s="169">
        <f>ROUND(E65*N65,2)</f>
        <v>12.29</v>
      </c>
      <c r="P65" s="169">
        <v>0</v>
      </c>
      <c r="Q65" s="169">
        <f>ROUND(E65*P65,2)</f>
        <v>0</v>
      </c>
      <c r="R65" s="169" t="s">
        <v>934</v>
      </c>
      <c r="S65" s="169" t="s">
        <v>167</v>
      </c>
      <c r="T65" s="170" t="s">
        <v>167</v>
      </c>
      <c r="U65" s="156">
        <v>1.7</v>
      </c>
      <c r="V65" s="156">
        <f>ROUND(E65*U65,2)</f>
        <v>11.05</v>
      </c>
      <c r="W65" s="156"/>
      <c r="X65" s="156" t="s">
        <v>220</v>
      </c>
      <c r="Y65" s="147"/>
      <c r="Z65" s="147"/>
      <c r="AA65" s="147"/>
      <c r="AB65" s="147"/>
      <c r="AC65" s="147"/>
      <c r="AD65" s="147"/>
      <c r="AE65" s="147"/>
      <c r="AF65" s="147"/>
      <c r="AG65" s="147" t="s">
        <v>221</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265" t="s">
        <v>935</v>
      </c>
      <c r="D66" s="266"/>
      <c r="E66" s="266"/>
      <c r="F66" s="266"/>
      <c r="G66" s="266"/>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223</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192" t="s">
        <v>936</v>
      </c>
      <c r="D67" s="186"/>
      <c r="E67" s="187">
        <v>6.5</v>
      </c>
      <c r="F67" s="156"/>
      <c r="G67" s="156"/>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233</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ht="13" x14ac:dyDescent="0.25">
      <c r="A68" s="158" t="s">
        <v>162</v>
      </c>
      <c r="B68" s="159" t="s">
        <v>90</v>
      </c>
      <c r="C68" s="180" t="s">
        <v>91</v>
      </c>
      <c r="D68" s="160"/>
      <c r="E68" s="161"/>
      <c r="F68" s="162"/>
      <c r="G68" s="162">
        <f>SUMIF(AG69:AG72,"&lt;&gt;NOR",G69:G72)</f>
        <v>0</v>
      </c>
      <c r="H68" s="162"/>
      <c r="I68" s="162">
        <f>SUM(I69:I72)</f>
        <v>0</v>
      </c>
      <c r="J68" s="162"/>
      <c r="K68" s="162">
        <f>SUM(K69:K72)</f>
        <v>0</v>
      </c>
      <c r="L68" s="162"/>
      <c r="M68" s="162">
        <f>SUM(M69:M72)</f>
        <v>0</v>
      </c>
      <c r="N68" s="162"/>
      <c r="O68" s="162">
        <f>SUM(O69:O72)</f>
        <v>0.17</v>
      </c>
      <c r="P68" s="162"/>
      <c r="Q68" s="162">
        <f>SUM(Q69:Q72)</f>
        <v>0</v>
      </c>
      <c r="R68" s="162"/>
      <c r="S68" s="162"/>
      <c r="T68" s="163"/>
      <c r="U68" s="157"/>
      <c r="V68" s="157">
        <f>SUM(V69:V72)</f>
        <v>5.5299999999999994</v>
      </c>
      <c r="W68" s="157"/>
      <c r="X68" s="157"/>
      <c r="AG68" t="s">
        <v>163</v>
      </c>
    </row>
    <row r="69" spans="1:60" outlineLevel="1" x14ac:dyDescent="0.25">
      <c r="A69" s="172">
        <v>17</v>
      </c>
      <c r="B69" s="173" t="s">
        <v>937</v>
      </c>
      <c r="C69" s="182" t="s">
        <v>938</v>
      </c>
      <c r="D69" s="174" t="s">
        <v>330</v>
      </c>
      <c r="E69" s="175">
        <v>65</v>
      </c>
      <c r="F69" s="176"/>
      <c r="G69" s="177">
        <f>ROUND(E69*F69,2)</f>
        <v>0</v>
      </c>
      <c r="H69" s="176"/>
      <c r="I69" s="177">
        <f>ROUND(E69*H69,2)</f>
        <v>0</v>
      </c>
      <c r="J69" s="176"/>
      <c r="K69" s="177">
        <f>ROUND(E69*J69,2)</f>
        <v>0</v>
      </c>
      <c r="L69" s="177">
        <v>21</v>
      </c>
      <c r="M69" s="177">
        <f>G69*(1+L69/100)</f>
        <v>0</v>
      </c>
      <c r="N69" s="177">
        <v>2.6800000000000001E-3</v>
      </c>
      <c r="O69" s="177">
        <f>ROUND(E69*N69,2)</f>
        <v>0.17</v>
      </c>
      <c r="P69" s="177">
        <v>0</v>
      </c>
      <c r="Q69" s="177">
        <f>ROUND(E69*P69,2)</f>
        <v>0</v>
      </c>
      <c r="R69" s="177"/>
      <c r="S69" s="177" t="s">
        <v>175</v>
      </c>
      <c r="T69" s="178" t="s">
        <v>168</v>
      </c>
      <c r="U69" s="156">
        <v>0</v>
      </c>
      <c r="V69" s="156">
        <f>ROUND(E69*U69,2)</f>
        <v>0</v>
      </c>
      <c r="W69" s="156"/>
      <c r="X69" s="156" t="s">
        <v>220</v>
      </c>
      <c r="Y69" s="147"/>
      <c r="Z69" s="147"/>
      <c r="AA69" s="147"/>
      <c r="AB69" s="147"/>
      <c r="AC69" s="147"/>
      <c r="AD69" s="147"/>
      <c r="AE69" s="147"/>
      <c r="AF69" s="147"/>
      <c r="AG69" s="147" t="s">
        <v>221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72">
        <v>18</v>
      </c>
      <c r="B70" s="173" t="s">
        <v>939</v>
      </c>
      <c r="C70" s="182" t="s">
        <v>940</v>
      </c>
      <c r="D70" s="174" t="s">
        <v>330</v>
      </c>
      <c r="E70" s="175">
        <v>65</v>
      </c>
      <c r="F70" s="176"/>
      <c r="G70" s="177">
        <f>ROUND(E70*F70,2)</f>
        <v>0</v>
      </c>
      <c r="H70" s="176"/>
      <c r="I70" s="177">
        <f>ROUND(E70*H70,2)</f>
        <v>0</v>
      </c>
      <c r="J70" s="176"/>
      <c r="K70" s="177">
        <f>ROUND(E70*J70,2)</f>
        <v>0</v>
      </c>
      <c r="L70" s="177">
        <v>21</v>
      </c>
      <c r="M70" s="177">
        <f>G70*(1+L70/100)</f>
        <v>0</v>
      </c>
      <c r="N70" s="177">
        <v>0</v>
      </c>
      <c r="O70" s="177">
        <f>ROUND(E70*N70,2)</f>
        <v>0</v>
      </c>
      <c r="P70" s="177">
        <v>0</v>
      </c>
      <c r="Q70" s="177">
        <f>ROUND(E70*P70,2)</f>
        <v>0</v>
      </c>
      <c r="R70" s="177"/>
      <c r="S70" s="177" t="s">
        <v>167</v>
      </c>
      <c r="T70" s="178" t="s">
        <v>167</v>
      </c>
      <c r="U70" s="156">
        <v>5.8999999999999997E-2</v>
      </c>
      <c r="V70" s="156">
        <f>ROUND(E70*U70,2)</f>
        <v>3.84</v>
      </c>
      <c r="W70" s="156"/>
      <c r="X70" s="156" t="s">
        <v>220</v>
      </c>
      <c r="Y70" s="147"/>
      <c r="Z70" s="147"/>
      <c r="AA70" s="147"/>
      <c r="AB70" s="147"/>
      <c r="AC70" s="147"/>
      <c r="AD70" s="147"/>
      <c r="AE70" s="147"/>
      <c r="AF70" s="147"/>
      <c r="AG70" s="147" t="s">
        <v>221</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72">
        <v>19</v>
      </c>
      <c r="B71" s="173" t="s">
        <v>941</v>
      </c>
      <c r="C71" s="182" t="s">
        <v>942</v>
      </c>
      <c r="D71" s="174" t="s">
        <v>330</v>
      </c>
      <c r="E71" s="175">
        <v>65</v>
      </c>
      <c r="F71" s="176"/>
      <c r="G71" s="177">
        <f>ROUND(E71*F71,2)</f>
        <v>0</v>
      </c>
      <c r="H71" s="176"/>
      <c r="I71" s="177">
        <f>ROUND(E71*H71,2)</f>
        <v>0</v>
      </c>
      <c r="J71" s="176"/>
      <c r="K71" s="177">
        <f>ROUND(E71*J71,2)</f>
        <v>0</v>
      </c>
      <c r="L71" s="177">
        <v>21</v>
      </c>
      <c r="M71" s="177">
        <f>G71*(1+L71/100)</f>
        <v>0</v>
      </c>
      <c r="N71" s="177">
        <v>0</v>
      </c>
      <c r="O71" s="177">
        <f>ROUND(E71*N71,2)</f>
        <v>0</v>
      </c>
      <c r="P71" s="177">
        <v>0</v>
      </c>
      <c r="Q71" s="177">
        <f>ROUND(E71*P71,2)</f>
        <v>0</v>
      </c>
      <c r="R71" s="177"/>
      <c r="S71" s="177" t="s">
        <v>167</v>
      </c>
      <c r="T71" s="178" t="s">
        <v>167</v>
      </c>
      <c r="U71" s="156">
        <v>2.5999999999999999E-2</v>
      </c>
      <c r="V71" s="156">
        <f>ROUND(E71*U71,2)</f>
        <v>1.69</v>
      </c>
      <c r="W71" s="156"/>
      <c r="X71" s="156" t="s">
        <v>220</v>
      </c>
      <c r="Y71" s="147"/>
      <c r="Z71" s="147"/>
      <c r="AA71" s="147"/>
      <c r="AB71" s="147"/>
      <c r="AC71" s="147"/>
      <c r="AD71" s="147"/>
      <c r="AE71" s="147"/>
      <c r="AF71" s="147"/>
      <c r="AG71" s="147" t="s">
        <v>221</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72">
        <v>20</v>
      </c>
      <c r="B72" s="173" t="s">
        <v>943</v>
      </c>
      <c r="C72" s="182" t="s">
        <v>944</v>
      </c>
      <c r="D72" s="174" t="s">
        <v>166</v>
      </c>
      <c r="E72" s="175">
        <v>1</v>
      </c>
      <c r="F72" s="176"/>
      <c r="G72" s="177">
        <f>ROUND(E72*F72,2)</f>
        <v>0</v>
      </c>
      <c r="H72" s="176"/>
      <c r="I72" s="177">
        <f>ROUND(E72*H72,2)</f>
        <v>0</v>
      </c>
      <c r="J72" s="176"/>
      <c r="K72" s="177">
        <f>ROUND(E72*J72,2)</f>
        <v>0</v>
      </c>
      <c r="L72" s="177">
        <v>21</v>
      </c>
      <c r="M72" s="177">
        <f>G72*(1+L72/100)</f>
        <v>0</v>
      </c>
      <c r="N72" s="177">
        <v>0</v>
      </c>
      <c r="O72" s="177">
        <f>ROUND(E72*N72,2)</f>
        <v>0</v>
      </c>
      <c r="P72" s="177">
        <v>0</v>
      </c>
      <c r="Q72" s="177">
        <f>ROUND(E72*P72,2)</f>
        <v>0</v>
      </c>
      <c r="R72" s="177"/>
      <c r="S72" s="177" t="s">
        <v>175</v>
      </c>
      <c r="T72" s="178" t="s">
        <v>168</v>
      </c>
      <c r="U72" s="156">
        <v>0</v>
      </c>
      <c r="V72" s="156">
        <f>ROUND(E72*U72,2)</f>
        <v>0</v>
      </c>
      <c r="W72" s="156"/>
      <c r="X72" s="156" t="s">
        <v>945</v>
      </c>
      <c r="Y72" s="147"/>
      <c r="Z72" s="147"/>
      <c r="AA72" s="147"/>
      <c r="AB72" s="147"/>
      <c r="AC72" s="147"/>
      <c r="AD72" s="147"/>
      <c r="AE72" s="147"/>
      <c r="AF72" s="147"/>
      <c r="AG72" s="147" t="s">
        <v>946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13" x14ac:dyDescent="0.25">
      <c r="A73" s="158" t="s">
        <v>162</v>
      </c>
      <c r="B73" s="159" t="s">
        <v>94</v>
      </c>
      <c r="C73" s="180" t="s">
        <v>95</v>
      </c>
      <c r="D73" s="160"/>
      <c r="E73" s="161"/>
      <c r="F73" s="162"/>
      <c r="G73" s="162">
        <f>SUMIF(AG74:AG78,"&lt;&gt;NOR",G74:G78)</f>
        <v>0</v>
      </c>
      <c r="H73" s="162"/>
      <c r="I73" s="162">
        <f>SUM(I74:I78)</f>
        <v>0</v>
      </c>
      <c r="J73" s="162"/>
      <c r="K73" s="162">
        <f>SUM(K74:K78)</f>
        <v>0</v>
      </c>
      <c r="L73" s="162"/>
      <c r="M73" s="162">
        <f>SUM(M74:M78)</f>
        <v>0</v>
      </c>
      <c r="N73" s="162"/>
      <c r="O73" s="162">
        <f>SUM(O74:O78)</f>
        <v>0</v>
      </c>
      <c r="P73" s="162"/>
      <c r="Q73" s="162">
        <f>SUM(Q74:Q78)</f>
        <v>0</v>
      </c>
      <c r="R73" s="162"/>
      <c r="S73" s="162"/>
      <c r="T73" s="163"/>
      <c r="U73" s="157"/>
      <c r="V73" s="157">
        <f>SUM(V74:V78)</f>
        <v>10.98</v>
      </c>
      <c r="W73" s="157"/>
      <c r="X73" s="157"/>
      <c r="AG73" t="s">
        <v>163</v>
      </c>
    </row>
    <row r="74" spans="1:60" outlineLevel="1" x14ac:dyDescent="0.25">
      <c r="A74" s="164">
        <v>21</v>
      </c>
      <c r="B74" s="165" t="s">
        <v>947</v>
      </c>
      <c r="C74" s="181" t="s">
        <v>948</v>
      </c>
      <c r="D74" s="166" t="s">
        <v>284</v>
      </c>
      <c r="E74" s="167">
        <v>51.927399999999999</v>
      </c>
      <c r="F74" s="168"/>
      <c r="G74" s="169">
        <f>ROUND(E74*F74,2)</f>
        <v>0</v>
      </c>
      <c r="H74" s="168"/>
      <c r="I74" s="169">
        <f>ROUND(E74*H74,2)</f>
        <v>0</v>
      </c>
      <c r="J74" s="168"/>
      <c r="K74" s="169">
        <f>ROUND(E74*J74,2)</f>
        <v>0</v>
      </c>
      <c r="L74" s="169">
        <v>21</v>
      </c>
      <c r="M74" s="169">
        <f>G74*(1+L74/100)</f>
        <v>0</v>
      </c>
      <c r="N74" s="169">
        <v>0</v>
      </c>
      <c r="O74" s="169">
        <f>ROUND(E74*N74,2)</f>
        <v>0</v>
      </c>
      <c r="P74" s="169">
        <v>0</v>
      </c>
      <c r="Q74" s="169">
        <f>ROUND(E74*P74,2)</f>
        <v>0</v>
      </c>
      <c r="R74" s="169" t="s">
        <v>934</v>
      </c>
      <c r="S74" s="169" t="s">
        <v>167</v>
      </c>
      <c r="T74" s="170" t="s">
        <v>167</v>
      </c>
      <c r="U74" s="156">
        <v>0.21149999999999999</v>
      </c>
      <c r="V74" s="156">
        <f>ROUND(E74*U74,2)</f>
        <v>10.98</v>
      </c>
      <c r="W74" s="156"/>
      <c r="X74" s="156" t="s">
        <v>362</v>
      </c>
      <c r="Y74" s="147"/>
      <c r="Z74" s="147"/>
      <c r="AA74" s="147"/>
      <c r="AB74" s="147"/>
      <c r="AC74" s="147"/>
      <c r="AD74" s="147"/>
      <c r="AE74" s="147"/>
      <c r="AF74" s="147"/>
      <c r="AG74" s="147" t="s">
        <v>363</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5">
      <c r="A75" s="154"/>
      <c r="B75" s="155"/>
      <c r="C75" s="265" t="s">
        <v>949</v>
      </c>
      <c r="D75" s="266"/>
      <c r="E75" s="266"/>
      <c r="F75" s="266"/>
      <c r="G75" s="266"/>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223</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54"/>
      <c r="B76" s="155"/>
      <c r="C76" s="192" t="s">
        <v>364</v>
      </c>
      <c r="D76" s="186"/>
      <c r="E76" s="187"/>
      <c r="F76" s="156"/>
      <c r="G76" s="156"/>
      <c r="H76" s="156"/>
      <c r="I76" s="156"/>
      <c r="J76" s="156"/>
      <c r="K76" s="156"/>
      <c r="L76" s="156"/>
      <c r="M76" s="156"/>
      <c r="N76" s="156"/>
      <c r="O76" s="156"/>
      <c r="P76" s="156"/>
      <c r="Q76" s="156"/>
      <c r="R76" s="156"/>
      <c r="S76" s="156"/>
      <c r="T76" s="156"/>
      <c r="U76" s="156"/>
      <c r="V76" s="156"/>
      <c r="W76" s="156"/>
      <c r="X76" s="156"/>
      <c r="Y76" s="147"/>
      <c r="Z76" s="147"/>
      <c r="AA76" s="147"/>
      <c r="AB76" s="147"/>
      <c r="AC76" s="147"/>
      <c r="AD76" s="147"/>
      <c r="AE76" s="147"/>
      <c r="AF76" s="147"/>
      <c r="AG76" s="147" t="s">
        <v>233</v>
      </c>
      <c r="AH76" s="147">
        <v>0</v>
      </c>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5">
      <c r="A77" s="154"/>
      <c r="B77" s="155"/>
      <c r="C77" s="192" t="s">
        <v>950</v>
      </c>
      <c r="D77" s="186"/>
      <c r="E77" s="187"/>
      <c r="F77" s="156"/>
      <c r="G77" s="156"/>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233</v>
      </c>
      <c r="AH77" s="147">
        <v>0</v>
      </c>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54"/>
      <c r="B78" s="155"/>
      <c r="C78" s="192" t="s">
        <v>951</v>
      </c>
      <c r="D78" s="186"/>
      <c r="E78" s="187">
        <v>51.927399999999999</v>
      </c>
      <c r="F78" s="156"/>
      <c r="G78" s="156"/>
      <c r="H78" s="156"/>
      <c r="I78" s="156"/>
      <c r="J78" s="156"/>
      <c r="K78" s="156"/>
      <c r="L78" s="156"/>
      <c r="M78" s="156"/>
      <c r="N78" s="156"/>
      <c r="O78" s="156"/>
      <c r="P78" s="156"/>
      <c r="Q78" s="156"/>
      <c r="R78" s="156"/>
      <c r="S78" s="156"/>
      <c r="T78" s="156"/>
      <c r="U78" s="156"/>
      <c r="V78" s="156"/>
      <c r="W78" s="156"/>
      <c r="X78" s="156"/>
      <c r="Y78" s="147"/>
      <c r="Z78" s="147"/>
      <c r="AA78" s="147"/>
      <c r="AB78" s="147"/>
      <c r="AC78" s="147"/>
      <c r="AD78" s="147"/>
      <c r="AE78" s="147"/>
      <c r="AF78" s="147"/>
      <c r="AG78" s="147" t="s">
        <v>233</v>
      </c>
      <c r="AH78" s="147">
        <v>0</v>
      </c>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x14ac:dyDescent="0.25">
      <c r="A79" s="3"/>
      <c r="B79" s="4"/>
      <c r="C79" s="183"/>
      <c r="D79" s="6"/>
      <c r="E79" s="3"/>
      <c r="F79" s="3"/>
      <c r="G79" s="3"/>
      <c r="H79" s="3"/>
      <c r="I79" s="3"/>
      <c r="J79" s="3"/>
      <c r="K79" s="3"/>
      <c r="L79" s="3"/>
      <c r="M79" s="3"/>
      <c r="N79" s="3"/>
      <c r="O79" s="3"/>
      <c r="P79" s="3"/>
      <c r="Q79" s="3"/>
      <c r="R79" s="3"/>
      <c r="S79" s="3"/>
      <c r="T79" s="3"/>
      <c r="U79" s="3"/>
      <c r="V79" s="3"/>
      <c r="W79" s="3"/>
      <c r="X79" s="3"/>
      <c r="AE79">
        <v>15</v>
      </c>
      <c r="AF79">
        <v>21</v>
      </c>
      <c r="AG79" t="s">
        <v>149</v>
      </c>
    </row>
    <row r="80" spans="1:60" ht="13" x14ac:dyDescent="0.25">
      <c r="A80" s="150"/>
      <c r="B80" s="151" t="s">
        <v>29</v>
      </c>
      <c r="C80" s="184"/>
      <c r="D80" s="152"/>
      <c r="E80" s="153"/>
      <c r="F80" s="153"/>
      <c r="G80" s="179">
        <f>G8+G64+G68+G73</f>
        <v>0</v>
      </c>
      <c r="H80" s="3"/>
      <c r="I80" s="3"/>
      <c r="J80" s="3"/>
      <c r="K80" s="3"/>
      <c r="L80" s="3"/>
      <c r="M80" s="3"/>
      <c r="N80" s="3"/>
      <c r="O80" s="3"/>
      <c r="P80" s="3"/>
      <c r="Q80" s="3"/>
      <c r="R80" s="3"/>
      <c r="S80" s="3"/>
      <c r="T80" s="3"/>
      <c r="U80" s="3"/>
      <c r="V80" s="3"/>
      <c r="W80" s="3"/>
      <c r="X80" s="3"/>
      <c r="AE80">
        <f>SUMIF(L7:L78,AE79,G7:G78)</f>
        <v>0</v>
      </c>
      <c r="AF80">
        <f>SUMIF(L7:L78,AF79,G7:G78)</f>
        <v>0</v>
      </c>
      <c r="AG80" t="s">
        <v>212</v>
      </c>
    </row>
    <row r="81" spans="3:33" x14ac:dyDescent="0.25">
      <c r="C81" s="185"/>
      <c r="D81" s="10"/>
      <c r="AG81" t="s">
        <v>213</v>
      </c>
    </row>
    <row r="82" spans="3:33" x14ac:dyDescent="0.25">
      <c r="D82" s="10"/>
    </row>
    <row r="83" spans="3:33" x14ac:dyDescent="0.25">
      <c r="D83" s="10"/>
    </row>
    <row r="84" spans="3:33" x14ac:dyDescent="0.25">
      <c r="D84" s="10"/>
    </row>
    <row r="85" spans="3:33" x14ac:dyDescent="0.25">
      <c r="D85" s="10"/>
    </row>
    <row r="86" spans="3:33" x14ac:dyDescent="0.25">
      <c r="D86" s="10"/>
    </row>
    <row r="87" spans="3:33" x14ac:dyDescent="0.25">
      <c r="D87" s="10"/>
    </row>
    <row r="88" spans="3:33" x14ac:dyDescent="0.25">
      <c r="D88" s="10"/>
    </row>
    <row r="89" spans="3:33" x14ac:dyDescent="0.25">
      <c r="D89" s="10"/>
    </row>
    <row r="90" spans="3:33" x14ac:dyDescent="0.25">
      <c r="D90" s="10"/>
    </row>
    <row r="91" spans="3:33" x14ac:dyDescent="0.25">
      <c r="D91" s="10"/>
    </row>
    <row r="92" spans="3:33" x14ac:dyDescent="0.25">
      <c r="D92" s="10"/>
    </row>
    <row r="93" spans="3:33" x14ac:dyDescent="0.25">
      <c r="D93" s="10"/>
    </row>
    <row r="94" spans="3:33" x14ac:dyDescent="0.25">
      <c r="D94" s="10"/>
    </row>
    <row r="95" spans="3:33" x14ac:dyDescent="0.25">
      <c r="D95" s="10"/>
    </row>
    <row r="96" spans="3:33"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anckgelDFMkfjnB7X4shS6EN7QBk8WRH5AGrsX7FXJ+Qiz0RymvhLcysdYMuVQKjjX8cenT3IzWH+xXnCTqsyA==" saltValue="99aocEWsS/GMb6+8S7EqAA==" spinCount="100000" sheet="1" objects="1" scenarios="1"/>
  <mergeCells count="18">
    <mergeCell ref="C75:G75"/>
    <mergeCell ref="C14:G14"/>
    <mergeCell ref="C17:G17"/>
    <mergeCell ref="C24:G24"/>
    <mergeCell ref="C26:G26"/>
    <mergeCell ref="C33:G33"/>
    <mergeCell ref="C40:G40"/>
    <mergeCell ref="C47:G47"/>
    <mergeCell ref="C50:G50"/>
    <mergeCell ref="C54:G54"/>
    <mergeCell ref="C57:G57"/>
    <mergeCell ref="C66:G66"/>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54296875" style="121" customWidth="1"/>
    <col min="3" max="3" width="63.36328125" style="121" customWidth="1"/>
    <col min="4" max="4" width="4.90625" customWidth="1"/>
    <col min="5" max="5" width="10.54296875" customWidth="1"/>
    <col min="6" max="6" width="9.90625" customWidth="1"/>
    <col min="7" max="7" width="12.6328125" customWidth="1"/>
    <col min="8" max="17" width="0" hidden="1" customWidth="1"/>
    <col min="18" max="18" width="6.90625" customWidth="1"/>
    <col min="20" max="24" width="0" hidden="1" customWidth="1"/>
    <col min="29" max="29" width="0" hidden="1" customWidth="1"/>
    <col min="31" max="41" width="0" hidden="1" customWidth="1"/>
    <col min="53" max="53" width="98.6328125" customWidth="1"/>
  </cols>
  <sheetData>
    <row r="1" spans="1:60" ht="15.75" customHeight="1" x14ac:dyDescent="0.35">
      <c r="A1" s="256" t="s">
        <v>214</v>
      </c>
      <c r="B1" s="256"/>
      <c r="C1" s="256"/>
      <c r="D1" s="256"/>
      <c r="E1" s="256"/>
      <c r="F1" s="256"/>
      <c r="G1" s="256"/>
      <c r="AG1" t="s">
        <v>136</v>
      </c>
    </row>
    <row r="2" spans="1:60" ht="24.9" customHeight="1" x14ac:dyDescent="0.25">
      <c r="A2" s="139" t="s">
        <v>7</v>
      </c>
      <c r="B2" s="48" t="s">
        <v>43</v>
      </c>
      <c r="C2" s="257" t="s">
        <v>44</v>
      </c>
      <c r="D2" s="258"/>
      <c r="E2" s="258"/>
      <c r="F2" s="258"/>
      <c r="G2" s="259"/>
      <c r="AG2" t="s">
        <v>137</v>
      </c>
    </row>
    <row r="3" spans="1:60" ht="24.9" customHeight="1" x14ac:dyDescent="0.25">
      <c r="A3" s="139" t="s">
        <v>8</v>
      </c>
      <c r="B3" s="48" t="s">
        <v>68</v>
      </c>
      <c r="C3" s="257" t="s">
        <v>69</v>
      </c>
      <c r="D3" s="258"/>
      <c r="E3" s="258"/>
      <c r="F3" s="258"/>
      <c r="G3" s="259"/>
      <c r="AC3" s="121" t="s">
        <v>215</v>
      </c>
      <c r="AG3" t="s">
        <v>139</v>
      </c>
    </row>
    <row r="4" spans="1:60" ht="24.9" customHeight="1" x14ac:dyDescent="0.25">
      <c r="A4" s="140" t="s">
        <v>9</v>
      </c>
      <c r="B4" s="141" t="s">
        <v>57</v>
      </c>
      <c r="C4" s="260" t="s">
        <v>70</v>
      </c>
      <c r="D4" s="261"/>
      <c r="E4" s="261"/>
      <c r="F4" s="261"/>
      <c r="G4" s="262"/>
      <c r="AG4" t="s">
        <v>140</v>
      </c>
    </row>
    <row r="5" spans="1:60" x14ac:dyDescent="0.25">
      <c r="D5" s="10"/>
    </row>
    <row r="6" spans="1:60" ht="37.5" x14ac:dyDescent="0.25">
      <c r="A6" s="143" t="s">
        <v>141</v>
      </c>
      <c r="B6" s="145" t="s">
        <v>142</v>
      </c>
      <c r="C6" s="145" t="s">
        <v>143</v>
      </c>
      <c r="D6" s="144" t="s">
        <v>144</v>
      </c>
      <c r="E6" s="143" t="s">
        <v>145</v>
      </c>
      <c r="F6" s="142" t="s">
        <v>146</v>
      </c>
      <c r="G6" s="143" t="s">
        <v>29</v>
      </c>
      <c r="H6" s="146" t="s">
        <v>30</v>
      </c>
      <c r="I6" s="146" t="s">
        <v>147</v>
      </c>
      <c r="J6" s="146" t="s">
        <v>31</v>
      </c>
      <c r="K6" s="146" t="s">
        <v>148</v>
      </c>
      <c r="L6" s="146" t="s">
        <v>149</v>
      </c>
      <c r="M6" s="146" t="s">
        <v>150</v>
      </c>
      <c r="N6" s="146" t="s">
        <v>151</v>
      </c>
      <c r="O6" s="146" t="s">
        <v>152</v>
      </c>
      <c r="P6" s="146" t="s">
        <v>153</v>
      </c>
      <c r="Q6" s="146" t="s">
        <v>154</v>
      </c>
      <c r="R6" s="146" t="s">
        <v>155</v>
      </c>
      <c r="S6" s="146" t="s">
        <v>156</v>
      </c>
      <c r="T6" s="146" t="s">
        <v>157</v>
      </c>
      <c r="U6" s="146" t="s">
        <v>158</v>
      </c>
      <c r="V6" s="146" t="s">
        <v>159</v>
      </c>
      <c r="W6" s="146" t="s">
        <v>160</v>
      </c>
      <c r="X6" s="146" t="s">
        <v>161</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ht="13" x14ac:dyDescent="0.25">
      <c r="A8" s="158" t="s">
        <v>162</v>
      </c>
      <c r="B8" s="159" t="s">
        <v>59</v>
      </c>
      <c r="C8" s="180" t="s">
        <v>80</v>
      </c>
      <c r="D8" s="160"/>
      <c r="E8" s="161"/>
      <c r="F8" s="162"/>
      <c r="G8" s="162">
        <f>SUMIF(AG9:AG63,"&lt;&gt;NOR",G9:G63)</f>
        <v>0</v>
      </c>
      <c r="H8" s="162"/>
      <c r="I8" s="162">
        <f>SUM(I9:I63)</f>
        <v>0</v>
      </c>
      <c r="J8" s="162"/>
      <c r="K8" s="162">
        <f>SUM(K9:K63)</f>
        <v>0</v>
      </c>
      <c r="L8" s="162"/>
      <c r="M8" s="162">
        <f>SUM(M9:M63)</f>
        <v>0</v>
      </c>
      <c r="N8" s="162"/>
      <c r="O8" s="162">
        <f>SUM(O9:O63)</f>
        <v>80.180000000000007</v>
      </c>
      <c r="P8" s="162"/>
      <c r="Q8" s="162">
        <f>SUM(Q9:Q63)</f>
        <v>0</v>
      </c>
      <c r="R8" s="162"/>
      <c r="S8" s="162"/>
      <c r="T8" s="163"/>
      <c r="U8" s="157"/>
      <c r="V8" s="157">
        <f>SUM(V9:V63)</f>
        <v>323.86</v>
      </c>
      <c r="W8" s="157"/>
      <c r="X8" s="157"/>
      <c r="AG8" t="s">
        <v>163</v>
      </c>
    </row>
    <row r="9" spans="1:60" ht="20" outlineLevel="1" x14ac:dyDescent="0.25">
      <c r="A9" s="164">
        <v>1</v>
      </c>
      <c r="B9" s="165" t="s">
        <v>216</v>
      </c>
      <c r="C9" s="181" t="s">
        <v>217</v>
      </c>
      <c r="D9" s="166" t="s">
        <v>218</v>
      </c>
      <c r="E9" s="167">
        <v>16</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219</v>
      </c>
      <c r="S9" s="169" t="s">
        <v>167</v>
      </c>
      <c r="T9" s="170" t="s">
        <v>167</v>
      </c>
      <c r="U9" s="156">
        <v>0.2</v>
      </c>
      <c r="V9" s="156">
        <f>ROUND(E9*U9,2)</f>
        <v>3.2</v>
      </c>
      <c r="W9" s="156"/>
      <c r="X9" s="156" t="s">
        <v>220</v>
      </c>
      <c r="Y9" s="147"/>
      <c r="Z9" s="147"/>
      <c r="AA9" s="147"/>
      <c r="AB9" s="147"/>
      <c r="AC9" s="147"/>
      <c r="AD9" s="147"/>
      <c r="AE9" s="147"/>
      <c r="AF9" s="147"/>
      <c r="AG9" s="147" t="s">
        <v>221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65" t="s">
        <v>222</v>
      </c>
      <c r="D10" s="266"/>
      <c r="E10" s="266"/>
      <c r="F10" s="266"/>
      <c r="G10" s="266"/>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223</v>
      </c>
      <c r="AH10" s="147"/>
      <c r="AI10" s="147"/>
      <c r="AJ10" s="147"/>
      <c r="AK10" s="147"/>
      <c r="AL10" s="147"/>
      <c r="AM10" s="147"/>
      <c r="AN10" s="147"/>
      <c r="AO10" s="147"/>
      <c r="AP10" s="147"/>
      <c r="AQ10" s="147"/>
      <c r="AR10" s="147"/>
      <c r="AS10" s="147"/>
      <c r="AT10" s="147"/>
      <c r="AU10" s="147"/>
      <c r="AV10" s="147"/>
      <c r="AW10" s="147"/>
      <c r="AX10" s="147"/>
      <c r="AY10" s="147"/>
      <c r="AZ10" s="147"/>
      <c r="BA10" s="171" t="str">
        <f>C10</f>
        <v>na vzdálenost od hladiny vody v jímce po výšku roviny proložené osou nejvyššího bodu výtlačného potrubí. Včetně odpadní potrubí v délce do 20 m.</v>
      </c>
      <c r="BB10" s="147"/>
      <c r="BC10" s="147"/>
      <c r="BD10" s="147"/>
      <c r="BE10" s="147"/>
      <c r="BF10" s="147"/>
      <c r="BG10" s="147"/>
      <c r="BH10" s="147"/>
    </row>
    <row r="11" spans="1:60" ht="20" outlineLevel="1" x14ac:dyDescent="0.25">
      <c r="A11" s="164">
        <v>2</v>
      </c>
      <c r="B11" s="165" t="s">
        <v>224</v>
      </c>
      <c r="C11" s="181" t="s">
        <v>225</v>
      </c>
      <c r="D11" s="166" t="s">
        <v>226</v>
      </c>
      <c r="E11" s="167">
        <v>2</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t="s">
        <v>219</v>
      </c>
      <c r="S11" s="169" t="s">
        <v>167</v>
      </c>
      <c r="T11" s="170" t="s">
        <v>167</v>
      </c>
      <c r="U11" s="156">
        <v>0</v>
      </c>
      <c r="V11" s="156">
        <f>ROUND(E11*U11,2)</f>
        <v>0</v>
      </c>
      <c r="W11" s="156"/>
      <c r="X11" s="156" t="s">
        <v>220</v>
      </c>
      <c r="Y11" s="147"/>
      <c r="Z11" s="147"/>
      <c r="AA11" s="147"/>
      <c r="AB11" s="147"/>
      <c r="AC11" s="147"/>
      <c r="AD11" s="147"/>
      <c r="AE11" s="147"/>
      <c r="AF11" s="147"/>
      <c r="AG11" s="147" t="s">
        <v>221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0.5" outlineLevel="1" x14ac:dyDescent="0.25">
      <c r="A12" s="154"/>
      <c r="B12" s="155"/>
      <c r="C12" s="265" t="s">
        <v>227</v>
      </c>
      <c r="D12" s="266"/>
      <c r="E12" s="266"/>
      <c r="F12" s="266"/>
      <c r="G12" s="26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223</v>
      </c>
      <c r="AH12" s="147"/>
      <c r="AI12" s="147"/>
      <c r="AJ12" s="147"/>
      <c r="AK12" s="147"/>
      <c r="AL12" s="147"/>
      <c r="AM12" s="147"/>
      <c r="AN12" s="147"/>
      <c r="AO12" s="147"/>
      <c r="AP12" s="147"/>
      <c r="AQ12" s="147"/>
      <c r="AR12" s="147"/>
      <c r="AS12" s="147"/>
      <c r="AT12" s="147"/>
      <c r="AU12" s="147"/>
      <c r="AV12" s="147"/>
      <c r="AW12" s="147"/>
      <c r="AX12" s="147"/>
      <c r="AY12" s="147"/>
      <c r="AZ12" s="147"/>
      <c r="BA12" s="171" t="str">
        <f>C12</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2" s="147"/>
      <c r="BC12" s="147"/>
      <c r="BD12" s="147"/>
      <c r="BE12" s="147"/>
      <c r="BF12" s="147"/>
      <c r="BG12" s="147"/>
      <c r="BH12" s="147"/>
    </row>
    <row r="13" spans="1:60" outlineLevel="1" x14ac:dyDescent="0.25">
      <c r="A13" s="164">
        <v>3</v>
      </c>
      <c r="B13" s="165" t="s">
        <v>228</v>
      </c>
      <c r="C13" s="181" t="s">
        <v>229</v>
      </c>
      <c r="D13" s="166" t="s">
        <v>230</v>
      </c>
      <c r="E13" s="167">
        <v>79.319999999999993</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t="s">
        <v>219</v>
      </c>
      <c r="S13" s="169" t="s">
        <v>167</v>
      </c>
      <c r="T13" s="170" t="s">
        <v>167</v>
      </c>
      <c r="U13" s="156">
        <v>0.1</v>
      </c>
      <c r="V13" s="156">
        <f>ROUND(E13*U13,2)</f>
        <v>7.93</v>
      </c>
      <c r="W13" s="156"/>
      <c r="X13" s="156" t="s">
        <v>220</v>
      </c>
      <c r="Y13" s="147"/>
      <c r="Z13" s="147"/>
      <c r="AA13" s="147"/>
      <c r="AB13" s="147"/>
      <c r="AC13" s="147"/>
      <c r="AD13" s="147"/>
      <c r="AE13" s="147"/>
      <c r="AF13" s="147"/>
      <c r="AG13" s="147" t="s">
        <v>221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65" t="s">
        <v>231</v>
      </c>
      <c r="D14" s="266"/>
      <c r="E14" s="266"/>
      <c r="F14" s="266"/>
      <c r="G14" s="266"/>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223</v>
      </c>
      <c r="AH14" s="147"/>
      <c r="AI14" s="147"/>
      <c r="AJ14" s="147"/>
      <c r="AK14" s="147"/>
      <c r="AL14" s="147"/>
      <c r="AM14" s="147"/>
      <c r="AN14" s="147"/>
      <c r="AO14" s="147"/>
      <c r="AP14" s="147"/>
      <c r="AQ14" s="147"/>
      <c r="AR14" s="147"/>
      <c r="AS14" s="147"/>
      <c r="AT14" s="147"/>
      <c r="AU14" s="147"/>
      <c r="AV14" s="147"/>
      <c r="AW14" s="147"/>
      <c r="AX14" s="147"/>
      <c r="AY14" s="147"/>
      <c r="AZ14" s="147"/>
      <c r="BA14" s="171" t="str">
        <f>C14</f>
        <v>nebo lesní půdy, s vodorovným přemístěním na hromady v místě upotřebení nebo na dočasné či trvalé skládky se složením</v>
      </c>
      <c r="BB14" s="147"/>
      <c r="BC14" s="147"/>
      <c r="BD14" s="147"/>
      <c r="BE14" s="147"/>
      <c r="BF14" s="147"/>
      <c r="BG14" s="147"/>
      <c r="BH14" s="147"/>
    </row>
    <row r="15" spans="1:60" outlineLevel="1" x14ac:dyDescent="0.25">
      <c r="A15" s="154"/>
      <c r="B15" s="155"/>
      <c r="C15" s="192" t="s">
        <v>952</v>
      </c>
      <c r="D15" s="186"/>
      <c r="E15" s="187">
        <v>79.319999999999993</v>
      </c>
      <c r="F15" s="156"/>
      <c r="G15" s="156"/>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233</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64">
        <v>4</v>
      </c>
      <c r="B16" s="165" t="s">
        <v>897</v>
      </c>
      <c r="C16" s="181" t="s">
        <v>898</v>
      </c>
      <c r="D16" s="166" t="s">
        <v>230</v>
      </c>
      <c r="E16" s="167">
        <v>63.456000000000003</v>
      </c>
      <c r="F16" s="168"/>
      <c r="G16" s="169">
        <f>ROUND(E16*F16,2)</f>
        <v>0</v>
      </c>
      <c r="H16" s="168"/>
      <c r="I16" s="169">
        <f>ROUND(E16*H16,2)</f>
        <v>0</v>
      </c>
      <c r="J16" s="168"/>
      <c r="K16" s="169">
        <f>ROUND(E16*J16,2)</f>
        <v>0</v>
      </c>
      <c r="L16" s="169">
        <v>21</v>
      </c>
      <c r="M16" s="169">
        <f>G16*(1+L16/100)</f>
        <v>0</v>
      </c>
      <c r="N16" s="169">
        <v>0</v>
      </c>
      <c r="O16" s="169">
        <f>ROUND(E16*N16,2)</f>
        <v>0</v>
      </c>
      <c r="P16" s="169">
        <v>0</v>
      </c>
      <c r="Q16" s="169">
        <f>ROUND(E16*P16,2)</f>
        <v>0</v>
      </c>
      <c r="R16" s="169" t="s">
        <v>219</v>
      </c>
      <c r="S16" s="169" t="s">
        <v>167</v>
      </c>
      <c r="T16" s="170" t="s">
        <v>167</v>
      </c>
      <c r="U16" s="156">
        <v>0.3</v>
      </c>
      <c r="V16" s="156">
        <f>ROUND(E16*U16,2)</f>
        <v>19.04</v>
      </c>
      <c r="W16" s="156"/>
      <c r="X16" s="156" t="s">
        <v>220</v>
      </c>
      <c r="Y16" s="147"/>
      <c r="Z16" s="147"/>
      <c r="AA16" s="147"/>
      <c r="AB16" s="147"/>
      <c r="AC16" s="147"/>
      <c r="AD16" s="147"/>
      <c r="AE16" s="147"/>
      <c r="AF16" s="147"/>
      <c r="AG16" s="147" t="s">
        <v>221</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0.5" outlineLevel="1" x14ac:dyDescent="0.25">
      <c r="A17" s="154"/>
      <c r="B17" s="155"/>
      <c r="C17" s="265" t="s">
        <v>899</v>
      </c>
      <c r="D17" s="266"/>
      <c r="E17" s="266"/>
      <c r="F17" s="266"/>
      <c r="G17" s="266"/>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223</v>
      </c>
      <c r="AH17" s="147"/>
      <c r="AI17" s="147"/>
      <c r="AJ17" s="147"/>
      <c r="AK17" s="147"/>
      <c r="AL17" s="147"/>
      <c r="AM17" s="147"/>
      <c r="AN17" s="147"/>
      <c r="AO17" s="147"/>
      <c r="AP17" s="147"/>
      <c r="AQ17" s="147"/>
      <c r="AR17" s="147"/>
      <c r="AS17" s="147"/>
      <c r="AT17" s="147"/>
      <c r="AU17" s="147"/>
      <c r="AV17" s="147"/>
      <c r="AW17" s="147"/>
      <c r="AX17" s="147"/>
      <c r="AY17" s="147"/>
      <c r="AZ17" s="147"/>
      <c r="BA17" s="171"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outlineLevel="1" x14ac:dyDescent="0.25">
      <c r="A18" s="154"/>
      <c r="B18" s="155"/>
      <c r="C18" s="193" t="s">
        <v>237</v>
      </c>
      <c r="D18" s="188"/>
      <c r="E18" s="189"/>
      <c r="F18" s="156"/>
      <c r="G18" s="156"/>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233</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194" t="s">
        <v>953</v>
      </c>
      <c r="D19" s="188"/>
      <c r="E19" s="189">
        <v>158.63999999999999</v>
      </c>
      <c r="F19" s="156"/>
      <c r="G19" s="156"/>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233</v>
      </c>
      <c r="AH19" s="147">
        <v>2</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195" t="s">
        <v>240</v>
      </c>
      <c r="D20" s="190"/>
      <c r="E20" s="191">
        <v>158.63999999999999</v>
      </c>
      <c r="F20" s="156"/>
      <c r="G20" s="156"/>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233</v>
      </c>
      <c r="AH20" s="147">
        <v>3</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54"/>
      <c r="B21" s="155"/>
      <c r="C21" s="193" t="s">
        <v>241</v>
      </c>
      <c r="D21" s="188"/>
      <c r="E21" s="189"/>
      <c r="F21" s="156"/>
      <c r="G21" s="156"/>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233</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192" t="s">
        <v>954</v>
      </c>
      <c r="D22" s="186"/>
      <c r="E22" s="187">
        <v>63.456000000000003</v>
      </c>
      <c r="F22" s="156"/>
      <c r="G22" s="156"/>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233</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5">
      <c r="A23" s="164">
        <v>5</v>
      </c>
      <c r="B23" s="165" t="s">
        <v>902</v>
      </c>
      <c r="C23" s="181" t="s">
        <v>903</v>
      </c>
      <c r="D23" s="166" t="s">
        <v>230</v>
      </c>
      <c r="E23" s="167">
        <v>63.456000000000003</v>
      </c>
      <c r="F23" s="168"/>
      <c r="G23" s="169">
        <f>ROUND(E23*F23,2)</f>
        <v>0</v>
      </c>
      <c r="H23" s="168"/>
      <c r="I23" s="169">
        <f>ROUND(E23*H23,2)</f>
        <v>0</v>
      </c>
      <c r="J23" s="168"/>
      <c r="K23" s="169">
        <f>ROUND(E23*J23,2)</f>
        <v>0</v>
      </c>
      <c r="L23" s="169">
        <v>21</v>
      </c>
      <c r="M23" s="169">
        <f>G23*(1+L23/100)</f>
        <v>0</v>
      </c>
      <c r="N23" s="169">
        <v>0</v>
      </c>
      <c r="O23" s="169">
        <f>ROUND(E23*N23,2)</f>
        <v>0</v>
      </c>
      <c r="P23" s="169">
        <v>0</v>
      </c>
      <c r="Q23" s="169">
        <f>ROUND(E23*P23,2)</f>
        <v>0</v>
      </c>
      <c r="R23" s="169" t="s">
        <v>219</v>
      </c>
      <c r="S23" s="169" t="s">
        <v>167</v>
      </c>
      <c r="T23" s="170" t="s">
        <v>167</v>
      </c>
      <c r="U23" s="156">
        <v>0.14829999999999999</v>
      </c>
      <c r="V23" s="156">
        <f>ROUND(E23*U23,2)</f>
        <v>9.41</v>
      </c>
      <c r="W23" s="156"/>
      <c r="X23" s="156" t="s">
        <v>220</v>
      </c>
      <c r="Y23" s="147"/>
      <c r="Z23" s="147"/>
      <c r="AA23" s="147"/>
      <c r="AB23" s="147"/>
      <c r="AC23" s="147"/>
      <c r="AD23" s="147"/>
      <c r="AE23" s="147"/>
      <c r="AF23" s="147"/>
      <c r="AG23" s="147" t="s">
        <v>221</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0.5" outlineLevel="1" x14ac:dyDescent="0.25">
      <c r="A24" s="154"/>
      <c r="B24" s="155"/>
      <c r="C24" s="265" t="s">
        <v>899</v>
      </c>
      <c r="D24" s="266"/>
      <c r="E24" s="266"/>
      <c r="F24" s="266"/>
      <c r="G24" s="266"/>
      <c r="H24" s="156"/>
      <c r="I24" s="156"/>
      <c r="J24" s="156"/>
      <c r="K24" s="156"/>
      <c r="L24" s="156"/>
      <c r="M24" s="156"/>
      <c r="N24" s="156"/>
      <c r="O24" s="156"/>
      <c r="P24" s="156"/>
      <c r="Q24" s="156"/>
      <c r="R24" s="156"/>
      <c r="S24" s="156"/>
      <c r="T24" s="156"/>
      <c r="U24" s="156"/>
      <c r="V24" s="156"/>
      <c r="W24" s="156"/>
      <c r="X24" s="156"/>
      <c r="Y24" s="147"/>
      <c r="Z24" s="147"/>
      <c r="AA24" s="147"/>
      <c r="AB24" s="147"/>
      <c r="AC24" s="147"/>
      <c r="AD24" s="147"/>
      <c r="AE24" s="147"/>
      <c r="AF24" s="147"/>
      <c r="AG24" s="147" t="s">
        <v>223</v>
      </c>
      <c r="AH24" s="147"/>
      <c r="AI24" s="147"/>
      <c r="AJ24" s="147"/>
      <c r="AK24" s="147"/>
      <c r="AL24" s="147"/>
      <c r="AM24" s="147"/>
      <c r="AN24" s="147"/>
      <c r="AO24" s="147"/>
      <c r="AP24" s="147"/>
      <c r="AQ24" s="147"/>
      <c r="AR24" s="147"/>
      <c r="AS24" s="147"/>
      <c r="AT24" s="147"/>
      <c r="AU24" s="147"/>
      <c r="AV24" s="147"/>
      <c r="AW24" s="147"/>
      <c r="AX24" s="147"/>
      <c r="AY24" s="147"/>
      <c r="AZ24" s="147"/>
      <c r="BA24" s="171" t="str">
        <f>C24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4" s="147"/>
      <c r="BC24" s="147"/>
      <c r="BD24" s="147"/>
      <c r="BE24" s="147"/>
      <c r="BF24" s="147"/>
      <c r="BG24" s="147"/>
      <c r="BH24" s="147"/>
    </row>
    <row r="25" spans="1:60" outlineLevel="1" x14ac:dyDescent="0.25">
      <c r="A25" s="164">
        <v>6</v>
      </c>
      <c r="B25" s="165" t="s">
        <v>904</v>
      </c>
      <c r="C25" s="181" t="s">
        <v>905</v>
      </c>
      <c r="D25" s="166" t="s">
        <v>230</v>
      </c>
      <c r="E25" s="167">
        <v>63.456000000000003</v>
      </c>
      <c r="F25" s="168"/>
      <c r="G25" s="169">
        <f>ROUND(E25*F25,2)</f>
        <v>0</v>
      </c>
      <c r="H25" s="168"/>
      <c r="I25" s="169">
        <f>ROUND(E25*H25,2)</f>
        <v>0</v>
      </c>
      <c r="J25" s="168"/>
      <c r="K25" s="169">
        <f>ROUND(E25*J25,2)</f>
        <v>0</v>
      </c>
      <c r="L25" s="169">
        <v>21</v>
      </c>
      <c r="M25" s="169">
        <f>G25*(1+L25/100)</f>
        <v>0</v>
      </c>
      <c r="N25" s="169">
        <v>0</v>
      </c>
      <c r="O25" s="169">
        <f>ROUND(E25*N25,2)</f>
        <v>0</v>
      </c>
      <c r="P25" s="169">
        <v>0</v>
      </c>
      <c r="Q25" s="169">
        <f>ROUND(E25*P25,2)</f>
        <v>0</v>
      </c>
      <c r="R25" s="169" t="s">
        <v>219</v>
      </c>
      <c r="S25" s="169" t="s">
        <v>167</v>
      </c>
      <c r="T25" s="170" t="s">
        <v>167</v>
      </c>
      <c r="U25" s="156">
        <v>0.53</v>
      </c>
      <c r="V25" s="156">
        <f>ROUND(E25*U25,2)</f>
        <v>33.630000000000003</v>
      </c>
      <c r="W25" s="156"/>
      <c r="X25" s="156" t="s">
        <v>220</v>
      </c>
      <c r="Y25" s="147"/>
      <c r="Z25" s="147"/>
      <c r="AA25" s="147"/>
      <c r="AB25" s="147"/>
      <c r="AC25" s="147"/>
      <c r="AD25" s="147"/>
      <c r="AE25" s="147"/>
      <c r="AF25" s="147"/>
      <c r="AG25" s="147" t="s">
        <v>221</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ht="20.5" outlineLevel="1" x14ac:dyDescent="0.25">
      <c r="A26" s="154"/>
      <c r="B26" s="155"/>
      <c r="C26" s="265" t="s">
        <v>899</v>
      </c>
      <c r="D26" s="266"/>
      <c r="E26" s="266"/>
      <c r="F26" s="266"/>
      <c r="G26" s="266"/>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223</v>
      </c>
      <c r="AH26" s="147"/>
      <c r="AI26" s="147"/>
      <c r="AJ26" s="147"/>
      <c r="AK26" s="147"/>
      <c r="AL26" s="147"/>
      <c r="AM26" s="147"/>
      <c r="AN26" s="147"/>
      <c r="AO26" s="147"/>
      <c r="AP26" s="147"/>
      <c r="AQ26" s="147"/>
      <c r="AR26" s="147"/>
      <c r="AS26" s="147"/>
      <c r="AT26" s="147"/>
      <c r="AU26" s="147"/>
      <c r="AV26" s="147"/>
      <c r="AW26" s="147"/>
      <c r="AX26" s="147"/>
      <c r="AY26" s="147"/>
      <c r="AZ26" s="147"/>
      <c r="BA26" s="171" t="str">
        <f>C26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26" s="147"/>
      <c r="BC26" s="147"/>
      <c r="BD26" s="147"/>
      <c r="BE26" s="147"/>
      <c r="BF26" s="147"/>
      <c r="BG26" s="147"/>
      <c r="BH26" s="147"/>
    </row>
    <row r="27" spans="1:60" outlineLevel="1" x14ac:dyDescent="0.25">
      <c r="A27" s="154"/>
      <c r="B27" s="155"/>
      <c r="C27" s="193" t="s">
        <v>237</v>
      </c>
      <c r="D27" s="188"/>
      <c r="E27" s="189"/>
      <c r="F27" s="156"/>
      <c r="G27" s="156"/>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233</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194" t="s">
        <v>953</v>
      </c>
      <c r="D28" s="188"/>
      <c r="E28" s="189">
        <v>158.63999999999999</v>
      </c>
      <c r="F28" s="156"/>
      <c r="G28" s="156"/>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233</v>
      </c>
      <c r="AH28" s="147">
        <v>2</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195" t="s">
        <v>240</v>
      </c>
      <c r="D29" s="190"/>
      <c r="E29" s="191">
        <v>158.63999999999999</v>
      </c>
      <c r="F29" s="156"/>
      <c r="G29" s="156"/>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233</v>
      </c>
      <c r="AH29" s="147">
        <v>3</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193" t="s">
        <v>241</v>
      </c>
      <c r="D30" s="188"/>
      <c r="E30" s="189"/>
      <c r="F30" s="156"/>
      <c r="G30" s="156"/>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233</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192" t="s">
        <v>954</v>
      </c>
      <c r="D31" s="186"/>
      <c r="E31" s="187">
        <v>63.456000000000003</v>
      </c>
      <c r="F31" s="156"/>
      <c r="G31" s="156"/>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233</v>
      </c>
      <c r="AH31" s="147">
        <v>0</v>
      </c>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64">
        <v>7</v>
      </c>
      <c r="B32" s="165" t="s">
        <v>906</v>
      </c>
      <c r="C32" s="181" t="s">
        <v>907</v>
      </c>
      <c r="D32" s="166" t="s">
        <v>230</v>
      </c>
      <c r="E32" s="167">
        <v>15.864000000000001</v>
      </c>
      <c r="F32" s="168"/>
      <c r="G32" s="169">
        <f>ROUND(E32*F32,2)</f>
        <v>0</v>
      </c>
      <c r="H32" s="168"/>
      <c r="I32" s="169">
        <f>ROUND(E32*H32,2)</f>
        <v>0</v>
      </c>
      <c r="J32" s="168"/>
      <c r="K32" s="169">
        <f>ROUND(E32*J32,2)</f>
        <v>0</v>
      </c>
      <c r="L32" s="169">
        <v>21</v>
      </c>
      <c r="M32" s="169">
        <f>G32*(1+L32/100)</f>
        <v>0</v>
      </c>
      <c r="N32" s="169">
        <v>0</v>
      </c>
      <c r="O32" s="169">
        <f>ROUND(E32*N32,2)</f>
        <v>0</v>
      </c>
      <c r="P32" s="169">
        <v>0</v>
      </c>
      <c r="Q32" s="169">
        <f>ROUND(E32*P32,2)</f>
        <v>0</v>
      </c>
      <c r="R32" s="169" t="s">
        <v>219</v>
      </c>
      <c r="S32" s="169" t="s">
        <v>167</v>
      </c>
      <c r="T32" s="170" t="s">
        <v>167</v>
      </c>
      <c r="U32" s="156">
        <v>0.25</v>
      </c>
      <c r="V32" s="156">
        <f>ROUND(E32*U32,2)</f>
        <v>3.97</v>
      </c>
      <c r="W32" s="156"/>
      <c r="X32" s="156" t="s">
        <v>220</v>
      </c>
      <c r="Y32" s="147"/>
      <c r="Z32" s="147"/>
      <c r="AA32" s="147"/>
      <c r="AB32" s="147"/>
      <c r="AC32" s="147"/>
      <c r="AD32" s="147"/>
      <c r="AE32" s="147"/>
      <c r="AF32" s="147"/>
      <c r="AG32" s="147" t="s">
        <v>221</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0.5" outlineLevel="1" x14ac:dyDescent="0.25">
      <c r="A33" s="154"/>
      <c r="B33" s="155"/>
      <c r="C33" s="265" t="s">
        <v>899</v>
      </c>
      <c r="D33" s="266"/>
      <c r="E33" s="266"/>
      <c r="F33" s="266"/>
      <c r="G33" s="266"/>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223</v>
      </c>
      <c r="AH33" s="147"/>
      <c r="AI33" s="147"/>
      <c r="AJ33" s="147"/>
      <c r="AK33" s="147"/>
      <c r="AL33" s="147"/>
      <c r="AM33" s="147"/>
      <c r="AN33" s="147"/>
      <c r="AO33" s="147"/>
      <c r="AP33" s="147"/>
      <c r="AQ33" s="147"/>
      <c r="AR33" s="147"/>
      <c r="AS33" s="147"/>
      <c r="AT33" s="147"/>
      <c r="AU33" s="147"/>
      <c r="AV33" s="147"/>
      <c r="AW33" s="147"/>
      <c r="AX33" s="147"/>
      <c r="AY33" s="147"/>
      <c r="AZ33" s="147"/>
      <c r="BA33" s="171"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47"/>
      <c r="BC33" s="147"/>
      <c r="BD33" s="147"/>
      <c r="BE33" s="147"/>
      <c r="BF33" s="147"/>
      <c r="BG33" s="147"/>
      <c r="BH33" s="147"/>
    </row>
    <row r="34" spans="1:60" outlineLevel="1" x14ac:dyDescent="0.25">
      <c r="A34" s="154"/>
      <c r="B34" s="155"/>
      <c r="C34" s="193" t="s">
        <v>237</v>
      </c>
      <c r="D34" s="188"/>
      <c r="E34" s="189"/>
      <c r="F34" s="156"/>
      <c r="G34" s="156"/>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233</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194" t="s">
        <v>953</v>
      </c>
      <c r="D35" s="188"/>
      <c r="E35" s="189">
        <v>158.63999999999999</v>
      </c>
      <c r="F35" s="156"/>
      <c r="G35" s="156"/>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233</v>
      </c>
      <c r="AH35" s="147">
        <v>2</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195" t="s">
        <v>240</v>
      </c>
      <c r="D36" s="190"/>
      <c r="E36" s="191">
        <v>158.63999999999999</v>
      </c>
      <c r="F36" s="156"/>
      <c r="G36" s="156"/>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233</v>
      </c>
      <c r="AH36" s="147">
        <v>3</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193" t="s">
        <v>241</v>
      </c>
      <c r="D37" s="188"/>
      <c r="E37" s="189"/>
      <c r="F37" s="156"/>
      <c r="G37" s="156"/>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233</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192" t="s">
        <v>955</v>
      </c>
      <c r="D38" s="186"/>
      <c r="E38" s="187">
        <v>15.864000000000001</v>
      </c>
      <c r="F38" s="156"/>
      <c r="G38" s="156"/>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233</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64">
        <v>8</v>
      </c>
      <c r="B39" s="165" t="s">
        <v>909</v>
      </c>
      <c r="C39" s="181" t="s">
        <v>910</v>
      </c>
      <c r="D39" s="166" t="s">
        <v>230</v>
      </c>
      <c r="E39" s="167">
        <v>15.864000000000001</v>
      </c>
      <c r="F39" s="168"/>
      <c r="G39" s="169">
        <f>ROUND(E39*F39,2)</f>
        <v>0</v>
      </c>
      <c r="H39" s="168"/>
      <c r="I39" s="169">
        <f>ROUND(E39*H39,2)</f>
        <v>0</v>
      </c>
      <c r="J39" s="168"/>
      <c r="K39" s="169">
        <f>ROUND(E39*J39,2)</f>
        <v>0</v>
      </c>
      <c r="L39" s="169">
        <v>21</v>
      </c>
      <c r="M39" s="169">
        <f>G39*(1+L39/100)</f>
        <v>0</v>
      </c>
      <c r="N39" s="169">
        <v>1.9220000000000001E-2</v>
      </c>
      <c r="O39" s="169">
        <f>ROUND(E39*N39,2)</f>
        <v>0.3</v>
      </c>
      <c r="P39" s="169">
        <v>0</v>
      </c>
      <c r="Q39" s="169">
        <f>ROUND(E39*P39,2)</f>
        <v>0</v>
      </c>
      <c r="R39" s="169" t="s">
        <v>219</v>
      </c>
      <c r="S39" s="169" t="s">
        <v>167</v>
      </c>
      <c r="T39" s="170" t="s">
        <v>167</v>
      </c>
      <c r="U39" s="156">
        <v>1.59</v>
      </c>
      <c r="V39" s="156">
        <f>ROUND(E39*U39,2)</f>
        <v>25.22</v>
      </c>
      <c r="W39" s="156"/>
      <c r="X39" s="156" t="s">
        <v>220</v>
      </c>
      <c r="Y39" s="147"/>
      <c r="Z39" s="147"/>
      <c r="AA39" s="147"/>
      <c r="AB39" s="147"/>
      <c r="AC39" s="147"/>
      <c r="AD39" s="147"/>
      <c r="AE39" s="147"/>
      <c r="AF39" s="147"/>
      <c r="AG39" s="147" t="s">
        <v>221</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0.5" outlineLevel="1" x14ac:dyDescent="0.25">
      <c r="A40" s="154"/>
      <c r="B40" s="155"/>
      <c r="C40" s="265" t="s">
        <v>899</v>
      </c>
      <c r="D40" s="266"/>
      <c r="E40" s="266"/>
      <c r="F40" s="266"/>
      <c r="G40" s="266"/>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223</v>
      </c>
      <c r="AH40" s="147"/>
      <c r="AI40" s="147"/>
      <c r="AJ40" s="147"/>
      <c r="AK40" s="147"/>
      <c r="AL40" s="147"/>
      <c r="AM40" s="147"/>
      <c r="AN40" s="147"/>
      <c r="AO40" s="147"/>
      <c r="AP40" s="147"/>
      <c r="AQ40" s="147"/>
      <c r="AR40" s="147"/>
      <c r="AS40" s="147"/>
      <c r="AT40" s="147"/>
      <c r="AU40" s="147"/>
      <c r="AV40" s="147"/>
      <c r="AW40" s="147"/>
      <c r="AX40" s="147"/>
      <c r="AY40" s="147"/>
      <c r="AZ40" s="147"/>
      <c r="BA40" s="171" t="str">
        <f>C40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0" s="147"/>
      <c r="BC40" s="147"/>
      <c r="BD40" s="147"/>
      <c r="BE40" s="147"/>
      <c r="BF40" s="147"/>
      <c r="BG40" s="147"/>
      <c r="BH40" s="147"/>
    </row>
    <row r="41" spans="1:60" outlineLevel="1" x14ac:dyDescent="0.25">
      <c r="A41" s="154"/>
      <c r="B41" s="155"/>
      <c r="C41" s="193" t="s">
        <v>237</v>
      </c>
      <c r="D41" s="188"/>
      <c r="E41" s="189"/>
      <c r="F41" s="156"/>
      <c r="G41" s="156"/>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233</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194" t="s">
        <v>953</v>
      </c>
      <c r="D42" s="188"/>
      <c r="E42" s="189">
        <v>158.63999999999999</v>
      </c>
      <c r="F42" s="156"/>
      <c r="G42" s="156"/>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233</v>
      </c>
      <c r="AH42" s="147">
        <v>2</v>
      </c>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54"/>
      <c r="B43" s="155"/>
      <c r="C43" s="195" t="s">
        <v>240</v>
      </c>
      <c r="D43" s="190"/>
      <c r="E43" s="191">
        <v>158.63999999999999</v>
      </c>
      <c r="F43" s="156"/>
      <c r="G43" s="156"/>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233</v>
      </c>
      <c r="AH43" s="147">
        <v>3</v>
      </c>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93" t="s">
        <v>241</v>
      </c>
      <c r="D44" s="188"/>
      <c r="E44" s="189"/>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233</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92" t="s">
        <v>955</v>
      </c>
      <c r="D45" s="186"/>
      <c r="E45" s="187">
        <v>15.864000000000001</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233</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64">
        <v>9</v>
      </c>
      <c r="B46" s="165" t="s">
        <v>956</v>
      </c>
      <c r="C46" s="181" t="s">
        <v>957</v>
      </c>
      <c r="D46" s="166" t="s">
        <v>266</v>
      </c>
      <c r="E46" s="167">
        <v>396.6</v>
      </c>
      <c r="F46" s="168"/>
      <c r="G46" s="169">
        <f>ROUND(E46*F46,2)</f>
        <v>0</v>
      </c>
      <c r="H46" s="168"/>
      <c r="I46" s="169">
        <f>ROUND(E46*H46,2)</f>
        <v>0</v>
      </c>
      <c r="J46" s="168"/>
      <c r="K46" s="169">
        <f>ROUND(E46*J46,2)</f>
        <v>0</v>
      </c>
      <c r="L46" s="169">
        <v>21</v>
      </c>
      <c r="M46" s="169">
        <f>G46*(1+L46/100)</f>
        <v>0</v>
      </c>
      <c r="N46" s="169">
        <v>9.8999999999999999E-4</v>
      </c>
      <c r="O46" s="169">
        <f>ROUND(E46*N46,2)</f>
        <v>0.39</v>
      </c>
      <c r="P46" s="169">
        <v>0</v>
      </c>
      <c r="Q46" s="169">
        <f>ROUND(E46*P46,2)</f>
        <v>0</v>
      </c>
      <c r="R46" s="169" t="s">
        <v>219</v>
      </c>
      <c r="S46" s="169" t="s">
        <v>167</v>
      </c>
      <c r="T46" s="170" t="s">
        <v>167</v>
      </c>
      <c r="U46" s="156">
        <v>0.24</v>
      </c>
      <c r="V46" s="156">
        <f>ROUND(E46*U46,2)</f>
        <v>95.18</v>
      </c>
      <c r="W46" s="156"/>
      <c r="X46" s="156" t="s">
        <v>220</v>
      </c>
      <c r="Y46" s="147"/>
      <c r="Z46" s="147"/>
      <c r="AA46" s="147"/>
      <c r="AB46" s="147"/>
      <c r="AC46" s="147"/>
      <c r="AD46" s="147"/>
      <c r="AE46" s="147"/>
      <c r="AF46" s="147"/>
      <c r="AG46" s="147" t="s">
        <v>221</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265" t="s">
        <v>913</v>
      </c>
      <c r="D47" s="266"/>
      <c r="E47" s="266"/>
      <c r="F47" s="266"/>
      <c r="G47" s="266"/>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223</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192" t="s">
        <v>958</v>
      </c>
      <c r="D48" s="186"/>
      <c r="E48" s="187">
        <v>396.6</v>
      </c>
      <c r="F48" s="156"/>
      <c r="G48" s="156"/>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233</v>
      </c>
      <c r="AH48" s="147">
        <v>0</v>
      </c>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64">
        <v>10</v>
      </c>
      <c r="B49" s="165" t="s">
        <v>959</v>
      </c>
      <c r="C49" s="181" t="s">
        <v>960</v>
      </c>
      <c r="D49" s="166" t="s">
        <v>266</v>
      </c>
      <c r="E49" s="167">
        <v>396.6</v>
      </c>
      <c r="F49" s="168"/>
      <c r="G49" s="169">
        <f>ROUND(E49*F49,2)</f>
        <v>0</v>
      </c>
      <c r="H49" s="168"/>
      <c r="I49" s="169">
        <f>ROUND(E49*H49,2)</f>
        <v>0</v>
      </c>
      <c r="J49" s="168"/>
      <c r="K49" s="169">
        <f>ROUND(E49*J49,2)</f>
        <v>0</v>
      </c>
      <c r="L49" s="169">
        <v>21</v>
      </c>
      <c r="M49" s="169">
        <f>G49*(1+L49/100)</f>
        <v>0</v>
      </c>
      <c r="N49" s="169">
        <v>0</v>
      </c>
      <c r="O49" s="169">
        <f>ROUND(E49*N49,2)</f>
        <v>0</v>
      </c>
      <c r="P49" s="169">
        <v>0</v>
      </c>
      <c r="Q49" s="169">
        <f>ROUND(E49*P49,2)</f>
        <v>0</v>
      </c>
      <c r="R49" s="169" t="s">
        <v>219</v>
      </c>
      <c r="S49" s="169" t="s">
        <v>167</v>
      </c>
      <c r="T49" s="170" t="s">
        <v>167</v>
      </c>
      <c r="U49" s="156">
        <v>7.0000000000000007E-2</v>
      </c>
      <c r="V49" s="156">
        <f>ROUND(E49*U49,2)</f>
        <v>27.76</v>
      </c>
      <c r="W49" s="156"/>
      <c r="X49" s="156" t="s">
        <v>220</v>
      </c>
      <c r="Y49" s="147"/>
      <c r="Z49" s="147"/>
      <c r="AA49" s="147"/>
      <c r="AB49" s="147"/>
      <c r="AC49" s="147"/>
      <c r="AD49" s="147"/>
      <c r="AE49" s="147"/>
      <c r="AF49" s="147"/>
      <c r="AG49" s="147" t="s">
        <v>221</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65" t="s">
        <v>917</v>
      </c>
      <c r="D50" s="266"/>
      <c r="E50" s="266"/>
      <c r="F50" s="266"/>
      <c r="G50" s="266"/>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223</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0" outlineLevel="1" x14ac:dyDescent="0.25">
      <c r="A51" s="164">
        <v>11</v>
      </c>
      <c r="B51" s="165" t="s">
        <v>256</v>
      </c>
      <c r="C51" s="181" t="s">
        <v>257</v>
      </c>
      <c r="D51" s="166" t="s">
        <v>230</v>
      </c>
      <c r="E51" s="167">
        <v>52.88</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t="s">
        <v>219</v>
      </c>
      <c r="S51" s="169" t="s">
        <v>167</v>
      </c>
      <c r="T51" s="170" t="s">
        <v>167</v>
      </c>
      <c r="U51" s="156">
        <v>0.06</v>
      </c>
      <c r="V51" s="156">
        <f>ROUND(E51*U51,2)</f>
        <v>3.17</v>
      </c>
      <c r="W51" s="156"/>
      <c r="X51" s="156" t="s">
        <v>220</v>
      </c>
      <c r="Y51" s="147"/>
      <c r="Z51" s="147"/>
      <c r="AA51" s="147"/>
      <c r="AB51" s="147"/>
      <c r="AC51" s="147"/>
      <c r="AD51" s="147"/>
      <c r="AE51" s="147"/>
      <c r="AF51" s="147"/>
      <c r="AG51" s="147" t="s">
        <v>221</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5">
      <c r="A52" s="154"/>
      <c r="B52" s="155"/>
      <c r="C52" s="192" t="s">
        <v>961</v>
      </c>
      <c r="D52" s="186"/>
      <c r="E52" s="187">
        <v>52.88</v>
      </c>
      <c r="F52" s="156"/>
      <c r="G52" s="156"/>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233</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64">
        <v>12</v>
      </c>
      <c r="B53" s="165" t="s">
        <v>919</v>
      </c>
      <c r="C53" s="181" t="s">
        <v>920</v>
      </c>
      <c r="D53" s="166" t="s">
        <v>230</v>
      </c>
      <c r="E53" s="167">
        <v>105.76</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t="s">
        <v>219</v>
      </c>
      <c r="S53" s="169" t="s">
        <v>167</v>
      </c>
      <c r="T53" s="170" t="s">
        <v>167</v>
      </c>
      <c r="U53" s="156">
        <v>0.2</v>
      </c>
      <c r="V53" s="156">
        <f>ROUND(E53*U53,2)</f>
        <v>21.15</v>
      </c>
      <c r="W53" s="156"/>
      <c r="X53" s="156" t="s">
        <v>220</v>
      </c>
      <c r="Y53" s="147"/>
      <c r="Z53" s="147"/>
      <c r="AA53" s="147"/>
      <c r="AB53" s="147"/>
      <c r="AC53" s="147"/>
      <c r="AD53" s="147"/>
      <c r="AE53" s="147"/>
      <c r="AF53" s="147"/>
      <c r="AG53" s="147" t="s">
        <v>221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54"/>
      <c r="B54" s="155"/>
      <c r="C54" s="265" t="s">
        <v>921</v>
      </c>
      <c r="D54" s="266"/>
      <c r="E54" s="266"/>
      <c r="F54" s="266"/>
      <c r="G54" s="266"/>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223</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192" t="s">
        <v>962</v>
      </c>
      <c r="D55" s="186"/>
      <c r="E55" s="187">
        <v>105.76</v>
      </c>
      <c r="F55" s="156"/>
      <c r="G55" s="156"/>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233</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ht="20" outlineLevel="1" x14ac:dyDescent="0.25">
      <c r="A56" s="164">
        <v>13</v>
      </c>
      <c r="B56" s="165" t="s">
        <v>923</v>
      </c>
      <c r="C56" s="181" t="s">
        <v>924</v>
      </c>
      <c r="D56" s="166" t="s">
        <v>266</v>
      </c>
      <c r="E56" s="167">
        <v>396.6</v>
      </c>
      <c r="F56" s="168"/>
      <c r="G56" s="169">
        <f>ROUND(E56*F56,2)</f>
        <v>0</v>
      </c>
      <c r="H56" s="168"/>
      <c r="I56" s="169">
        <f>ROUND(E56*H56,2)</f>
        <v>0</v>
      </c>
      <c r="J56" s="168"/>
      <c r="K56" s="169">
        <f>ROUND(E56*J56,2)</f>
        <v>0</v>
      </c>
      <c r="L56" s="169">
        <v>21</v>
      </c>
      <c r="M56" s="169">
        <f>G56*(1+L56/100)</f>
        <v>0</v>
      </c>
      <c r="N56" s="169">
        <v>3.0000000000000001E-5</v>
      </c>
      <c r="O56" s="169">
        <f>ROUND(E56*N56,2)</f>
        <v>0.01</v>
      </c>
      <c r="P56" s="169">
        <v>0</v>
      </c>
      <c r="Q56" s="169">
        <f>ROUND(E56*P56,2)</f>
        <v>0</v>
      </c>
      <c r="R56" s="169" t="s">
        <v>267</v>
      </c>
      <c r="S56" s="169" t="s">
        <v>175</v>
      </c>
      <c r="T56" s="170" t="s">
        <v>268</v>
      </c>
      <c r="U56" s="156">
        <v>0</v>
      </c>
      <c r="V56" s="156">
        <f>ROUND(E56*U56,2)</f>
        <v>0</v>
      </c>
      <c r="W56" s="156"/>
      <c r="X56" s="156" t="s">
        <v>220</v>
      </c>
      <c r="Y56" s="147"/>
      <c r="Z56" s="147"/>
      <c r="AA56" s="147"/>
      <c r="AB56" s="147"/>
      <c r="AC56" s="147"/>
      <c r="AD56" s="147"/>
      <c r="AE56" s="147"/>
      <c r="AF56" s="147"/>
      <c r="AG56" s="147" t="s">
        <v>221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54"/>
      <c r="B57" s="155"/>
      <c r="C57" s="265" t="s">
        <v>925</v>
      </c>
      <c r="D57" s="266"/>
      <c r="E57" s="266"/>
      <c r="F57" s="266"/>
      <c r="G57" s="266"/>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223</v>
      </c>
      <c r="AH57" s="147"/>
      <c r="AI57" s="147"/>
      <c r="AJ57" s="147"/>
      <c r="AK57" s="147"/>
      <c r="AL57" s="147"/>
      <c r="AM57" s="147"/>
      <c r="AN57" s="147"/>
      <c r="AO57" s="147"/>
      <c r="AP57" s="147"/>
      <c r="AQ57" s="147"/>
      <c r="AR57" s="147"/>
      <c r="AS57" s="147"/>
      <c r="AT57" s="147"/>
      <c r="AU57" s="147"/>
      <c r="AV57" s="147"/>
      <c r="AW57" s="147"/>
      <c r="AX57" s="147"/>
      <c r="AY57" s="147"/>
      <c r="AZ57" s="147"/>
      <c r="BA57" s="171" t="str">
        <f>C57</f>
        <v>vč. urovnání ornice, naložení na skládce, vodorovným přemístěním ornice na místo rozprostření, založení trávníku osetím a dodávky travního semene.</v>
      </c>
      <c r="BB57" s="147"/>
      <c r="BC57" s="147"/>
      <c r="BD57" s="147"/>
      <c r="BE57" s="147"/>
      <c r="BF57" s="147"/>
      <c r="BG57" s="147"/>
      <c r="BH57" s="147"/>
    </row>
    <row r="58" spans="1:60" outlineLevel="1" x14ac:dyDescent="0.25">
      <c r="A58" s="154"/>
      <c r="B58" s="155"/>
      <c r="C58" s="192" t="s">
        <v>963</v>
      </c>
      <c r="D58" s="186"/>
      <c r="E58" s="187">
        <v>396.6</v>
      </c>
      <c r="F58" s="156"/>
      <c r="G58" s="156"/>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233</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64">
        <v>14</v>
      </c>
      <c r="B59" s="165" t="s">
        <v>927</v>
      </c>
      <c r="C59" s="181" t="s">
        <v>928</v>
      </c>
      <c r="D59" s="166" t="s">
        <v>230</v>
      </c>
      <c r="E59" s="167">
        <v>46.752969999999998</v>
      </c>
      <c r="F59" s="168"/>
      <c r="G59" s="169">
        <f>ROUND(E59*F59,2)</f>
        <v>0</v>
      </c>
      <c r="H59" s="168"/>
      <c r="I59" s="169">
        <f>ROUND(E59*H59,2)</f>
        <v>0</v>
      </c>
      <c r="J59" s="168"/>
      <c r="K59" s="169">
        <f>ROUND(E59*J59,2)</f>
        <v>0</v>
      </c>
      <c r="L59" s="169">
        <v>21</v>
      </c>
      <c r="M59" s="169">
        <f>G59*(1+L59/100)</f>
        <v>0</v>
      </c>
      <c r="N59" s="169">
        <v>1.7</v>
      </c>
      <c r="O59" s="169">
        <f>ROUND(E59*N59,2)</f>
        <v>79.48</v>
      </c>
      <c r="P59" s="169">
        <v>0</v>
      </c>
      <c r="Q59" s="169">
        <f>ROUND(E59*P59,2)</f>
        <v>0</v>
      </c>
      <c r="R59" s="169"/>
      <c r="S59" s="169" t="s">
        <v>175</v>
      </c>
      <c r="T59" s="170" t="s">
        <v>268</v>
      </c>
      <c r="U59" s="156">
        <v>1.587</v>
      </c>
      <c r="V59" s="156">
        <f>ROUND(E59*U59,2)</f>
        <v>74.2</v>
      </c>
      <c r="W59" s="156"/>
      <c r="X59" s="156" t="s">
        <v>220</v>
      </c>
      <c r="Y59" s="147"/>
      <c r="Z59" s="147"/>
      <c r="AA59" s="147"/>
      <c r="AB59" s="147"/>
      <c r="AC59" s="147"/>
      <c r="AD59" s="147"/>
      <c r="AE59" s="147"/>
      <c r="AF59" s="147"/>
      <c r="AG59" s="147" t="s">
        <v>221</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192" t="s">
        <v>964</v>
      </c>
      <c r="D60" s="186"/>
      <c r="E60" s="187">
        <v>47.12</v>
      </c>
      <c r="F60" s="156"/>
      <c r="G60" s="156"/>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233</v>
      </c>
      <c r="AH60" s="147">
        <v>0</v>
      </c>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192" t="s">
        <v>965</v>
      </c>
      <c r="D61" s="186"/>
      <c r="E61" s="187">
        <v>-0.36703000000000002</v>
      </c>
      <c r="F61" s="156"/>
      <c r="G61" s="156"/>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233</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0" outlineLevel="1" x14ac:dyDescent="0.25">
      <c r="A62" s="164">
        <v>15</v>
      </c>
      <c r="B62" s="165" t="s">
        <v>271</v>
      </c>
      <c r="C62" s="181" t="s">
        <v>272</v>
      </c>
      <c r="D62" s="166" t="s">
        <v>230</v>
      </c>
      <c r="E62" s="167">
        <v>52.88</v>
      </c>
      <c r="F62" s="168"/>
      <c r="G62" s="169">
        <f>ROUND(E62*F62,2)</f>
        <v>0</v>
      </c>
      <c r="H62" s="168"/>
      <c r="I62" s="169">
        <f>ROUND(E62*H62,2)</f>
        <v>0</v>
      </c>
      <c r="J62" s="168"/>
      <c r="K62" s="169">
        <f>ROUND(E62*J62,2)</f>
        <v>0</v>
      </c>
      <c r="L62" s="169">
        <v>21</v>
      </c>
      <c r="M62" s="169">
        <f>G62*(1+L62/100)</f>
        <v>0</v>
      </c>
      <c r="N62" s="169">
        <v>0</v>
      </c>
      <c r="O62" s="169">
        <f>ROUND(E62*N62,2)</f>
        <v>0</v>
      </c>
      <c r="P62" s="169">
        <v>0</v>
      </c>
      <c r="Q62" s="169">
        <f>ROUND(E62*P62,2)</f>
        <v>0</v>
      </c>
      <c r="R62" s="169"/>
      <c r="S62" s="169" t="s">
        <v>175</v>
      </c>
      <c r="T62" s="170" t="s">
        <v>168</v>
      </c>
      <c r="U62" s="156">
        <v>0</v>
      </c>
      <c r="V62" s="156">
        <f>ROUND(E62*U62,2)</f>
        <v>0</v>
      </c>
      <c r="W62" s="156"/>
      <c r="X62" s="156" t="s">
        <v>220</v>
      </c>
      <c r="Y62" s="147"/>
      <c r="Z62" s="147"/>
      <c r="AA62" s="147"/>
      <c r="AB62" s="147"/>
      <c r="AC62" s="147"/>
      <c r="AD62" s="147"/>
      <c r="AE62" s="147"/>
      <c r="AF62" s="147"/>
      <c r="AG62" s="147" t="s">
        <v>221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192" t="s">
        <v>961</v>
      </c>
      <c r="D63" s="186"/>
      <c r="E63" s="187">
        <v>52.88</v>
      </c>
      <c r="F63" s="156"/>
      <c r="G63" s="156"/>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233</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13" x14ac:dyDescent="0.25">
      <c r="A64" s="158" t="s">
        <v>162</v>
      </c>
      <c r="B64" s="159" t="s">
        <v>83</v>
      </c>
      <c r="C64" s="180" t="s">
        <v>84</v>
      </c>
      <c r="D64" s="160"/>
      <c r="E64" s="161"/>
      <c r="F64" s="162"/>
      <c r="G64" s="162">
        <f>SUMIF(AG65:AG67,"&lt;&gt;NOR",G65:G67)</f>
        <v>0</v>
      </c>
      <c r="H64" s="162"/>
      <c r="I64" s="162">
        <f>SUM(I65:I67)</f>
        <v>0</v>
      </c>
      <c r="J64" s="162"/>
      <c r="K64" s="162">
        <f>SUM(K65:K67)</f>
        <v>0</v>
      </c>
      <c r="L64" s="162"/>
      <c r="M64" s="162">
        <f>SUM(M65:M67)</f>
        <v>0</v>
      </c>
      <c r="N64" s="162"/>
      <c r="O64" s="162">
        <f>SUM(O65:O67)</f>
        <v>20</v>
      </c>
      <c r="P64" s="162"/>
      <c r="Q64" s="162">
        <f>SUM(Q65:Q67)</f>
        <v>0</v>
      </c>
      <c r="R64" s="162"/>
      <c r="S64" s="162"/>
      <c r="T64" s="163"/>
      <c r="U64" s="157"/>
      <c r="V64" s="157">
        <f>SUM(V65:V67)</f>
        <v>17.98</v>
      </c>
      <c r="W64" s="157"/>
      <c r="X64" s="157"/>
      <c r="AG64" t="s">
        <v>163</v>
      </c>
    </row>
    <row r="65" spans="1:60" outlineLevel="1" x14ac:dyDescent="0.25">
      <c r="A65" s="164">
        <v>16</v>
      </c>
      <c r="B65" s="165" t="s">
        <v>932</v>
      </c>
      <c r="C65" s="181" t="s">
        <v>933</v>
      </c>
      <c r="D65" s="166" t="s">
        <v>230</v>
      </c>
      <c r="E65" s="167">
        <v>10.576000000000001</v>
      </c>
      <c r="F65" s="168"/>
      <c r="G65" s="169">
        <f>ROUND(E65*F65,2)</f>
        <v>0</v>
      </c>
      <c r="H65" s="168"/>
      <c r="I65" s="169">
        <f>ROUND(E65*H65,2)</f>
        <v>0</v>
      </c>
      <c r="J65" s="168"/>
      <c r="K65" s="169">
        <f>ROUND(E65*J65,2)</f>
        <v>0</v>
      </c>
      <c r="L65" s="169">
        <v>21</v>
      </c>
      <c r="M65" s="169">
        <f>G65*(1+L65/100)</f>
        <v>0</v>
      </c>
      <c r="N65" s="169">
        <v>1.8907700000000001</v>
      </c>
      <c r="O65" s="169">
        <f>ROUND(E65*N65,2)</f>
        <v>20</v>
      </c>
      <c r="P65" s="169">
        <v>0</v>
      </c>
      <c r="Q65" s="169">
        <f>ROUND(E65*P65,2)</f>
        <v>0</v>
      </c>
      <c r="R65" s="169" t="s">
        <v>934</v>
      </c>
      <c r="S65" s="169" t="s">
        <v>167</v>
      </c>
      <c r="T65" s="170" t="s">
        <v>167</v>
      </c>
      <c r="U65" s="156">
        <v>1.7</v>
      </c>
      <c r="V65" s="156">
        <f>ROUND(E65*U65,2)</f>
        <v>17.98</v>
      </c>
      <c r="W65" s="156"/>
      <c r="X65" s="156" t="s">
        <v>220</v>
      </c>
      <c r="Y65" s="147"/>
      <c r="Z65" s="147"/>
      <c r="AA65" s="147"/>
      <c r="AB65" s="147"/>
      <c r="AC65" s="147"/>
      <c r="AD65" s="147"/>
      <c r="AE65" s="147"/>
      <c r="AF65" s="147"/>
      <c r="AG65" s="147" t="s">
        <v>221</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265" t="s">
        <v>935</v>
      </c>
      <c r="D66" s="266"/>
      <c r="E66" s="266"/>
      <c r="F66" s="266"/>
      <c r="G66" s="266"/>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223</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192" t="s">
        <v>966</v>
      </c>
      <c r="D67" s="186"/>
      <c r="E67" s="187">
        <v>10.576000000000001</v>
      </c>
      <c r="F67" s="156"/>
      <c r="G67" s="156"/>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233</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ht="13" x14ac:dyDescent="0.25">
      <c r="A68" s="158" t="s">
        <v>162</v>
      </c>
      <c r="B68" s="159" t="s">
        <v>90</v>
      </c>
      <c r="C68" s="180" t="s">
        <v>91</v>
      </c>
      <c r="D68" s="160"/>
      <c r="E68" s="161"/>
      <c r="F68" s="162"/>
      <c r="G68" s="162">
        <f>SUMIF(AG69:AG81,"&lt;&gt;NOR",G69:G81)</f>
        <v>0</v>
      </c>
      <c r="H68" s="162"/>
      <c r="I68" s="162">
        <f>SUM(I69:I81)</f>
        <v>0</v>
      </c>
      <c r="J68" s="162"/>
      <c r="K68" s="162">
        <f>SUM(K69:K81)</f>
        <v>0</v>
      </c>
      <c r="L68" s="162"/>
      <c r="M68" s="162">
        <f>SUM(M69:M81)</f>
        <v>0</v>
      </c>
      <c r="N68" s="162"/>
      <c r="O68" s="162">
        <f>SUM(O69:O81)</f>
        <v>0.19000000000000003</v>
      </c>
      <c r="P68" s="162"/>
      <c r="Q68" s="162">
        <f>SUM(Q69:Q81)</f>
        <v>0</v>
      </c>
      <c r="R68" s="162"/>
      <c r="S68" s="162"/>
      <c r="T68" s="163"/>
      <c r="U68" s="157"/>
      <c r="V68" s="157">
        <f>SUM(V69:V81)</f>
        <v>48.8</v>
      </c>
      <c r="W68" s="157"/>
      <c r="X68" s="157"/>
      <c r="AG68" t="s">
        <v>163</v>
      </c>
    </row>
    <row r="69" spans="1:60" outlineLevel="1" x14ac:dyDescent="0.25">
      <c r="A69" s="164">
        <v>17</v>
      </c>
      <c r="B69" s="165" t="s">
        <v>967</v>
      </c>
      <c r="C69" s="181" t="s">
        <v>968</v>
      </c>
      <c r="D69" s="166" t="s">
        <v>330</v>
      </c>
      <c r="E69" s="167">
        <v>132.19999999999999</v>
      </c>
      <c r="F69" s="168"/>
      <c r="G69" s="169">
        <f>ROUND(E69*F69,2)</f>
        <v>0</v>
      </c>
      <c r="H69" s="168"/>
      <c r="I69" s="169">
        <f>ROUND(E69*H69,2)</f>
        <v>0</v>
      </c>
      <c r="J69" s="168"/>
      <c r="K69" s="169">
        <f>ROUND(E69*J69,2)</f>
        <v>0</v>
      </c>
      <c r="L69" s="169">
        <v>21</v>
      </c>
      <c r="M69" s="169">
        <f>G69*(1+L69/100)</f>
        <v>0</v>
      </c>
      <c r="N69" s="169">
        <v>0</v>
      </c>
      <c r="O69" s="169">
        <f>ROUND(E69*N69,2)</f>
        <v>0</v>
      </c>
      <c r="P69" s="169">
        <v>0</v>
      </c>
      <c r="Q69" s="169">
        <f>ROUND(E69*P69,2)</f>
        <v>0</v>
      </c>
      <c r="R69" s="169" t="s">
        <v>934</v>
      </c>
      <c r="S69" s="169" t="s">
        <v>167</v>
      </c>
      <c r="T69" s="170" t="s">
        <v>167</v>
      </c>
      <c r="U69" s="156">
        <v>5.3999999999999999E-2</v>
      </c>
      <c r="V69" s="156">
        <f>ROUND(E69*U69,2)</f>
        <v>7.14</v>
      </c>
      <c r="W69" s="156"/>
      <c r="X69" s="156" t="s">
        <v>220</v>
      </c>
      <c r="Y69" s="147"/>
      <c r="Z69" s="147"/>
      <c r="AA69" s="147"/>
      <c r="AB69" s="147"/>
      <c r="AC69" s="147"/>
      <c r="AD69" s="147"/>
      <c r="AE69" s="147"/>
      <c r="AF69" s="147"/>
      <c r="AG69" s="147" t="s">
        <v>221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54"/>
      <c r="B70" s="155"/>
      <c r="C70" s="265" t="s">
        <v>935</v>
      </c>
      <c r="D70" s="266"/>
      <c r="E70" s="266"/>
      <c r="F70" s="266"/>
      <c r="G70" s="266"/>
      <c r="H70" s="156"/>
      <c r="I70" s="156"/>
      <c r="J70" s="156"/>
      <c r="K70" s="156"/>
      <c r="L70" s="156"/>
      <c r="M70" s="156"/>
      <c r="N70" s="156"/>
      <c r="O70" s="156"/>
      <c r="P70" s="156"/>
      <c r="Q70" s="156"/>
      <c r="R70" s="156"/>
      <c r="S70" s="156"/>
      <c r="T70" s="156"/>
      <c r="U70" s="156"/>
      <c r="V70" s="156"/>
      <c r="W70" s="156"/>
      <c r="X70" s="156"/>
      <c r="Y70" s="147"/>
      <c r="Z70" s="147"/>
      <c r="AA70" s="147"/>
      <c r="AB70" s="147"/>
      <c r="AC70" s="147"/>
      <c r="AD70" s="147"/>
      <c r="AE70" s="147"/>
      <c r="AF70" s="147"/>
      <c r="AG70" s="147" t="s">
        <v>223</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64">
        <v>18</v>
      </c>
      <c r="B71" s="165" t="s">
        <v>969</v>
      </c>
      <c r="C71" s="181" t="s">
        <v>970</v>
      </c>
      <c r="D71" s="166" t="s">
        <v>330</v>
      </c>
      <c r="E71" s="167">
        <v>132.19999999999999</v>
      </c>
      <c r="F71" s="168"/>
      <c r="G71" s="169">
        <f>ROUND(E71*F71,2)</f>
        <v>0</v>
      </c>
      <c r="H71" s="168"/>
      <c r="I71" s="169">
        <f>ROUND(E71*H71,2)</f>
        <v>0</v>
      </c>
      <c r="J71" s="168"/>
      <c r="K71" s="169">
        <f>ROUND(E71*J71,2)</f>
        <v>0</v>
      </c>
      <c r="L71" s="169">
        <v>21</v>
      </c>
      <c r="M71" s="169">
        <f>G71*(1+L71/100)</f>
        <v>0</v>
      </c>
      <c r="N71" s="169">
        <v>0</v>
      </c>
      <c r="O71" s="169">
        <f>ROUND(E71*N71,2)</f>
        <v>0</v>
      </c>
      <c r="P71" s="169">
        <v>0</v>
      </c>
      <c r="Q71" s="169">
        <f>ROUND(E71*P71,2)</f>
        <v>0</v>
      </c>
      <c r="R71" s="169" t="s">
        <v>934</v>
      </c>
      <c r="S71" s="169" t="s">
        <v>167</v>
      </c>
      <c r="T71" s="170" t="s">
        <v>167</v>
      </c>
      <c r="U71" s="156">
        <v>4.3999999999999997E-2</v>
      </c>
      <c r="V71" s="156">
        <f>ROUND(E71*U71,2)</f>
        <v>5.82</v>
      </c>
      <c r="W71" s="156"/>
      <c r="X71" s="156" t="s">
        <v>220</v>
      </c>
      <c r="Y71" s="147"/>
      <c r="Z71" s="147"/>
      <c r="AA71" s="147"/>
      <c r="AB71" s="147"/>
      <c r="AC71" s="147"/>
      <c r="AD71" s="147"/>
      <c r="AE71" s="147"/>
      <c r="AF71" s="147"/>
      <c r="AG71" s="147" t="s">
        <v>221</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54"/>
      <c r="B72" s="155"/>
      <c r="C72" s="265" t="s">
        <v>971</v>
      </c>
      <c r="D72" s="266"/>
      <c r="E72" s="266"/>
      <c r="F72" s="266"/>
      <c r="G72" s="266"/>
      <c r="H72" s="156"/>
      <c r="I72" s="156"/>
      <c r="J72" s="156"/>
      <c r="K72" s="156"/>
      <c r="L72" s="156"/>
      <c r="M72" s="156"/>
      <c r="N72" s="156"/>
      <c r="O72" s="156"/>
      <c r="P72" s="156"/>
      <c r="Q72" s="156"/>
      <c r="R72" s="156"/>
      <c r="S72" s="156"/>
      <c r="T72" s="156"/>
      <c r="U72" s="156"/>
      <c r="V72" s="156"/>
      <c r="W72" s="156"/>
      <c r="X72" s="156"/>
      <c r="Y72" s="147"/>
      <c r="Z72" s="147"/>
      <c r="AA72" s="147"/>
      <c r="AB72" s="147"/>
      <c r="AC72" s="147"/>
      <c r="AD72" s="147"/>
      <c r="AE72" s="147"/>
      <c r="AF72" s="147"/>
      <c r="AG72" s="147" t="s">
        <v>223</v>
      </c>
      <c r="AH72" s="147"/>
      <c r="AI72" s="147"/>
      <c r="AJ72" s="147"/>
      <c r="AK72" s="147"/>
      <c r="AL72" s="147"/>
      <c r="AM72" s="147"/>
      <c r="AN72" s="147"/>
      <c r="AO72" s="147"/>
      <c r="AP72" s="147"/>
      <c r="AQ72" s="147"/>
      <c r="AR72" s="147"/>
      <c r="AS72" s="147"/>
      <c r="AT72" s="147"/>
      <c r="AU72" s="147"/>
      <c r="AV72" s="147"/>
      <c r="AW72" s="147"/>
      <c r="AX72" s="147"/>
      <c r="AY72" s="147"/>
      <c r="AZ72" s="147"/>
      <c r="BA72" s="171" t="str">
        <f>C72</f>
        <v>přísun, montáže, demontáže a odsunu zkoušecího čerpadla, napuštění tlakovou vodou a dodání vody pro tlakovou zkoušku,</v>
      </c>
      <c r="BB72" s="147"/>
      <c r="BC72" s="147"/>
      <c r="BD72" s="147"/>
      <c r="BE72" s="147"/>
      <c r="BF72" s="147"/>
      <c r="BG72" s="147"/>
      <c r="BH72" s="147"/>
    </row>
    <row r="73" spans="1:60" outlineLevel="1" x14ac:dyDescent="0.25">
      <c r="A73" s="164">
        <v>19</v>
      </c>
      <c r="B73" s="165" t="s">
        <v>972</v>
      </c>
      <c r="C73" s="181" t="s">
        <v>973</v>
      </c>
      <c r="D73" s="166" t="s">
        <v>974</v>
      </c>
      <c r="E73" s="167">
        <v>1</v>
      </c>
      <c r="F73" s="168"/>
      <c r="G73" s="169">
        <f>ROUND(E73*F73,2)</f>
        <v>0</v>
      </c>
      <c r="H73" s="168"/>
      <c r="I73" s="169">
        <f>ROUND(E73*H73,2)</f>
        <v>0</v>
      </c>
      <c r="J73" s="168"/>
      <c r="K73" s="169">
        <f>ROUND(E73*J73,2)</f>
        <v>0</v>
      </c>
      <c r="L73" s="169">
        <v>21</v>
      </c>
      <c r="M73" s="169">
        <f>G73*(1+L73/100)</f>
        <v>0</v>
      </c>
      <c r="N73" s="169">
        <v>3.5029999999999999E-2</v>
      </c>
      <c r="O73" s="169">
        <f>ROUND(E73*N73,2)</f>
        <v>0.04</v>
      </c>
      <c r="P73" s="169">
        <v>0</v>
      </c>
      <c r="Q73" s="169">
        <f>ROUND(E73*P73,2)</f>
        <v>0</v>
      </c>
      <c r="R73" s="169" t="s">
        <v>934</v>
      </c>
      <c r="S73" s="169" t="s">
        <v>167</v>
      </c>
      <c r="T73" s="170" t="s">
        <v>167</v>
      </c>
      <c r="U73" s="156">
        <v>10.130000000000001</v>
      </c>
      <c r="V73" s="156">
        <f>ROUND(E73*U73,2)</f>
        <v>10.130000000000001</v>
      </c>
      <c r="W73" s="156"/>
      <c r="X73" s="156" t="s">
        <v>220</v>
      </c>
      <c r="Y73" s="147"/>
      <c r="Z73" s="147"/>
      <c r="AA73" s="147"/>
      <c r="AB73" s="147"/>
      <c r="AC73" s="147"/>
      <c r="AD73" s="147"/>
      <c r="AE73" s="147"/>
      <c r="AF73" s="147"/>
      <c r="AG73" s="147" t="s">
        <v>221</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ht="20.5" outlineLevel="1" x14ac:dyDescent="0.25">
      <c r="A74" s="154"/>
      <c r="B74" s="155"/>
      <c r="C74" s="265" t="s">
        <v>975</v>
      </c>
      <c r="D74" s="266"/>
      <c r="E74" s="266"/>
      <c r="F74" s="266"/>
      <c r="G74" s="266"/>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223</v>
      </c>
      <c r="AH74" s="147"/>
      <c r="AI74" s="147"/>
      <c r="AJ74" s="147"/>
      <c r="AK74" s="147"/>
      <c r="AL74" s="147"/>
      <c r="AM74" s="147"/>
      <c r="AN74" s="147"/>
      <c r="AO74" s="147"/>
      <c r="AP74" s="147"/>
      <c r="AQ74" s="147"/>
      <c r="AR74" s="147"/>
      <c r="AS74" s="147"/>
      <c r="AT74" s="147"/>
      <c r="AU74" s="147"/>
      <c r="AV74" s="147"/>
      <c r="AW74" s="147"/>
      <c r="AX74" s="147"/>
      <c r="AY74" s="147"/>
      <c r="AZ74" s="147"/>
      <c r="BA74" s="171" t="str">
        <f>C74</f>
        <v>montáž a demontáž výrobků nebo dílců pro zabezpečení dvou konců zkoušeného úseku potrubí pro jakýkoliv způsob zabezpečení,  montáž a demontáž koncových tvarovek, montáž zaslepovací příruby, zaslepení odboček pro hydranty, vzdušníky a jiné armatury a odbočky pro odbočující řady,</v>
      </c>
      <c r="BB74" s="147"/>
      <c r="BC74" s="147"/>
      <c r="BD74" s="147"/>
      <c r="BE74" s="147"/>
      <c r="BF74" s="147"/>
      <c r="BG74" s="147"/>
      <c r="BH74" s="147"/>
    </row>
    <row r="75" spans="1:60" outlineLevel="1" x14ac:dyDescent="0.25">
      <c r="A75" s="164">
        <v>20</v>
      </c>
      <c r="B75" s="165" t="s">
        <v>976</v>
      </c>
      <c r="C75" s="181" t="s">
        <v>977</v>
      </c>
      <c r="D75" s="166" t="s">
        <v>330</v>
      </c>
      <c r="E75" s="167">
        <v>132.19999999999999</v>
      </c>
      <c r="F75" s="168"/>
      <c r="G75" s="169">
        <f>ROUND(E75*F75,2)</f>
        <v>0</v>
      </c>
      <c r="H75" s="168"/>
      <c r="I75" s="169">
        <f>ROUND(E75*H75,2)</f>
        <v>0</v>
      </c>
      <c r="J75" s="168"/>
      <c r="K75" s="169">
        <f>ROUND(E75*J75,2)</f>
        <v>0</v>
      </c>
      <c r="L75" s="169">
        <v>21</v>
      </c>
      <c r="M75" s="169">
        <f>G75*(1+L75/100)</f>
        <v>0</v>
      </c>
      <c r="N75" s="169">
        <v>0</v>
      </c>
      <c r="O75" s="169">
        <f>ROUND(E75*N75,2)</f>
        <v>0</v>
      </c>
      <c r="P75" s="169">
        <v>0</v>
      </c>
      <c r="Q75" s="169">
        <f>ROUND(E75*P75,2)</f>
        <v>0</v>
      </c>
      <c r="R75" s="169" t="s">
        <v>934</v>
      </c>
      <c r="S75" s="169" t="s">
        <v>167</v>
      </c>
      <c r="T75" s="170" t="s">
        <v>167</v>
      </c>
      <c r="U75" s="156">
        <v>0.15</v>
      </c>
      <c r="V75" s="156">
        <f>ROUND(E75*U75,2)</f>
        <v>19.829999999999998</v>
      </c>
      <c r="W75" s="156"/>
      <c r="X75" s="156" t="s">
        <v>220</v>
      </c>
      <c r="Y75" s="147"/>
      <c r="Z75" s="147"/>
      <c r="AA75" s="147"/>
      <c r="AB75" s="147"/>
      <c r="AC75" s="147"/>
      <c r="AD75" s="147"/>
      <c r="AE75" s="147"/>
      <c r="AF75" s="147"/>
      <c r="AG75" s="147" t="s">
        <v>221</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54"/>
      <c r="B76" s="155"/>
      <c r="C76" s="265" t="s">
        <v>978</v>
      </c>
      <c r="D76" s="266"/>
      <c r="E76" s="266"/>
      <c r="F76" s="266"/>
      <c r="G76" s="266"/>
      <c r="H76" s="156"/>
      <c r="I76" s="156"/>
      <c r="J76" s="156"/>
      <c r="K76" s="156"/>
      <c r="L76" s="156"/>
      <c r="M76" s="156"/>
      <c r="N76" s="156"/>
      <c r="O76" s="156"/>
      <c r="P76" s="156"/>
      <c r="Q76" s="156"/>
      <c r="R76" s="156"/>
      <c r="S76" s="156"/>
      <c r="T76" s="156"/>
      <c r="U76" s="156"/>
      <c r="V76" s="156"/>
      <c r="W76" s="156"/>
      <c r="X76" s="156"/>
      <c r="Y76" s="147"/>
      <c r="Z76" s="147"/>
      <c r="AA76" s="147"/>
      <c r="AB76" s="147"/>
      <c r="AC76" s="147"/>
      <c r="AD76" s="147"/>
      <c r="AE76" s="147"/>
      <c r="AF76" s="147"/>
      <c r="AG76" s="147" t="s">
        <v>223</v>
      </c>
      <c r="AH76" s="147"/>
      <c r="AI76" s="147"/>
      <c r="AJ76" s="147"/>
      <c r="AK76" s="147"/>
      <c r="AL76" s="147"/>
      <c r="AM76" s="147"/>
      <c r="AN76" s="147"/>
      <c r="AO76" s="147"/>
      <c r="AP76" s="147"/>
      <c r="AQ76" s="147"/>
      <c r="AR76" s="147"/>
      <c r="AS76" s="147"/>
      <c r="AT76" s="147"/>
      <c r="AU76" s="147"/>
      <c r="AV76" s="147"/>
      <c r="AW76" s="147"/>
      <c r="AX76" s="147"/>
      <c r="AY76" s="147"/>
      <c r="AZ76" s="147"/>
      <c r="BA76" s="171" t="str">
        <f>C76</f>
        <v>napuštění a vypuštění vody, dodání vody a desinfekčního prostředku, náklady na bakteriologický rozbor vody,</v>
      </c>
      <c r="BB76" s="147"/>
      <c r="BC76" s="147"/>
      <c r="BD76" s="147"/>
      <c r="BE76" s="147"/>
      <c r="BF76" s="147"/>
      <c r="BG76" s="147"/>
      <c r="BH76" s="147"/>
    </row>
    <row r="77" spans="1:60" outlineLevel="1" x14ac:dyDescent="0.25">
      <c r="A77" s="172">
        <v>21</v>
      </c>
      <c r="B77" s="173" t="s">
        <v>979</v>
      </c>
      <c r="C77" s="182" t="s">
        <v>980</v>
      </c>
      <c r="D77" s="174" t="s">
        <v>330</v>
      </c>
      <c r="E77" s="175">
        <v>132.19999999999999</v>
      </c>
      <c r="F77" s="176"/>
      <c r="G77" s="177">
        <f>ROUND(E77*F77,2)</f>
        <v>0</v>
      </c>
      <c r="H77" s="176"/>
      <c r="I77" s="177">
        <f>ROUND(E77*H77,2)</f>
        <v>0</v>
      </c>
      <c r="J77" s="176"/>
      <c r="K77" s="177">
        <f>ROUND(E77*J77,2)</f>
        <v>0</v>
      </c>
      <c r="L77" s="177">
        <v>21</v>
      </c>
      <c r="M77" s="177">
        <f>G77*(1+L77/100)</f>
        <v>0</v>
      </c>
      <c r="N77" s="177">
        <v>0</v>
      </c>
      <c r="O77" s="177">
        <f>ROUND(E77*N77,2)</f>
        <v>0</v>
      </c>
      <c r="P77" s="177">
        <v>0</v>
      </c>
      <c r="Q77" s="177">
        <f>ROUND(E77*P77,2)</f>
        <v>0</v>
      </c>
      <c r="R77" s="177" t="s">
        <v>934</v>
      </c>
      <c r="S77" s="177" t="s">
        <v>167</v>
      </c>
      <c r="T77" s="178" t="s">
        <v>167</v>
      </c>
      <c r="U77" s="156">
        <v>2.5999999999999999E-2</v>
      </c>
      <c r="V77" s="156">
        <f>ROUND(E77*U77,2)</f>
        <v>3.44</v>
      </c>
      <c r="W77" s="156"/>
      <c r="X77" s="156" t="s">
        <v>220</v>
      </c>
      <c r="Y77" s="147"/>
      <c r="Z77" s="147"/>
      <c r="AA77" s="147"/>
      <c r="AB77" s="147"/>
      <c r="AC77" s="147"/>
      <c r="AD77" s="147"/>
      <c r="AE77" s="147"/>
      <c r="AF77" s="147"/>
      <c r="AG77" s="147" t="s">
        <v>221</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72">
        <v>22</v>
      </c>
      <c r="B78" s="173" t="s">
        <v>981</v>
      </c>
      <c r="C78" s="182" t="s">
        <v>982</v>
      </c>
      <c r="D78" s="174" t="s">
        <v>295</v>
      </c>
      <c r="E78" s="175">
        <v>2</v>
      </c>
      <c r="F78" s="176"/>
      <c r="G78" s="177">
        <f>ROUND(E78*F78,2)</f>
        <v>0</v>
      </c>
      <c r="H78" s="176"/>
      <c r="I78" s="177">
        <f>ROUND(E78*H78,2)</f>
        <v>0</v>
      </c>
      <c r="J78" s="176"/>
      <c r="K78" s="177">
        <f>ROUND(E78*J78,2)</f>
        <v>0</v>
      </c>
      <c r="L78" s="177">
        <v>21</v>
      </c>
      <c r="M78" s="177">
        <f>G78*(1+L78/100)</f>
        <v>0</v>
      </c>
      <c r="N78" s="177">
        <v>0</v>
      </c>
      <c r="O78" s="177">
        <f>ROUND(E78*N78,2)</f>
        <v>0</v>
      </c>
      <c r="P78" s="177">
        <v>0</v>
      </c>
      <c r="Q78" s="177">
        <f>ROUND(E78*P78,2)</f>
        <v>0</v>
      </c>
      <c r="R78" s="177"/>
      <c r="S78" s="177" t="s">
        <v>175</v>
      </c>
      <c r="T78" s="178" t="s">
        <v>168</v>
      </c>
      <c r="U78" s="156">
        <v>1.22</v>
      </c>
      <c r="V78" s="156">
        <f>ROUND(E78*U78,2)</f>
        <v>2.44</v>
      </c>
      <c r="W78" s="156"/>
      <c r="X78" s="156" t="s">
        <v>220</v>
      </c>
      <c r="Y78" s="147"/>
      <c r="Z78" s="147"/>
      <c r="AA78" s="147"/>
      <c r="AB78" s="147"/>
      <c r="AC78" s="147"/>
      <c r="AD78" s="147"/>
      <c r="AE78" s="147"/>
      <c r="AF78" s="147"/>
      <c r="AG78" s="147" t="s">
        <v>221</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ht="20" outlineLevel="1" x14ac:dyDescent="0.25">
      <c r="A79" s="164">
        <v>23</v>
      </c>
      <c r="B79" s="165" t="s">
        <v>983</v>
      </c>
      <c r="C79" s="181" t="s">
        <v>984</v>
      </c>
      <c r="D79" s="166" t="s">
        <v>330</v>
      </c>
      <c r="E79" s="167">
        <v>134.18299999999999</v>
      </c>
      <c r="F79" s="168"/>
      <c r="G79" s="169">
        <f>ROUND(E79*F79,2)</f>
        <v>0</v>
      </c>
      <c r="H79" s="168"/>
      <c r="I79" s="169">
        <f>ROUND(E79*H79,2)</f>
        <v>0</v>
      </c>
      <c r="J79" s="168"/>
      <c r="K79" s="169">
        <f>ROUND(E79*J79,2)</f>
        <v>0</v>
      </c>
      <c r="L79" s="169">
        <v>21</v>
      </c>
      <c r="M79" s="169">
        <f>G79*(1+L79/100)</f>
        <v>0</v>
      </c>
      <c r="N79" s="169">
        <v>1.06E-3</v>
      </c>
      <c r="O79" s="169">
        <f>ROUND(E79*N79,2)</f>
        <v>0.14000000000000001</v>
      </c>
      <c r="P79" s="169">
        <v>0</v>
      </c>
      <c r="Q79" s="169">
        <f>ROUND(E79*P79,2)</f>
        <v>0</v>
      </c>
      <c r="R79" s="169" t="s">
        <v>357</v>
      </c>
      <c r="S79" s="169" t="s">
        <v>167</v>
      </c>
      <c r="T79" s="170" t="s">
        <v>167</v>
      </c>
      <c r="U79" s="156">
        <v>0</v>
      </c>
      <c r="V79" s="156">
        <f>ROUND(E79*U79,2)</f>
        <v>0</v>
      </c>
      <c r="W79" s="156"/>
      <c r="X79" s="156" t="s">
        <v>298</v>
      </c>
      <c r="Y79" s="147"/>
      <c r="Z79" s="147"/>
      <c r="AA79" s="147"/>
      <c r="AB79" s="147"/>
      <c r="AC79" s="147"/>
      <c r="AD79" s="147"/>
      <c r="AE79" s="147"/>
      <c r="AF79" s="147"/>
      <c r="AG79" s="147" t="s">
        <v>299</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5">
      <c r="A80" s="154"/>
      <c r="B80" s="155"/>
      <c r="C80" s="192" t="s">
        <v>985</v>
      </c>
      <c r="D80" s="186"/>
      <c r="E80" s="187">
        <v>134.18299999999999</v>
      </c>
      <c r="F80" s="156"/>
      <c r="G80" s="156"/>
      <c r="H80" s="156"/>
      <c r="I80" s="156"/>
      <c r="J80" s="156"/>
      <c r="K80" s="156"/>
      <c r="L80" s="156"/>
      <c r="M80" s="156"/>
      <c r="N80" s="156"/>
      <c r="O80" s="156"/>
      <c r="P80" s="156"/>
      <c r="Q80" s="156"/>
      <c r="R80" s="156"/>
      <c r="S80" s="156"/>
      <c r="T80" s="156"/>
      <c r="U80" s="156"/>
      <c r="V80" s="156"/>
      <c r="W80" s="156"/>
      <c r="X80" s="156"/>
      <c r="Y80" s="147"/>
      <c r="Z80" s="147"/>
      <c r="AA80" s="147"/>
      <c r="AB80" s="147"/>
      <c r="AC80" s="147"/>
      <c r="AD80" s="147"/>
      <c r="AE80" s="147"/>
      <c r="AF80" s="147"/>
      <c r="AG80" s="147" t="s">
        <v>233</v>
      </c>
      <c r="AH80" s="147">
        <v>0</v>
      </c>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5">
      <c r="A81" s="172">
        <v>24</v>
      </c>
      <c r="B81" s="173" t="s">
        <v>986</v>
      </c>
      <c r="C81" s="182" t="s">
        <v>987</v>
      </c>
      <c r="D81" s="174" t="s">
        <v>295</v>
      </c>
      <c r="E81" s="175">
        <v>2</v>
      </c>
      <c r="F81" s="176"/>
      <c r="G81" s="177">
        <f>ROUND(E81*F81,2)</f>
        <v>0</v>
      </c>
      <c r="H81" s="176"/>
      <c r="I81" s="177">
        <f>ROUND(E81*H81,2)</f>
        <v>0</v>
      </c>
      <c r="J81" s="176"/>
      <c r="K81" s="177">
        <f>ROUND(E81*J81,2)</f>
        <v>0</v>
      </c>
      <c r="L81" s="177">
        <v>21</v>
      </c>
      <c r="M81" s="177">
        <f>G81*(1+L81/100)</f>
        <v>0</v>
      </c>
      <c r="N81" s="177">
        <v>4.8999999999999998E-3</v>
      </c>
      <c r="O81" s="177">
        <f>ROUND(E81*N81,2)</f>
        <v>0.01</v>
      </c>
      <c r="P81" s="177">
        <v>0</v>
      </c>
      <c r="Q81" s="177">
        <f>ROUND(E81*P81,2)</f>
        <v>0</v>
      </c>
      <c r="R81" s="177"/>
      <c r="S81" s="177" t="s">
        <v>175</v>
      </c>
      <c r="T81" s="178" t="s">
        <v>168</v>
      </c>
      <c r="U81" s="156">
        <v>0</v>
      </c>
      <c r="V81" s="156">
        <f>ROUND(E81*U81,2)</f>
        <v>0</v>
      </c>
      <c r="W81" s="156"/>
      <c r="X81" s="156" t="s">
        <v>298</v>
      </c>
      <c r="Y81" s="147"/>
      <c r="Z81" s="147"/>
      <c r="AA81" s="147"/>
      <c r="AB81" s="147"/>
      <c r="AC81" s="147"/>
      <c r="AD81" s="147"/>
      <c r="AE81" s="147"/>
      <c r="AF81" s="147"/>
      <c r="AG81" s="147" t="s">
        <v>299</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ht="13" x14ac:dyDescent="0.25">
      <c r="A82" s="158" t="s">
        <v>162</v>
      </c>
      <c r="B82" s="159" t="s">
        <v>94</v>
      </c>
      <c r="C82" s="180" t="s">
        <v>95</v>
      </c>
      <c r="D82" s="160"/>
      <c r="E82" s="161"/>
      <c r="F82" s="162"/>
      <c r="G82" s="162">
        <f>SUMIF(AG83:AG87,"&lt;&gt;NOR",G83:G87)</f>
        <v>0</v>
      </c>
      <c r="H82" s="162"/>
      <c r="I82" s="162">
        <f>SUM(I83:I87)</f>
        <v>0</v>
      </c>
      <c r="J82" s="162"/>
      <c r="K82" s="162">
        <f>SUM(K83:K87)</f>
        <v>0</v>
      </c>
      <c r="L82" s="162"/>
      <c r="M82" s="162">
        <f>SUM(M83:M87)</f>
        <v>0</v>
      </c>
      <c r="N82" s="162"/>
      <c r="O82" s="162">
        <f>SUM(O83:O87)</f>
        <v>0</v>
      </c>
      <c r="P82" s="162"/>
      <c r="Q82" s="162">
        <f>SUM(Q83:Q87)</f>
        <v>0</v>
      </c>
      <c r="R82" s="162"/>
      <c r="S82" s="162"/>
      <c r="T82" s="163"/>
      <c r="U82" s="157"/>
      <c r="V82" s="157">
        <f>SUM(V83:V87)</f>
        <v>21.23</v>
      </c>
      <c r="W82" s="157"/>
      <c r="X82" s="157"/>
      <c r="AG82" t="s">
        <v>163</v>
      </c>
    </row>
    <row r="83" spans="1:60" outlineLevel="1" x14ac:dyDescent="0.25">
      <c r="A83" s="164">
        <v>25</v>
      </c>
      <c r="B83" s="165" t="s">
        <v>947</v>
      </c>
      <c r="C83" s="181" t="s">
        <v>948</v>
      </c>
      <c r="D83" s="166" t="s">
        <v>284</v>
      </c>
      <c r="E83" s="167">
        <v>100.37333</v>
      </c>
      <c r="F83" s="168"/>
      <c r="G83" s="169">
        <f>ROUND(E83*F83,2)</f>
        <v>0</v>
      </c>
      <c r="H83" s="168"/>
      <c r="I83" s="169">
        <f>ROUND(E83*H83,2)</f>
        <v>0</v>
      </c>
      <c r="J83" s="168"/>
      <c r="K83" s="169">
        <f>ROUND(E83*J83,2)</f>
        <v>0</v>
      </c>
      <c r="L83" s="169">
        <v>21</v>
      </c>
      <c r="M83" s="169">
        <f>G83*(1+L83/100)</f>
        <v>0</v>
      </c>
      <c r="N83" s="169">
        <v>0</v>
      </c>
      <c r="O83" s="169">
        <f>ROUND(E83*N83,2)</f>
        <v>0</v>
      </c>
      <c r="P83" s="169">
        <v>0</v>
      </c>
      <c r="Q83" s="169">
        <f>ROUND(E83*P83,2)</f>
        <v>0</v>
      </c>
      <c r="R83" s="169" t="s">
        <v>934</v>
      </c>
      <c r="S83" s="169" t="s">
        <v>167</v>
      </c>
      <c r="T83" s="170" t="s">
        <v>167</v>
      </c>
      <c r="U83" s="156">
        <v>0.21149999999999999</v>
      </c>
      <c r="V83" s="156">
        <f>ROUND(E83*U83,2)</f>
        <v>21.23</v>
      </c>
      <c r="W83" s="156"/>
      <c r="X83" s="156" t="s">
        <v>362</v>
      </c>
      <c r="Y83" s="147"/>
      <c r="Z83" s="147"/>
      <c r="AA83" s="147"/>
      <c r="AB83" s="147"/>
      <c r="AC83" s="147"/>
      <c r="AD83" s="147"/>
      <c r="AE83" s="147"/>
      <c r="AF83" s="147"/>
      <c r="AG83" s="147" t="s">
        <v>363</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54"/>
      <c r="B84" s="155"/>
      <c r="C84" s="265" t="s">
        <v>949</v>
      </c>
      <c r="D84" s="266"/>
      <c r="E84" s="266"/>
      <c r="F84" s="266"/>
      <c r="G84" s="266"/>
      <c r="H84" s="156"/>
      <c r="I84" s="156"/>
      <c r="J84" s="156"/>
      <c r="K84" s="156"/>
      <c r="L84" s="156"/>
      <c r="M84" s="156"/>
      <c r="N84" s="156"/>
      <c r="O84" s="156"/>
      <c r="P84" s="156"/>
      <c r="Q84" s="156"/>
      <c r="R84" s="156"/>
      <c r="S84" s="156"/>
      <c r="T84" s="156"/>
      <c r="U84" s="156"/>
      <c r="V84" s="156"/>
      <c r="W84" s="156"/>
      <c r="X84" s="156"/>
      <c r="Y84" s="147"/>
      <c r="Z84" s="147"/>
      <c r="AA84" s="147"/>
      <c r="AB84" s="147"/>
      <c r="AC84" s="147"/>
      <c r="AD84" s="147"/>
      <c r="AE84" s="147"/>
      <c r="AF84" s="147"/>
      <c r="AG84" s="147" t="s">
        <v>223</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5">
      <c r="A85" s="154"/>
      <c r="B85" s="155"/>
      <c r="C85" s="192" t="s">
        <v>364</v>
      </c>
      <c r="D85" s="186"/>
      <c r="E85" s="187"/>
      <c r="F85" s="156"/>
      <c r="G85" s="156"/>
      <c r="H85" s="156"/>
      <c r="I85" s="156"/>
      <c r="J85" s="156"/>
      <c r="K85" s="156"/>
      <c r="L85" s="156"/>
      <c r="M85" s="156"/>
      <c r="N85" s="156"/>
      <c r="O85" s="156"/>
      <c r="P85" s="156"/>
      <c r="Q85" s="156"/>
      <c r="R85" s="156"/>
      <c r="S85" s="156"/>
      <c r="T85" s="156"/>
      <c r="U85" s="156"/>
      <c r="V85" s="156"/>
      <c r="W85" s="156"/>
      <c r="X85" s="156"/>
      <c r="Y85" s="147"/>
      <c r="Z85" s="147"/>
      <c r="AA85" s="147"/>
      <c r="AB85" s="147"/>
      <c r="AC85" s="147"/>
      <c r="AD85" s="147"/>
      <c r="AE85" s="147"/>
      <c r="AF85" s="147"/>
      <c r="AG85" s="147" t="s">
        <v>233</v>
      </c>
      <c r="AH85" s="147">
        <v>0</v>
      </c>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54"/>
      <c r="B86" s="155"/>
      <c r="C86" s="192" t="s">
        <v>988</v>
      </c>
      <c r="D86" s="186"/>
      <c r="E86" s="187"/>
      <c r="F86" s="156"/>
      <c r="G86" s="156"/>
      <c r="H86" s="156"/>
      <c r="I86" s="156"/>
      <c r="J86" s="156"/>
      <c r="K86" s="156"/>
      <c r="L86" s="156"/>
      <c r="M86" s="156"/>
      <c r="N86" s="156"/>
      <c r="O86" s="156"/>
      <c r="P86" s="156"/>
      <c r="Q86" s="156"/>
      <c r="R86" s="156"/>
      <c r="S86" s="156"/>
      <c r="T86" s="156"/>
      <c r="U86" s="156"/>
      <c r="V86" s="156"/>
      <c r="W86" s="156"/>
      <c r="X86" s="156"/>
      <c r="Y86" s="147"/>
      <c r="Z86" s="147"/>
      <c r="AA86" s="147"/>
      <c r="AB86" s="147"/>
      <c r="AC86" s="147"/>
      <c r="AD86" s="147"/>
      <c r="AE86" s="147"/>
      <c r="AF86" s="147"/>
      <c r="AG86" s="147" t="s">
        <v>233</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5">
      <c r="A87" s="154"/>
      <c r="B87" s="155"/>
      <c r="C87" s="192" t="s">
        <v>989</v>
      </c>
      <c r="D87" s="186"/>
      <c r="E87" s="187">
        <v>100.37333</v>
      </c>
      <c r="F87" s="156"/>
      <c r="G87" s="156"/>
      <c r="H87" s="156"/>
      <c r="I87" s="156"/>
      <c r="J87" s="156"/>
      <c r="K87" s="156"/>
      <c r="L87" s="156"/>
      <c r="M87" s="156"/>
      <c r="N87" s="156"/>
      <c r="O87" s="156"/>
      <c r="P87" s="156"/>
      <c r="Q87" s="156"/>
      <c r="R87" s="156"/>
      <c r="S87" s="156"/>
      <c r="T87" s="156"/>
      <c r="U87" s="156"/>
      <c r="V87" s="156"/>
      <c r="W87" s="156"/>
      <c r="X87" s="156"/>
      <c r="Y87" s="147"/>
      <c r="Z87" s="147"/>
      <c r="AA87" s="147"/>
      <c r="AB87" s="147"/>
      <c r="AC87" s="147"/>
      <c r="AD87" s="147"/>
      <c r="AE87" s="147"/>
      <c r="AF87" s="147"/>
      <c r="AG87" s="147" t="s">
        <v>233</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13" x14ac:dyDescent="0.25">
      <c r="A88" s="158" t="s">
        <v>162</v>
      </c>
      <c r="B88" s="159" t="s">
        <v>106</v>
      </c>
      <c r="C88" s="180" t="s">
        <v>107</v>
      </c>
      <c r="D88" s="160"/>
      <c r="E88" s="161"/>
      <c r="F88" s="162"/>
      <c r="G88" s="162">
        <f>SUMIF(AG89:AG89,"&lt;&gt;NOR",G89:G89)</f>
        <v>0</v>
      </c>
      <c r="H88" s="162"/>
      <c r="I88" s="162">
        <f>SUM(I89:I89)</f>
        <v>0</v>
      </c>
      <c r="J88" s="162"/>
      <c r="K88" s="162">
        <f>SUM(K89:K89)</f>
        <v>0</v>
      </c>
      <c r="L88" s="162"/>
      <c r="M88" s="162">
        <f>SUM(M89:M89)</f>
        <v>0</v>
      </c>
      <c r="N88" s="162"/>
      <c r="O88" s="162">
        <f>SUM(O89:O89)</f>
        <v>0.01</v>
      </c>
      <c r="P88" s="162"/>
      <c r="Q88" s="162">
        <f>SUM(Q89:Q89)</f>
        <v>0</v>
      </c>
      <c r="R88" s="162"/>
      <c r="S88" s="162"/>
      <c r="T88" s="163"/>
      <c r="U88" s="157"/>
      <c r="V88" s="157">
        <f>SUM(V89:V89)</f>
        <v>11.96</v>
      </c>
      <c r="W88" s="157"/>
      <c r="X88" s="157"/>
      <c r="AG88" t="s">
        <v>163</v>
      </c>
    </row>
    <row r="89" spans="1:60" ht="20" outlineLevel="1" x14ac:dyDescent="0.25">
      <c r="A89" s="164">
        <v>26</v>
      </c>
      <c r="B89" s="165" t="s">
        <v>990</v>
      </c>
      <c r="C89" s="181" t="s">
        <v>991</v>
      </c>
      <c r="D89" s="166" t="s">
        <v>330</v>
      </c>
      <c r="E89" s="167">
        <v>132.19999999999999</v>
      </c>
      <c r="F89" s="168"/>
      <c r="G89" s="169">
        <f>ROUND(E89*F89,2)</f>
        <v>0</v>
      </c>
      <c r="H89" s="168"/>
      <c r="I89" s="169">
        <f>ROUND(E89*H89,2)</f>
        <v>0</v>
      </c>
      <c r="J89" s="168"/>
      <c r="K89" s="169">
        <f>ROUND(E89*J89,2)</f>
        <v>0</v>
      </c>
      <c r="L89" s="169">
        <v>21</v>
      </c>
      <c r="M89" s="169">
        <f>G89*(1+L89/100)</f>
        <v>0</v>
      </c>
      <c r="N89" s="169">
        <v>4.0000000000000003E-5</v>
      </c>
      <c r="O89" s="169">
        <f>ROUND(E89*N89,2)</f>
        <v>0.01</v>
      </c>
      <c r="P89" s="169">
        <v>0</v>
      </c>
      <c r="Q89" s="169">
        <f>ROUND(E89*P89,2)</f>
        <v>0</v>
      </c>
      <c r="R89" s="169"/>
      <c r="S89" s="169" t="s">
        <v>175</v>
      </c>
      <c r="T89" s="170" t="s">
        <v>168</v>
      </c>
      <c r="U89" s="156">
        <v>9.0499999999999997E-2</v>
      </c>
      <c r="V89" s="156">
        <f>ROUND(E89*U89,2)</f>
        <v>11.96</v>
      </c>
      <c r="W89" s="156"/>
      <c r="X89" s="156" t="s">
        <v>220</v>
      </c>
      <c r="Y89" s="147"/>
      <c r="Z89" s="147"/>
      <c r="AA89" s="147"/>
      <c r="AB89" s="147"/>
      <c r="AC89" s="147"/>
      <c r="AD89" s="147"/>
      <c r="AE89" s="147"/>
      <c r="AF89" s="147"/>
      <c r="AG89" s="147" t="s">
        <v>221</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x14ac:dyDescent="0.25">
      <c r="A90" s="3"/>
      <c r="B90" s="4"/>
      <c r="C90" s="183"/>
      <c r="D90" s="6"/>
      <c r="E90" s="3"/>
      <c r="F90" s="3"/>
      <c r="G90" s="3"/>
      <c r="H90" s="3"/>
      <c r="I90" s="3"/>
      <c r="J90" s="3"/>
      <c r="K90" s="3"/>
      <c r="L90" s="3"/>
      <c r="M90" s="3"/>
      <c r="N90" s="3"/>
      <c r="O90" s="3"/>
      <c r="P90" s="3"/>
      <c r="Q90" s="3"/>
      <c r="R90" s="3"/>
      <c r="S90" s="3"/>
      <c r="T90" s="3"/>
      <c r="U90" s="3"/>
      <c r="V90" s="3"/>
      <c r="W90" s="3"/>
      <c r="X90" s="3"/>
      <c r="AE90">
        <v>15</v>
      </c>
      <c r="AF90">
        <v>21</v>
      </c>
      <c r="AG90" t="s">
        <v>149</v>
      </c>
    </row>
    <row r="91" spans="1:60" ht="13" x14ac:dyDescent="0.25">
      <c r="A91" s="150"/>
      <c r="B91" s="151" t="s">
        <v>29</v>
      </c>
      <c r="C91" s="184"/>
      <c r="D91" s="152"/>
      <c r="E91" s="153"/>
      <c r="F91" s="153"/>
      <c r="G91" s="179">
        <f>G8+G64+G68+G82+G88</f>
        <v>0</v>
      </c>
      <c r="H91" s="3"/>
      <c r="I91" s="3"/>
      <c r="J91" s="3"/>
      <c r="K91" s="3"/>
      <c r="L91" s="3"/>
      <c r="M91" s="3"/>
      <c r="N91" s="3"/>
      <c r="O91" s="3"/>
      <c r="P91" s="3"/>
      <c r="Q91" s="3"/>
      <c r="R91" s="3"/>
      <c r="S91" s="3"/>
      <c r="T91" s="3"/>
      <c r="U91" s="3"/>
      <c r="V91" s="3"/>
      <c r="W91" s="3"/>
      <c r="X91" s="3"/>
      <c r="AE91">
        <f>SUMIF(L7:L89,AE90,G7:G89)</f>
        <v>0</v>
      </c>
      <c r="AF91">
        <f>SUMIF(L7:L89,AF90,G7:G89)</f>
        <v>0</v>
      </c>
      <c r="AG91" t="s">
        <v>212</v>
      </c>
    </row>
    <row r="92" spans="1:60" x14ac:dyDescent="0.25">
      <c r="C92" s="185"/>
      <c r="D92" s="10"/>
      <c r="AG92" t="s">
        <v>213</v>
      </c>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IxZSpkh7Vn+PgxR0dGkB/BcA/F5kvuF35hgXZr7DHAIpAJnW9B0vvjLdtQdzJ//SS+EppAHRSiELGGbjnjXeig==" saltValue="okerLiqAM21o041lI/746g==" spinCount="100000" sheet="1" objects="1" scenarios="1"/>
  <mergeCells count="22">
    <mergeCell ref="C72:G72"/>
    <mergeCell ref="C74:G74"/>
    <mergeCell ref="C76:G76"/>
    <mergeCell ref="C84:G84"/>
    <mergeCell ref="C47:G47"/>
    <mergeCell ref="C50:G50"/>
    <mergeCell ref="C54:G54"/>
    <mergeCell ref="C57:G57"/>
    <mergeCell ref="C66:G66"/>
    <mergeCell ref="C70:G70"/>
    <mergeCell ref="C40:G40"/>
    <mergeCell ref="A1:G1"/>
    <mergeCell ref="C2:G2"/>
    <mergeCell ref="C3:G3"/>
    <mergeCell ref="C4:G4"/>
    <mergeCell ref="C10:G10"/>
    <mergeCell ref="C12:G12"/>
    <mergeCell ref="C14:G14"/>
    <mergeCell ref="C17:G17"/>
    <mergeCell ref="C24:G24"/>
    <mergeCell ref="C26:G26"/>
    <mergeCell ref="C33:G33"/>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DCD40A21B6C9D498B1776F56A3360F7" ma:contentTypeVersion="12" ma:contentTypeDescription="Vytvoří nový dokument" ma:contentTypeScope="" ma:versionID="894e0c57fcf51254747c68a9e68675c0">
  <xsd:schema xmlns:xsd="http://www.w3.org/2001/XMLSchema" xmlns:xs="http://www.w3.org/2001/XMLSchema" xmlns:p="http://schemas.microsoft.com/office/2006/metadata/properties" xmlns:ns2="04ef2e24-ca87-4526-a4f8-62a1780992b4" xmlns:ns3="02c16d56-20f0-45c1-8c23-fd99bd07d41c" targetNamespace="http://schemas.microsoft.com/office/2006/metadata/properties" ma:root="true" ma:fieldsID="72e1462828592419a7ec1c87a590fa4e" ns2:_="" ns3:_="">
    <xsd:import namespace="04ef2e24-ca87-4526-a4f8-62a1780992b4"/>
    <xsd:import namespace="02c16d56-20f0-45c1-8c23-fd99bd07d4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ef2e24-ca87-4526-a4f8-62a1780992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c16d56-20f0-45c1-8c23-fd99bd07d41c" elementFormDefault="qualified">
    <xsd:import namespace="http://schemas.microsoft.com/office/2006/documentManagement/types"/>
    <xsd:import namespace="http://schemas.microsoft.com/office/infopath/2007/PartnerControls"/>
    <xsd:element name="SharedWithUsers" ma:index="16"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89FD21-EB23-4F21-80D5-D496560CB3A5}"/>
</file>

<file path=customXml/itemProps2.xml><?xml version="1.0" encoding="utf-8"?>
<ds:datastoreItem xmlns:ds="http://schemas.openxmlformats.org/officeDocument/2006/customXml" ds:itemID="{40059717-08E0-4B48-9988-85DD1AA75ABB}"/>
</file>

<file path=customXml/itemProps3.xml><?xml version="1.0" encoding="utf-8"?>
<ds:datastoreItem xmlns:ds="http://schemas.openxmlformats.org/officeDocument/2006/customXml" ds:itemID="{00CD0021-6F43-4BBA-AC8F-E5DDE5AA3D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66</vt:i4>
      </vt:variant>
    </vt:vector>
  </HeadingPairs>
  <TitlesOfParts>
    <vt:vector size="79" baseType="lpstr">
      <vt:lpstr>Pokyny pro vyplnění</vt:lpstr>
      <vt:lpstr>Stavba</vt:lpstr>
      <vt:lpstr>VzorPolozky</vt:lpstr>
      <vt:lpstr>4 01 Naklady</vt:lpstr>
      <vt:lpstr>1 01 Pol</vt:lpstr>
      <vt:lpstr>1 02 Pol</vt:lpstr>
      <vt:lpstr>1 03 Pol</vt:lpstr>
      <vt:lpstr>1 04 Pol</vt:lpstr>
      <vt:lpstr>2 01 Pol</vt:lpstr>
      <vt:lpstr>2 02 Pol</vt:lpstr>
      <vt:lpstr>2 03 Pol</vt:lpstr>
      <vt:lpstr>2 04 Pol</vt:lpstr>
      <vt:lpstr>3 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'1 01 Pol'!Názvy_tisku</vt:lpstr>
      <vt:lpstr>'1 02 Pol'!Názvy_tisku</vt:lpstr>
      <vt:lpstr>'1 03 Pol'!Názvy_tisku</vt:lpstr>
      <vt:lpstr>'1 04 Pol'!Názvy_tisku</vt:lpstr>
      <vt:lpstr>'2 01 Pol'!Názvy_tisku</vt:lpstr>
      <vt:lpstr>'2 02 Pol'!Názvy_tisku</vt:lpstr>
      <vt:lpstr>'2 03 Pol'!Názvy_tisku</vt:lpstr>
      <vt:lpstr>'2 04 Pol'!Názvy_tisku</vt:lpstr>
      <vt:lpstr>'3 01 Pol'!Názvy_tisku</vt:lpstr>
      <vt:lpstr>'4 01 Naklady'!Názvy_tisku</vt:lpstr>
      <vt:lpstr>oadresa</vt:lpstr>
      <vt:lpstr>Stavba!Objednatel</vt:lpstr>
      <vt:lpstr>Stavba!Objekt</vt:lpstr>
      <vt:lpstr>'1 01 Pol'!Oblast_tisku</vt:lpstr>
      <vt:lpstr>'1 02 Pol'!Oblast_tisku</vt:lpstr>
      <vt:lpstr>'1 03 Pol'!Oblast_tisku</vt:lpstr>
      <vt:lpstr>'1 04 Pol'!Oblast_tisku</vt:lpstr>
      <vt:lpstr>'2 01 Pol'!Oblast_tisku</vt:lpstr>
      <vt:lpstr>'2 02 Pol'!Oblast_tisku</vt:lpstr>
      <vt:lpstr>'2 03 Pol'!Oblast_tisku</vt:lpstr>
      <vt:lpstr>'2 04 Pol'!Oblast_tisku</vt:lpstr>
      <vt:lpstr>'3 01 Pol'!Oblast_tisku</vt:lpstr>
      <vt:lpstr>'4 01 Naklady'!Oblast_tisku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dc:creator>
  <cp:lastModifiedBy>Tomáš Samek</cp:lastModifiedBy>
  <cp:lastPrinted>2019-03-19T12:27:02Z</cp:lastPrinted>
  <dcterms:created xsi:type="dcterms:W3CDTF">2009-04-08T07:15:50Z</dcterms:created>
  <dcterms:modified xsi:type="dcterms:W3CDTF">2021-08-13T08:37:27Z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0x010100ADCD40A21B6C9D498B1776F56A3360F7</vt:lpwstr>
  </property>
</Properties>
</file>