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AKCE\D\D301\VR stavba\PD\"/>
    </mc:Choice>
  </mc:AlternateContent>
  <xr:revisionPtr revIDLastSave="0" documentId="13_ncr:1_{EAD0FDCA-2D5B-4A69-8255-B3028A7EB55F}" xr6:coauthVersionLast="47" xr6:coauthVersionMax="47" xr10:uidLastSave="{00000000-0000-0000-0000-000000000000}"/>
  <bookViews>
    <workbookView xWindow="4875" yWindow="765" windowWidth="16485" windowHeight="14295" firstSheet="1" activeTab="1" xr2:uid="{00000000-000D-0000-FFFF-FFFF00000000}"/>
  </bookViews>
  <sheets>
    <sheet name="Rekapitulace stavby" sheetId="1" state="veryHidden" r:id="rId1"/>
    <sheet name="laboratoreAVCR - Fyzikáln..." sheetId="2" r:id="rId2"/>
    <sheet name="ZTI" sheetId="3" r:id="rId3"/>
    <sheet name="elektro" sheetId="7" r:id="rId4"/>
    <sheet name="VZT" sheetId="5" r:id="rId5"/>
    <sheet name="chlazení" sheetId="6" r:id="rId6"/>
  </sheets>
  <definedNames>
    <definedName name="_xlnm._FilterDatabase" localSheetId="1" hidden="1">'laboratoreAVCR - Fyzikáln...'!$C$144:$K$485</definedName>
    <definedName name="_xlnm.Print_Titles" localSheetId="3">elektro!$1:$3</definedName>
    <definedName name="_xlnm.Print_Titles" localSheetId="1">'laboratoreAVCR - Fyzikáln...'!$144:$144</definedName>
    <definedName name="_xlnm.Print_Titles" localSheetId="0">'Rekapitulace stavby'!$92:$92</definedName>
    <definedName name="_xlnm.Print_Area" localSheetId="5">chlazení!$A$1:$I$51</definedName>
    <definedName name="_xlnm.Print_Area" localSheetId="1">'laboratoreAVCR - Fyzikáln...'!$C$4:$J$76,'laboratoreAVCR - Fyzikáln...'!$C$82:$J$128,'laboratoreAVCR - Fyzikáln...'!$C$134:$K$485</definedName>
    <definedName name="_xlnm.Print_Area" localSheetId="0">'Rekapitulace stavby'!$D$4:$AO$76,'Rekapitulace stavby'!$C$82:$AQ$96</definedName>
    <definedName name="_xlnm.Print_Area" localSheetId="2">ZTI!$A$1:$D$28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1" i="7" l="1"/>
  <c r="H67" i="7"/>
  <c r="H68" i="7"/>
  <c r="H71" i="7"/>
  <c r="H72" i="7"/>
  <c r="H75" i="7"/>
  <c r="H76" i="7"/>
  <c r="H77" i="7"/>
  <c r="H78" i="7"/>
  <c r="H79" i="7"/>
  <c r="H55" i="7"/>
  <c r="H56" i="7"/>
  <c r="H57" i="7"/>
  <c r="H58" i="7"/>
  <c r="H59" i="7"/>
  <c r="H60" i="7"/>
  <c r="H61" i="7"/>
  <c r="H62" i="7"/>
  <c r="H63" i="7"/>
  <c r="H51" i="7"/>
  <c r="H41" i="7"/>
  <c r="H42" i="7"/>
  <c r="H43" i="7"/>
  <c r="H44" i="7"/>
  <c r="H45" i="7"/>
  <c r="H46" i="7"/>
  <c r="H47" i="7"/>
  <c r="H48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11" i="7"/>
  <c r="H12" i="7"/>
  <c r="H13" i="7"/>
  <c r="H14" i="7"/>
  <c r="H15" i="7"/>
  <c r="H8" i="7"/>
  <c r="H7" i="7"/>
  <c r="H6" i="7"/>
  <c r="H83" i="7" l="1"/>
  <c r="I369" i="2" l="1"/>
  <c r="F68" i="5" l="1"/>
  <c r="F69" i="5"/>
  <c r="F67" i="5"/>
  <c r="F70" i="5"/>
  <c r="F63" i="5"/>
  <c r="F57" i="5"/>
  <c r="F55" i="5"/>
  <c r="F58" i="5"/>
  <c r="F59" i="5" s="1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36" i="5"/>
  <c r="I39" i="6"/>
  <c r="I37" i="6"/>
  <c r="I36" i="6"/>
  <c r="I33" i="6"/>
  <c r="I32" i="6"/>
  <c r="I29" i="6"/>
  <c r="I26" i="6"/>
  <c r="I25" i="6"/>
  <c r="I22" i="6"/>
  <c r="I18" i="6"/>
  <c r="I14" i="6"/>
  <c r="I11" i="6"/>
  <c r="C76" i="5"/>
  <c r="C75" i="5"/>
  <c r="F24" i="3"/>
  <c r="F23" i="3"/>
  <c r="F22" i="3"/>
  <c r="F17" i="3"/>
  <c r="F16" i="3"/>
  <c r="F12" i="3"/>
  <c r="F11" i="3"/>
  <c r="F10" i="3"/>
  <c r="F9" i="3"/>
  <c r="F8" i="3"/>
  <c r="F7" i="3"/>
  <c r="F6" i="3"/>
  <c r="F5" i="3"/>
  <c r="F4" i="3"/>
  <c r="F50" i="5" l="1"/>
  <c r="F18" i="3"/>
  <c r="I42" i="6"/>
  <c r="I46" i="6" s="1"/>
  <c r="F71" i="5"/>
  <c r="C77" i="5" s="1"/>
  <c r="C78" i="5" s="1"/>
  <c r="I371" i="2" s="1"/>
  <c r="J371" i="2" s="1"/>
  <c r="C74" i="5"/>
  <c r="F25" i="3"/>
  <c r="F13" i="3"/>
  <c r="F27" i="3" s="1"/>
  <c r="I360" i="2" s="1"/>
  <c r="J35" i="2"/>
  <c r="J34" i="2"/>
  <c r="AY95" i="1"/>
  <c r="J33" i="2"/>
  <c r="AX95" i="1" s="1"/>
  <c r="BI485" i="2"/>
  <c r="BH485" i="2"/>
  <c r="BG485" i="2"/>
  <c r="BF485" i="2"/>
  <c r="T485" i="2"/>
  <c r="T484" i="2" s="1"/>
  <c r="R485" i="2"/>
  <c r="R484" i="2" s="1"/>
  <c r="P485" i="2"/>
  <c r="P484" i="2" s="1"/>
  <c r="BI483" i="2"/>
  <c r="BH483" i="2"/>
  <c r="BG483" i="2"/>
  <c r="BF483" i="2"/>
  <c r="T483" i="2"/>
  <c r="T482" i="2" s="1"/>
  <c r="R483" i="2"/>
  <c r="R482" i="2" s="1"/>
  <c r="P483" i="2"/>
  <c r="P482" i="2" s="1"/>
  <c r="BI481" i="2"/>
  <c r="BH481" i="2"/>
  <c r="BG481" i="2"/>
  <c r="BF481" i="2"/>
  <c r="T481" i="2"/>
  <c r="T480" i="2" s="1"/>
  <c r="R481" i="2"/>
  <c r="R480" i="2" s="1"/>
  <c r="P481" i="2"/>
  <c r="P480" i="2" s="1"/>
  <c r="BI479" i="2"/>
  <c r="BH479" i="2"/>
  <c r="BG479" i="2"/>
  <c r="BF479" i="2"/>
  <c r="T479" i="2"/>
  <c r="T478" i="2" s="1"/>
  <c r="R479" i="2"/>
  <c r="R478" i="2" s="1"/>
  <c r="R477" i="2" s="1"/>
  <c r="P479" i="2"/>
  <c r="P478" i="2" s="1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4" i="2"/>
  <c r="BH474" i="2"/>
  <c r="BG474" i="2"/>
  <c r="BF474" i="2"/>
  <c r="T474" i="2"/>
  <c r="R474" i="2"/>
  <c r="P474" i="2"/>
  <c r="BI473" i="2"/>
  <c r="BH473" i="2"/>
  <c r="BG473" i="2"/>
  <c r="BF473" i="2"/>
  <c r="T473" i="2"/>
  <c r="R473" i="2"/>
  <c r="P473" i="2"/>
  <c r="BI472" i="2"/>
  <c r="BH472" i="2"/>
  <c r="BG472" i="2"/>
  <c r="BF472" i="2"/>
  <c r="T472" i="2"/>
  <c r="R472" i="2"/>
  <c r="P472" i="2"/>
  <c r="BI470" i="2"/>
  <c r="BH470" i="2"/>
  <c r="BG470" i="2"/>
  <c r="BF470" i="2"/>
  <c r="T470" i="2"/>
  <c r="R470" i="2"/>
  <c r="P470" i="2"/>
  <c r="BI469" i="2"/>
  <c r="BH469" i="2"/>
  <c r="BG469" i="2"/>
  <c r="BF469" i="2"/>
  <c r="T469" i="2"/>
  <c r="R469" i="2"/>
  <c r="P469" i="2"/>
  <c r="BI467" i="2"/>
  <c r="BH467" i="2"/>
  <c r="BG467" i="2"/>
  <c r="BF467" i="2"/>
  <c r="T467" i="2"/>
  <c r="R467" i="2"/>
  <c r="P467" i="2"/>
  <c r="BI463" i="2"/>
  <c r="BH463" i="2"/>
  <c r="BG463" i="2"/>
  <c r="BF463" i="2"/>
  <c r="T463" i="2"/>
  <c r="R463" i="2"/>
  <c r="P463" i="2"/>
  <c r="BI461" i="2"/>
  <c r="BH461" i="2"/>
  <c r="BG461" i="2"/>
  <c r="BF461" i="2"/>
  <c r="T461" i="2"/>
  <c r="R461" i="2"/>
  <c r="P461" i="2"/>
  <c r="BI459" i="2"/>
  <c r="BH459" i="2"/>
  <c r="BG459" i="2"/>
  <c r="BF459" i="2"/>
  <c r="T459" i="2"/>
  <c r="R459" i="2"/>
  <c r="P459" i="2"/>
  <c r="BI458" i="2"/>
  <c r="BH458" i="2"/>
  <c r="BG458" i="2"/>
  <c r="BF458" i="2"/>
  <c r="T458" i="2"/>
  <c r="R458" i="2"/>
  <c r="P458" i="2"/>
  <c r="BI457" i="2"/>
  <c r="BH457" i="2"/>
  <c r="BG457" i="2"/>
  <c r="BF457" i="2"/>
  <c r="T457" i="2"/>
  <c r="R457" i="2"/>
  <c r="P457" i="2"/>
  <c r="BI456" i="2"/>
  <c r="BH456" i="2"/>
  <c r="BG456" i="2"/>
  <c r="BF456" i="2"/>
  <c r="T456" i="2"/>
  <c r="R456" i="2"/>
  <c r="P456" i="2"/>
  <c r="BI454" i="2"/>
  <c r="BH454" i="2"/>
  <c r="BG454" i="2"/>
  <c r="BF454" i="2"/>
  <c r="T454" i="2"/>
  <c r="R454" i="2"/>
  <c r="P454" i="2"/>
  <c r="BI453" i="2"/>
  <c r="BH453" i="2"/>
  <c r="BG453" i="2"/>
  <c r="BF453" i="2"/>
  <c r="T453" i="2"/>
  <c r="R453" i="2"/>
  <c r="P453" i="2"/>
  <c r="BI451" i="2"/>
  <c r="BH451" i="2"/>
  <c r="BG451" i="2"/>
  <c r="BF451" i="2"/>
  <c r="T451" i="2"/>
  <c r="R451" i="2"/>
  <c r="P451" i="2"/>
  <c r="BI449" i="2"/>
  <c r="BH449" i="2"/>
  <c r="BG449" i="2"/>
  <c r="BF449" i="2"/>
  <c r="T449" i="2"/>
  <c r="R449" i="2"/>
  <c r="P449" i="2"/>
  <c r="BI448" i="2"/>
  <c r="BH448" i="2"/>
  <c r="BG448" i="2"/>
  <c r="BF448" i="2"/>
  <c r="T448" i="2"/>
  <c r="R448" i="2"/>
  <c r="P448" i="2"/>
  <c r="BI446" i="2"/>
  <c r="BH446" i="2"/>
  <c r="BG446" i="2"/>
  <c r="BF446" i="2"/>
  <c r="T446" i="2"/>
  <c r="R446" i="2"/>
  <c r="P446" i="2"/>
  <c r="BI444" i="2"/>
  <c r="BH444" i="2"/>
  <c r="BG444" i="2"/>
  <c r="BF444" i="2"/>
  <c r="T444" i="2"/>
  <c r="R444" i="2"/>
  <c r="P444" i="2"/>
  <c r="BI442" i="2"/>
  <c r="BH442" i="2"/>
  <c r="BG442" i="2"/>
  <c r="BF442" i="2"/>
  <c r="T442" i="2"/>
  <c r="R442" i="2"/>
  <c r="P442" i="2"/>
  <c r="BI441" i="2"/>
  <c r="BH441" i="2"/>
  <c r="BG441" i="2"/>
  <c r="BF441" i="2"/>
  <c r="T441" i="2"/>
  <c r="R441" i="2"/>
  <c r="P441" i="2"/>
  <c r="BI439" i="2"/>
  <c r="BH439" i="2"/>
  <c r="BG439" i="2"/>
  <c r="BF439" i="2"/>
  <c r="T439" i="2"/>
  <c r="R439" i="2"/>
  <c r="P439" i="2"/>
  <c r="BI437" i="2"/>
  <c r="BH437" i="2"/>
  <c r="BG437" i="2"/>
  <c r="BF437" i="2"/>
  <c r="T437" i="2"/>
  <c r="R437" i="2"/>
  <c r="P437" i="2"/>
  <c r="BI433" i="2"/>
  <c r="BH433" i="2"/>
  <c r="BG433" i="2"/>
  <c r="BF433" i="2"/>
  <c r="T433" i="2"/>
  <c r="R433" i="2"/>
  <c r="P433" i="2"/>
  <c r="BI431" i="2"/>
  <c r="BH431" i="2"/>
  <c r="BG431" i="2"/>
  <c r="BF431" i="2"/>
  <c r="T431" i="2"/>
  <c r="R431" i="2"/>
  <c r="P431" i="2"/>
  <c r="BI429" i="2"/>
  <c r="BH429" i="2"/>
  <c r="BG429" i="2"/>
  <c r="BF429" i="2"/>
  <c r="T429" i="2"/>
  <c r="R429" i="2"/>
  <c r="P429" i="2"/>
  <c r="BI427" i="2"/>
  <c r="BH427" i="2"/>
  <c r="BG427" i="2"/>
  <c r="BF427" i="2"/>
  <c r="T427" i="2"/>
  <c r="R427" i="2"/>
  <c r="P427" i="2"/>
  <c r="BI425" i="2"/>
  <c r="BH425" i="2"/>
  <c r="BG425" i="2"/>
  <c r="BF425" i="2"/>
  <c r="T425" i="2"/>
  <c r="R425" i="2"/>
  <c r="P425" i="2"/>
  <c r="BI423" i="2"/>
  <c r="BH423" i="2"/>
  <c r="BG423" i="2"/>
  <c r="BF423" i="2"/>
  <c r="T423" i="2"/>
  <c r="R423" i="2"/>
  <c r="P423" i="2"/>
  <c r="BI421" i="2"/>
  <c r="BH421" i="2"/>
  <c r="BG421" i="2"/>
  <c r="BF421" i="2"/>
  <c r="T421" i="2"/>
  <c r="R421" i="2"/>
  <c r="P421" i="2"/>
  <c r="BI419" i="2"/>
  <c r="BH419" i="2"/>
  <c r="BG419" i="2"/>
  <c r="BF419" i="2"/>
  <c r="T419" i="2"/>
  <c r="R419" i="2"/>
  <c r="P419" i="2"/>
  <c r="BI417" i="2"/>
  <c r="BH417" i="2"/>
  <c r="BG417" i="2"/>
  <c r="BF417" i="2"/>
  <c r="T417" i="2"/>
  <c r="R417" i="2"/>
  <c r="P417" i="2"/>
  <c r="BI416" i="2"/>
  <c r="BH416" i="2"/>
  <c r="BG416" i="2"/>
  <c r="BF416" i="2"/>
  <c r="T416" i="2"/>
  <c r="R416" i="2"/>
  <c r="P416" i="2"/>
  <c r="BI414" i="2"/>
  <c r="BH414" i="2"/>
  <c r="BG414" i="2"/>
  <c r="BF414" i="2"/>
  <c r="T414" i="2"/>
  <c r="R414" i="2"/>
  <c r="P414" i="2"/>
  <c r="BI412" i="2"/>
  <c r="BH412" i="2"/>
  <c r="BG412" i="2"/>
  <c r="BF412" i="2"/>
  <c r="T412" i="2"/>
  <c r="R412" i="2"/>
  <c r="P412" i="2"/>
  <c r="BI410" i="2"/>
  <c r="BH410" i="2"/>
  <c r="BG410" i="2"/>
  <c r="BF410" i="2"/>
  <c r="T410" i="2"/>
  <c r="R410" i="2"/>
  <c r="P410" i="2"/>
  <c r="BI408" i="2"/>
  <c r="BH408" i="2"/>
  <c r="BG408" i="2"/>
  <c r="BF408" i="2"/>
  <c r="T408" i="2"/>
  <c r="R408" i="2"/>
  <c r="P408" i="2"/>
  <c r="BI406" i="2"/>
  <c r="BH406" i="2"/>
  <c r="BG406" i="2"/>
  <c r="BF406" i="2"/>
  <c r="T406" i="2"/>
  <c r="R406" i="2"/>
  <c r="P406" i="2"/>
  <c r="BI405" i="2"/>
  <c r="BH405" i="2"/>
  <c r="BG405" i="2"/>
  <c r="BF405" i="2"/>
  <c r="T405" i="2"/>
  <c r="R405" i="2"/>
  <c r="P405" i="2"/>
  <c r="BI404" i="2"/>
  <c r="BH404" i="2"/>
  <c r="BG404" i="2"/>
  <c r="BF404" i="2"/>
  <c r="T404" i="2"/>
  <c r="R404" i="2"/>
  <c r="P404" i="2"/>
  <c r="BI403" i="2"/>
  <c r="BH403" i="2"/>
  <c r="BG403" i="2"/>
  <c r="BF403" i="2"/>
  <c r="T403" i="2"/>
  <c r="R403" i="2"/>
  <c r="P403" i="2"/>
  <c r="BI402" i="2"/>
  <c r="BH402" i="2"/>
  <c r="BG402" i="2"/>
  <c r="BF402" i="2"/>
  <c r="T402" i="2"/>
  <c r="R402" i="2"/>
  <c r="P402" i="2"/>
  <c r="BI401" i="2"/>
  <c r="BH401" i="2"/>
  <c r="BG401" i="2"/>
  <c r="BF401" i="2"/>
  <c r="T401" i="2"/>
  <c r="R401" i="2"/>
  <c r="P401" i="2"/>
  <c r="BI400" i="2"/>
  <c r="BH400" i="2"/>
  <c r="BG400" i="2"/>
  <c r="BF400" i="2"/>
  <c r="T400" i="2"/>
  <c r="R400" i="2"/>
  <c r="P400" i="2"/>
  <c r="BI399" i="2"/>
  <c r="BH399" i="2"/>
  <c r="BG399" i="2"/>
  <c r="BF399" i="2"/>
  <c r="T399" i="2"/>
  <c r="R399" i="2"/>
  <c r="P399" i="2"/>
  <c r="BI398" i="2"/>
  <c r="BH398" i="2"/>
  <c r="BG398" i="2"/>
  <c r="BF398" i="2"/>
  <c r="T398" i="2"/>
  <c r="R398" i="2"/>
  <c r="P398" i="2"/>
  <c r="BI394" i="2"/>
  <c r="BH394" i="2"/>
  <c r="BG394" i="2"/>
  <c r="BF394" i="2"/>
  <c r="T394" i="2"/>
  <c r="R394" i="2"/>
  <c r="P394" i="2"/>
  <c r="BI390" i="2"/>
  <c r="BH390" i="2"/>
  <c r="BG390" i="2"/>
  <c r="BF390" i="2"/>
  <c r="T390" i="2"/>
  <c r="R390" i="2"/>
  <c r="P390" i="2"/>
  <c r="BI388" i="2"/>
  <c r="BH388" i="2"/>
  <c r="BG388" i="2"/>
  <c r="BF388" i="2"/>
  <c r="T388" i="2"/>
  <c r="R388" i="2"/>
  <c r="P388" i="2"/>
  <c r="BI387" i="2"/>
  <c r="BH387" i="2"/>
  <c r="BG387" i="2"/>
  <c r="BF387" i="2"/>
  <c r="T387" i="2"/>
  <c r="R387" i="2"/>
  <c r="P387" i="2"/>
  <c r="BI385" i="2"/>
  <c r="BH385" i="2"/>
  <c r="BG385" i="2"/>
  <c r="BF385" i="2"/>
  <c r="T385" i="2"/>
  <c r="R385" i="2"/>
  <c r="P385" i="2"/>
  <c r="BI380" i="2"/>
  <c r="BH380" i="2"/>
  <c r="BG380" i="2"/>
  <c r="BF380" i="2"/>
  <c r="T380" i="2"/>
  <c r="T379" i="2" s="1"/>
  <c r="R380" i="2"/>
  <c r="R379" i="2"/>
  <c r="P380" i="2"/>
  <c r="P379" i="2" s="1"/>
  <c r="BI378" i="2"/>
  <c r="BH378" i="2"/>
  <c r="BG378" i="2"/>
  <c r="BF378" i="2"/>
  <c r="T378" i="2"/>
  <c r="R378" i="2"/>
  <c r="P378" i="2"/>
  <c r="BI377" i="2"/>
  <c r="BH377" i="2"/>
  <c r="BG377" i="2"/>
  <c r="BF377" i="2"/>
  <c r="T377" i="2"/>
  <c r="R377" i="2"/>
  <c r="P377" i="2"/>
  <c r="BI376" i="2"/>
  <c r="BH376" i="2"/>
  <c r="BG376" i="2"/>
  <c r="BF376" i="2"/>
  <c r="T376" i="2"/>
  <c r="R376" i="2"/>
  <c r="P376" i="2"/>
  <c r="BI374" i="2"/>
  <c r="BH374" i="2"/>
  <c r="BG374" i="2"/>
  <c r="BF374" i="2"/>
  <c r="T374" i="2"/>
  <c r="R374" i="2"/>
  <c r="P374" i="2"/>
  <c r="BI373" i="2"/>
  <c r="BH373" i="2"/>
  <c r="BG373" i="2"/>
  <c r="BF373" i="2"/>
  <c r="T373" i="2"/>
  <c r="R373" i="2"/>
  <c r="P373" i="2"/>
  <c r="BI372" i="2"/>
  <c r="BH372" i="2"/>
  <c r="BG372" i="2"/>
  <c r="BF372" i="2"/>
  <c r="T372" i="2"/>
  <c r="R372" i="2"/>
  <c r="P372" i="2"/>
  <c r="BI371" i="2"/>
  <c r="BH371" i="2"/>
  <c r="BG371" i="2"/>
  <c r="BF371" i="2"/>
  <c r="T371" i="2"/>
  <c r="R371" i="2"/>
  <c r="P371" i="2"/>
  <c r="BI369" i="2"/>
  <c r="BH369" i="2"/>
  <c r="BG369" i="2"/>
  <c r="BF369" i="2"/>
  <c r="T369" i="2"/>
  <c r="T368" i="2"/>
  <c r="R369" i="2"/>
  <c r="R368" i="2" s="1"/>
  <c r="P369" i="2"/>
  <c r="P368" i="2" s="1"/>
  <c r="BI367" i="2"/>
  <c r="BH367" i="2"/>
  <c r="BG367" i="2"/>
  <c r="BF367" i="2"/>
  <c r="T367" i="2"/>
  <c r="T366" i="2" s="1"/>
  <c r="R367" i="2"/>
  <c r="R366" i="2" s="1"/>
  <c r="P367" i="2"/>
  <c r="P366" i="2" s="1"/>
  <c r="BI365" i="2"/>
  <c r="BH365" i="2"/>
  <c r="BG365" i="2"/>
  <c r="BF365" i="2"/>
  <c r="T365" i="2"/>
  <c r="R365" i="2"/>
  <c r="P365" i="2"/>
  <c r="BI364" i="2"/>
  <c r="BH364" i="2"/>
  <c r="BG364" i="2"/>
  <c r="BF364" i="2"/>
  <c r="T364" i="2"/>
  <c r="R364" i="2"/>
  <c r="P364" i="2"/>
  <c r="BI363" i="2"/>
  <c r="BH363" i="2"/>
  <c r="BG363" i="2"/>
  <c r="BF363" i="2"/>
  <c r="T363" i="2"/>
  <c r="R363" i="2"/>
  <c r="P363" i="2"/>
  <c r="BI362" i="2"/>
  <c r="BH362" i="2"/>
  <c r="BG362" i="2"/>
  <c r="BF362" i="2"/>
  <c r="T362" i="2"/>
  <c r="R362" i="2"/>
  <c r="P362" i="2"/>
  <c r="BI360" i="2"/>
  <c r="BH360" i="2"/>
  <c r="BG360" i="2"/>
  <c r="BF360" i="2"/>
  <c r="T360" i="2"/>
  <c r="T359" i="2"/>
  <c r="R360" i="2"/>
  <c r="R359" i="2" s="1"/>
  <c r="P360" i="2"/>
  <c r="P359" i="2"/>
  <c r="BI357" i="2"/>
  <c r="BH357" i="2"/>
  <c r="BG357" i="2"/>
  <c r="BF357" i="2"/>
  <c r="T357" i="2"/>
  <c r="R357" i="2"/>
  <c r="P357" i="2"/>
  <c r="BI355" i="2"/>
  <c r="BH355" i="2"/>
  <c r="BG355" i="2"/>
  <c r="BF355" i="2"/>
  <c r="T355" i="2"/>
  <c r="R355" i="2"/>
  <c r="P355" i="2"/>
  <c r="BI353" i="2"/>
  <c r="BH353" i="2"/>
  <c r="BG353" i="2"/>
  <c r="BF353" i="2"/>
  <c r="T353" i="2"/>
  <c r="R353" i="2"/>
  <c r="P353" i="2"/>
  <c r="BI348" i="2"/>
  <c r="BH348" i="2"/>
  <c r="BG348" i="2"/>
  <c r="BF348" i="2"/>
  <c r="T348" i="2"/>
  <c r="R348" i="2"/>
  <c r="P348" i="2"/>
  <c r="BI347" i="2"/>
  <c r="BH347" i="2"/>
  <c r="BG347" i="2"/>
  <c r="BF347" i="2"/>
  <c r="T347" i="2"/>
  <c r="R347" i="2"/>
  <c r="P347" i="2"/>
  <c r="BI345" i="2"/>
  <c r="BH345" i="2"/>
  <c r="BG345" i="2"/>
  <c r="BF345" i="2"/>
  <c r="T345" i="2"/>
  <c r="R345" i="2"/>
  <c r="P345" i="2"/>
  <c r="BI343" i="2"/>
  <c r="BH343" i="2"/>
  <c r="BG343" i="2"/>
  <c r="BF343" i="2"/>
  <c r="T343" i="2"/>
  <c r="R343" i="2"/>
  <c r="P343" i="2"/>
  <c r="BI341" i="2"/>
  <c r="BH341" i="2"/>
  <c r="BG341" i="2"/>
  <c r="BF341" i="2"/>
  <c r="T341" i="2"/>
  <c r="R341" i="2"/>
  <c r="P341" i="2"/>
  <c r="BI339" i="2"/>
  <c r="BH339" i="2"/>
  <c r="BG339" i="2"/>
  <c r="BF339" i="2"/>
  <c r="T339" i="2"/>
  <c r="R339" i="2"/>
  <c r="P339" i="2"/>
  <c r="BI337" i="2"/>
  <c r="BH337" i="2"/>
  <c r="BG337" i="2"/>
  <c r="BF337" i="2"/>
  <c r="T337" i="2"/>
  <c r="R337" i="2"/>
  <c r="P337" i="2"/>
  <c r="BI335" i="2"/>
  <c r="BH335" i="2"/>
  <c r="BG335" i="2"/>
  <c r="BF335" i="2"/>
  <c r="T335" i="2"/>
  <c r="R335" i="2"/>
  <c r="P335" i="2"/>
  <c r="BI330" i="2"/>
  <c r="BH330" i="2"/>
  <c r="BG330" i="2"/>
  <c r="BF330" i="2"/>
  <c r="T330" i="2"/>
  <c r="R330" i="2"/>
  <c r="P330" i="2"/>
  <c r="BI327" i="2"/>
  <c r="BH327" i="2"/>
  <c r="BG327" i="2"/>
  <c r="BF327" i="2"/>
  <c r="T327" i="2"/>
  <c r="T326" i="2" s="1"/>
  <c r="R327" i="2"/>
  <c r="R326" i="2"/>
  <c r="P327" i="2"/>
  <c r="P326" i="2" s="1"/>
  <c r="BI325" i="2"/>
  <c r="BH325" i="2"/>
  <c r="BG325" i="2"/>
  <c r="BF325" i="2"/>
  <c r="T325" i="2"/>
  <c r="R325" i="2"/>
  <c r="P325" i="2"/>
  <c r="BI324" i="2"/>
  <c r="BH324" i="2"/>
  <c r="BG324" i="2"/>
  <c r="BF324" i="2"/>
  <c r="T324" i="2"/>
  <c r="R324" i="2"/>
  <c r="P324" i="2"/>
  <c r="BI322" i="2"/>
  <c r="BH322" i="2"/>
  <c r="BG322" i="2"/>
  <c r="BF322" i="2"/>
  <c r="T322" i="2"/>
  <c r="R322" i="2"/>
  <c r="P322" i="2"/>
  <c r="BI321" i="2"/>
  <c r="BH321" i="2"/>
  <c r="BG321" i="2"/>
  <c r="BF321" i="2"/>
  <c r="T321" i="2"/>
  <c r="R321" i="2"/>
  <c r="P321" i="2"/>
  <c r="BI319" i="2"/>
  <c r="BH319" i="2"/>
  <c r="BG319" i="2"/>
  <c r="BF319" i="2"/>
  <c r="T319" i="2"/>
  <c r="R319" i="2"/>
  <c r="P319" i="2"/>
  <c r="BI318" i="2"/>
  <c r="BH318" i="2"/>
  <c r="BG318" i="2"/>
  <c r="BF318" i="2"/>
  <c r="T318" i="2"/>
  <c r="R318" i="2"/>
  <c r="P318" i="2"/>
  <c r="BI315" i="2"/>
  <c r="BH315" i="2"/>
  <c r="BG315" i="2"/>
  <c r="BF315" i="2"/>
  <c r="T315" i="2"/>
  <c r="R315" i="2"/>
  <c r="P315" i="2"/>
  <c r="BI314" i="2"/>
  <c r="BH314" i="2"/>
  <c r="BG314" i="2"/>
  <c r="BF314" i="2"/>
  <c r="T314" i="2"/>
  <c r="R314" i="2"/>
  <c r="P314" i="2"/>
  <c r="BI308" i="2"/>
  <c r="BH308" i="2"/>
  <c r="BG308" i="2"/>
  <c r="BF308" i="2"/>
  <c r="T308" i="2"/>
  <c r="R308" i="2"/>
  <c r="P308" i="2"/>
  <c r="BI305" i="2"/>
  <c r="BH305" i="2"/>
  <c r="BG305" i="2"/>
  <c r="BF305" i="2"/>
  <c r="T305" i="2"/>
  <c r="R305" i="2"/>
  <c r="P305" i="2"/>
  <c r="BI299" i="2"/>
  <c r="BH299" i="2"/>
  <c r="BG299" i="2"/>
  <c r="BF299" i="2"/>
  <c r="T299" i="2"/>
  <c r="R299" i="2"/>
  <c r="P299" i="2"/>
  <c r="BI298" i="2"/>
  <c r="BH298" i="2"/>
  <c r="BG298" i="2"/>
  <c r="BF298" i="2"/>
  <c r="T298" i="2"/>
  <c r="R298" i="2"/>
  <c r="P298" i="2"/>
  <c r="BI293" i="2"/>
  <c r="BH293" i="2"/>
  <c r="BG293" i="2"/>
  <c r="BF293" i="2"/>
  <c r="T293" i="2"/>
  <c r="R293" i="2"/>
  <c r="P293" i="2"/>
  <c r="BI292" i="2"/>
  <c r="BH292" i="2"/>
  <c r="BG292" i="2"/>
  <c r="BF292" i="2"/>
  <c r="T292" i="2"/>
  <c r="R292" i="2"/>
  <c r="P292" i="2"/>
  <c r="BI290" i="2"/>
  <c r="BH290" i="2"/>
  <c r="BG290" i="2"/>
  <c r="BF290" i="2"/>
  <c r="T290" i="2"/>
  <c r="R290" i="2"/>
  <c r="P290" i="2"/>
  <c r="BI288" i="2"/>
  <c r="BH288" i="2"/>
  <c r="BG288" i="2"/>
  <c r="BF288" i="2"/>
  <c r="T288" i="2"/>
  <c r="R288" i="2"/>
  <c r="P288" i="2"/>
  <c r="BI286" i="2"/>
  <c r="BH286" i="2"/>
  <c r="BG286" i="2"/>
  <c r="BF286" i="2"/>
  <c r="T286" i="2"/>
  <c r="R286" i="2"/>
  <c r="P286" i="2"/>
  <c r="BI284" i="2"/>
  <c r="BH284" i="2"/>
  <c r="BG284" i="2"/>
  <c r="BF284" i="2"/>
  <c r="T284" i="2"/>
  <c r="R284" i="2"/>
  <c r="P284" i="2"/>
  <c r="BI282" i="2"/>
  <c r="BH282" i="2"/>
  <c r="BG282" i="2"/>
  <c r="BF282" i="2"/>
  <c r="T282" i="2"/>
  <c r="R282" i="2"/>
  <c r="P282" i="2"/>
  <c r="BI280" i="2"/>
  <c r="BH280" i="2"/>
  <c r="BG280" i="2"/>
  <c r="BF280" i="2"/>
  <c r="T280" i="2"/>
  <c r="R280" i="2"/>
  <c r="P280" i="2"/>
  <c r="BI278" i="2"/>
  <c r="BH278" i="2"/>
  <c r="BG278" i="2"/>
  <c r="BF278" i="2"/>
  <c r="T278" i="2"/>
  <c r="R278" i="2"/>
  <c r="P278" i="2"/>
  <c r="BI277" i="2"/>
  <c r="BH277" i="2"/>
  <c r="BG277" i="2"/>
  <c r="BF277" i="2"/>
  <c r="T277" i="2"/>
  <c r="R277" i="2"/>
  <c r="P277" i="2"/>
  <c r="BI276" i="2"/>
  <c r="BH276" i="2"/>
  <c r="BG276" i="2"/>
  <c r="BF276" i="2"/>
  <c r="T276" i="2"/>
  <c r="R276" i="2"/>
  <c r="P276" i="2"/>
  <c r="BI274" i="2"/>
  <c r="BH274" i="2"/>
  <c r="BG274" i="2"/>
  <c r="BF274" i="2"/>
  <c r="T274" i="2"/>
  <c r="R274" i="2"/>
  <c r="P274" i="2"/>
  <c r="BI272" i="2"/>
  <c r="BH272" i="2"/>
  <c r="BG272" i="2"/>
  <c r="BF272" i="2"/>
  <c r="T272" i="2"/>
  <c r="R272" i="2"/>
  <c r="P272" i="2"/>
  <c r="BI271" i="2"/>
  <c r="BH271" i="2"/>
  <c r="BG271" i="2"/>
  <c r="BF271" i="2"/>
  <c r="T271" i="2"/>
  <c r="R271" i="2"/>
  <c r="P271" i="2"/>
  <c r="BI270" i="2"/>
  <c r="BH270" i="2"/>
  <c r="BG270" i="2"/>
  <c r="BF270" i="2"/>
  <c r="T270" i="2"/>
  <c r="R270" i="2"/>
  <c r="P270" i="2"/>
  <c r="BI269" i="2"/>
  <c r="BH269" i="2"/>
  <c r="BG269" i="2"/>
  <c r="BF269" i="2"/>
  <c r="T269" i="2"/>
  <c r="R269" i="2"/>
  <c r="P269" i="2"/>
  <c r="BI267" i="2"/>
  <c r="BH267" i="2"/>
  <c r="BG267" i="2"/>
  <c r="BF267" i="2"/>
  <c r="T267" i="2"/>
  <c r="R267" i="2"/>
  <c r="P267" i="2"/>
  <c r="BI266" i="2"/>
  <c r="BH266" i="2"/>
  <c r="BG266" i="2"/>
  <c r="BF266" i="2"/>
  <c r="T266" i="2"/>
  <c r="R266" i="2"/>
  <c r="P266" i="2"/>
  <c r="BI264" i="2"/>
  <c r="BH264" i="2"/>
  <c r="BG264" i="2"/>
  <c r="BF264" i="2"/>
  <c r="T264" i="2"/>
  <c r="R264" i="2"/>
  <c r="P264" i="2"/>
  <c r="BI262" i="2"/>
  <c r="BH262" i="2"/>
  <c r="BG262" i="2"/>
  <c r="BF262" i="2"/>
  <c r="T262" i="2"/>
  <c r="R262" i="2"/>
  <c r="P262" i="2"/>
  <c r="BI260" i="2"/>
  <c r="BH260" i="2"/>
  <c r="BG260" i="2"/>
  <c r="BF260" i="2"/>
  <c r="T260" i="2"/>
  <c r="R260" i="2"/>
  <c r="P260" i="2"/>
  <c r="BI259" i="2"/>
  <c r="BH259" i="2"/>
  <c r="BG259" i="2"/>
  <c r="BF259" i="2"/>
  <c r="T259" i="2"/>
  <c r="R259" i="2"/>
  <c r="P259" i="2"/>
  <c r="BI257" i="2"/>
  <c r="BH257" i="2"/>
  <c r="BG257" i="2"/>
  <c r="BF257" i="2"/>
  <c r="T257" i="2"/>
  <c r="R257" i="2"/>
  <c r="P257" i="2"/>
  <c r="BI254" i="2"/>
  <c r="BH254" i="2"/>
  <c r="BG254" i="2"/>
  <c r="BF254" i="2"/>
  <c r="T254" i="2"/>
  <c r="R254" i="2"/>
  <c r="P254" i="2"/>
  <c r="BI253" i="2"/>
  <c r="BH253" i="2"/>
  <c r="BG253" i="2"/>
  <c r="BF253" i="2"/>
  <c r="T253" i="2"/>
  <c r="R253" i="2"/>
  <c r="P253" i="2"/>
  <c r="BI252" i="2"/>
  <c r="BH252" i="2"/>
  <c r="BG252" i="2"/>
  <c r="BF252" i="2"/>
  <c r="T252" i="2"/>
  <c r="R252" i="2"/>
  <c r="P252" i="2"/>
  <c r="BI250" i="2"/>
  <c r="BH250" i="2"/>
  <c r="BG250" i="2"/>
  <c r="BF250" i="2"/>
  <c r="T250" i="2"/>
  <c r="R250" i="2"/>
  <c r="P250" i="2"/>
  <c r="BI249" i="2"/>
  <c r="BH249" i="2"/>
  <c r="BG249" i="2"/>
  <c r="BF249" i="2"/>
  <c r="T249" i="2"/>
  <c r="R249" i="2"/>
  <c r="P249" i="2"/>
  <c r="BI245" i="2"/>
  <c r="BH245" i="2"/>
  <c r="BG245" i="2"/>
  <c r="BF245" i="2"/>
  <c r="T245" i="2"/>
  <c r="R245" i="2"/>
  <c r="P245" i="2"/>
  <c r="BI244" i="2"/>
  <c r="BH244" i="2"/>
  <c r="BG244" i="2"/>
  <c r="BF244" i="2"/>
  <c r="T244" i="2"/>
  <c r="R244" i="2"/>
  <c r="P244" i="2"/>
  <c r="BI243" i="2"/>
  <c r="BH243" i="2"/>
  <c r="BG243" i="2"/>
  <c r="BF243" i="2"/>
  <c r="T243" i="2"/>
  <c r="R243" i="2"/>
  <c r="P243" i="2"/>
  <c r="BI242" i="2"/>
  <c r="BH242" i="2"/>
  <c r="BG242" i="2"/>
  <c r="BF242" i="2"/>
  <c r="T242" i="2"/>
  <c r="R242" i="2"/>
  <c r="P242" i="2"/>
  <c r="BI241" i="2"/>
  <c r="BH241" i="2"/>
  <c r="BG241" i="2"/>
  <c r="BF241" i="2"/>
  <c r="T241" i="2"/>
  <c r="R241" i="2"/>
  <c r="P241" i="2"/>
  <c r="BI240" i="2"/>
  <c r="BH240" i="2"/>
  <c r="BG240" i="2"/>
  <c r="BF240" i="2"/>
  <c r="T240" i="2"/>
  <c r="R240" i="2"/>
  <c r="P240" i="2"/>
  <c r="BI239" i="2"/>
  <c r="BH239" i="2"/>
  <c r="BG239" i="2"/>
  <c r="BF239" i="2"/>
  <c r="T239" i="2"/>
  <c r="R239" i="2"/>
  <c r="P239" i="2"/>
  <c r="BI237" i="2"/>
  <c r="BH237" i="2"/>
  <c r="BG237" i="2"/>
  <c r="BF237" i="2"/>
  <c r="T237" i="2"/>
  <c r="R237" i="2"/>
  <c r="P237" i="2"/>
  <c r="BI235" i="2"/>
  <c r="BH235" i="2"/>
  <c r="BG235" i="2"/>
  <c r="BF235" i="2"/>
  <c r="T235" i="2"/>
  <c r="R235" i="2"/>
  <c r="P235" i="2"/>
  <c r="BI233" i="2"/>
  <c r="BH233" i="2"/>
  <c r="BG233" i="2"/>
  <c r="BF233" i="2"/>
  <c r="T233" i="2"/>
  <c r="R233" i="2"/>
  <c r="P233" i="2"/>
  <c r="BI231" i="2"/>
  <c r="BH231" i="2"/>
  <c r="BG231" i="2"/>
  <c r="BF231" i="2"/>
  <c r="T231" i="2"/>
  <c r="R231" i="2"/>
  <c r="P231" i="2"/>
  <c r="BI230" i="2"/>
  <c r="BH230" i="2"/>
  <c r="BG230" i="2"/>
  <c r="BF230" i="2"/>
  <c r="T230" i="2"/>
  <c r="R230" i="2"/>
  <c r="P230" i="2"/>
  <c r="BI228" i="2"/>
  <c r="BH228" i="2"/>
  <c r="BG228" i="2"/>
  <c r="BF228" i="2"/>
  <c r="T228" i="2"/>
  <c r="R228" i="2"/>
  <c r="P228" i="2"/>
  <c r="BI226" i="2"/>
  <c r="BH226" i="2"/>
  <c r="BG226" i="2"/>
  <c r="BF226" i="2"/>
  <c r="T226" i="2"/>
  <c r="R226" i="2"/>
  <c r="P226" i="2"/>
  <c r="BI223" i="2"/>
  <c r="BH223" i="2"/>
  <c r="BG223" i="2"/>
  <c r="BF223" i="2"/>
  <c r="T223" i="2"/>
  <c r="R223" i="2"/>
  <c r="P223" i="2"/>
  <c r="BI221" i="2"/>
  <c r="BH221" i="2"/>
  <c r="BG221" i="2"/>
  <c r="BF221" i="2"/>
  <c r="T221" i="2"/>
  <c r="R221" i="2"/>
  <c r="P221" i="2"/>
  <c r="BI219" i="2"/>
  <c r="BH219" i="2"/>
  <c r="BG219" i="2"/>
  <c r="BF219" i="2"/>
  <c r="T219" i="2"/>
  <c r="R219" i="2"/>
  <c r="P219" i="2"/>
  <c r="BI218" i="2"/>
  <c r="BH218" i="2"/>
  <c r="BG218" i="2"/>
  <c r="BF218" i="2"/>
  <c r="T218" i="2"/>
  <c r="R218" i="2"/>
  <c r="P218" i="2"/>
  <c r="BI216" i="2"/>
  <c r="BH216" i="2"/>
  <c r="BG216" i="2"/>
  <c r="BF216" i="2"/>
  <c r="T216" i="2"/>
  <c r="R216" i="2"/>
  <c r="P216" i="2"/>
  <c r="BI214" i="2"/>
  <c r="BH214" i="2"/>
  <c r="BG214" i="2"/>
  <c r="BF214" i="2"/>
  <c r="T214" i="2"/>
  <c r="R214" i="2"/>
  <c r="P214" i="2"/>
  <c r="BI212" i="2"/>
  <c r="BH212" i="2"/>
  <c r="BG212" i="2"/>
  <c r="BF212" i="2"/>
  <c r="T212" i="2"/>
  <c r="R212" i="2"/>
  <c r="P212" i="2"/>
  <c r="BI210" i="2"/>
  <c r="BH210" i="2"/>
  <c r="BG210" i="2"/>
  <c r="BF210" i="2"/>
  <c r="T210" i="2"/>
  <c r="R210" i="2"/>
  <c r="P210" i="2"/>
  <c r="BI209" i="2"/>
  <c r="BH209" i="2"/>
  <c r="BG209" i="2"/>
  <c r="BF209" i="2"/>
  <c r="T209" i="2"/>
  <c r="R209" i="2"/>
  <c r="P209" i="2"/>
  <c r="BI205" i="2"/>
  <c r="BH205" i="2"/>
  <c r="BG205" i="2"/>
  <c r="BF205" i="2"/>
  <c r="T205" i="2"/>
  <c r="R205" i="2"/>
  <c r="P205" i="2"/>
  <c r="BI203" i="2"/>
  <c r="BH203" i="2"/>
  <c r="BG203" i="2"/>
  <c r="BF203" i="2"/>
  <c r="T203" i="2"/>
  <c r="R203" i="2"/>
  <c r="P203" i="2"/>
  <c r="BI201" i="2"/>
  <c r="BH201" i="2"/>
  <c r="BG201" i="2"/>
  <c r="BF201" i="2"/>
  <c r="T201" i="2"/>
  <c r="R201" i="2"/>
  <c r="P201" i="2"/>
  <c r="BI199" i="2"/>
  <c r="BH199" i="2"/>
  <c r="BG199" i="2"/>
  <c r="BF199" i="2"/>
  <c r="T199" i="2"/>
  <c r="R199" i="2"/>
  <c r="P199" i="2"/>
  <c r="BI197" i="2"/>
  <c r="BH197" i="2"/>
  <c r="BG197" i="2"/>
  <c r="BF197" i="2"/>
  <c r="T197" i="2"/>
  <c r="R197" i="2"/>
  <c r="P197" i="2"/>
  <c r="BI195" i="2"/>
  <c r="BH195" i="2"/>
  <c r="BG195" i="2"/>
  <c r="BF195" i="2"/>
  <c r="T195" i="2"/>
  <c r="R195" i="2"/>
  <c r="P195" i="2"/>
  <c r="BI193" i="2"/>
  <c r="BH193" i="2"/>
  <c r="BG193" i="2"/>
  <c r="BF193" i="2"/>
  <c r="T193" i="2"/>
  <c r="R193" i="2"/>
  <c r="P193" i="2"/>
  <c r="BI191" i="2"/>
  <c r="BH191" i="2"/>
  <c r="BG191" i="2"/>
  <c r="BF191" i="2"/>
  <c r="T191" i="2"/>
  <c r="R191" i="2"/>
  <c r="P191" i="2"/>
  <c r="BI189" i="2"/>
  <c r="BH189" i="2"/>
  <c r="BG189" i="2"/>
  <c r="BF189" i="2"/>
  <c r="T189" i="2"/>
  <c r="R189" i="2"/>
  <c r="P189" i="2"/>
  <c r="BI188" i="2"/>
  <c r="BH188" i="2"/>
  <c r="BG188" i="2"/>
  <c r="BF188" i="2"/>
  <c r="T188" i="2"/>
  <c r="R188" i="2"/>
  <c r="P188" i="2"/>
  <c r="BI186" i="2"/>
  <c r="BH186" i="2"/>
  <c r="BG186" i="2"/>
  <c r="BF186" i="2"/>
  <c r="T186" i="2"/>
  <c r="R186" i="2"/>
  <c r="P186" i="2"/>
  <c r="BI185" i="2"/>
  <c r="BH185" i="2"/>
  <c r="BG185" i="2"/>
  <c r="BF185" i="2"/>
  <c r="T185" i="2"/>
  <c r="R185" i="2"/>
  <c r="P185" i="2"/>
  <c r="BI184" i="2"/>
  <c r="BH184" i="2"/>
  <c r="BG184" i="2"/>
  <c r="BF184" i="2"/>
  <c r="T184" i="2"/>
  <c r="R184" i="2"/>
  <c r="P184" i="2"/>
  <c r="BI182" i="2"/>
  <c r="BH182" i="2"/>
  <c r="BG182" i="2"/>
  <c r="BF182" i="2"/>
  <c r="T182" i="2"/>
  <c r="R182" i="2"/>
  <c r="P182" i="2"/>
  <c r="BI181" i="2"/>
  <c r="BH181" i="2"/>
  <c r="BG181" i="2"/>
  <c r="BF181" i="2"/>
  <c r="T181" i="2"/>
  <c r="R181" i="2"/>
  <c r="P181" i="2"/>
  <c r="BI179" i="2"/>
  <c r="BH179" i="2"/>
  <c r="BG179" i="2"/>
  <c r="BF179" i="2"/>
  <c r="T179" i="2"/>
  <c r="R179" i="2"/>
  <c r="P179" i="2"/>
  <c r="BI178" i="2"/>
  <c r="BH178" i="2"/>
  <c r="BG178" i="2"/>
  <c r="BF178" i="2"/>
  <c r="T178" i="2"/>
  <c r="R178" i="2"/>
  <c r="P178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0" i="2"/>
  <c r="BH170" i="2"/>
  <c r="BG170" i="2"/>
  <c r="BF170" i="2"/>
  <c r="T170" i="2"/>
  <c r="R170" i="2"/>
  <c r="P170" i="2"/>
  <c r="BI169" i="2"/>
  <c r="BH169" i="2"/>
  <c r="BG169" i="2"/>
  <c r="BF169" i="2"/>
  <c r="T169" i="2"/>
  <c r="R169" i="2"/>
  <c r="P169" i="2"/>
  <c r="BI168" i="2"/>
  <c r="BH168" i="2"/>
  <c r="BG168" i="2"/>
  <c r="BF168" i="2"/>
  <c r="T168" i="2"/>
  <c r="R168" i="2"/>
  <c r="P168" i="2"/>
  <c r="BI167" i="2"/>
  <c r="BH167" i="2"/>
  <c r="BG167" i="2"/>
  <c r="BF167" i="2"/>
  <c r="T167" i="2"/>
  <c r="R167" i="2"/>
  <c r="P167" i="2"/>
  <c r="BI166" i="2"/>
  <c r="BH166" i="2"/>
  <c r="BG166" i="2"/>
  <c r="BF166" i="2"/>
  <c r="T166" i="2"/>
  <c r="R166" i="2"/>
  <c r="P166" i="2"/>
  <c r="BI165" i="2"/>
  <c r="BH165" i="2"/>
  <c r="BG165" i="2"/>
  <c r="BF165" i="2"/>
  <c r="T165" i="2"/>
  <c r="R165" i="2"/>
  <c r="P165" i="2"/>
  <c r="BI164" i="2"/>
  <c r="BH164" i="2"/>
  <c r="BG164" i="2"/>
  <c r="BF164" i="2"/>
  <c r="T164" i="2"/>
  <c r="R164" i="2"/>
  <c r="P164" i="2"/>
  <c r="BI163" i="2"/>
  <c r="BH163" i="2"/>
  <c r="BG163" i="2"/>
  <c r="BF163" i="2"/>
  <c r="T163" i="2"/>
  <c r="R163" i="2"/>
  <c r="P163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4" i="2"/>
  <c r="BH154" i="2"/>
  <c r="BG154" i="2"/>
  <c r="BF154" i="2"/>
  <c r="T154" i="2"/>
  <c r="R154" i="2"/>
  <c r="P154" i="2"/>
  <c r="BI150" i="2"/>
  <c r="BH150" i="2"/>
  <c r="BG150" i="2"/>
  <c r="BF150" i="2"/>
  <c r="T150" i="2"/>
  <c r="R150" i="2"/>
  <c r="P150" i="2"/>
  <c r="BI148" i="2"/>
  <c r="BH148" i="2"/>
  <c r="BG148" i="2"/>
  <c r="BF148" i="2"/>
  <c r="T148" i="2"/>
  <c r="R148" i="2"/>
  <c r="P148" i="2"/>
  <c r="J142" i="2"/>
  <c r="J141" i="2"/>
  <c r="F139" i="2"/>
  <c r="E137" i="2"/>
  <c r="J90" i="2"/>
  <c r="J89" i="2"/>
  <c r="F87" i="2"/>
  <c r="E85" i="2"/>
  <c r="J16" i="2"/>
  <c r="E16" i="2"/>
  <c r="F142" i="2" s="1"/>
  <c r="J15" i="2"/>
  <c r="J13" i="2"/>
  <c r="E13" i="2"/>
  <c r="F141" i="2" s="1"/>
  <c r="J12" i="2"/>
  <c r="J10" i="2"/>
  <c r="J139" i="2" s="1"/>
  <c r="L90" i="1"/>
  <c r="AM90" i="1"/>
  <c r="AM89" i="1"/>
  <c r="L89" i="1"/>
  <c r="AM87" i="1"/>
  <c r="L87" i="1"/>
  <c r="L85" i="1"/>
  <c r="L84" i="1"/>
  <c r="BK485" i="2"/>
  <c r="BK483" i="2"/>
  <c r="BK481" i="2"/>
  <c r="BK479" i="2"/>
  <c r="BK476" i="2"/>
  <c r="BK474" i="2"/>
  <c r="BK473" i="2"/>
  <c r="BK472" i="2"/>
  <c r="BK470" i="2"/>
  <c r="BK469" i="2"/>
  <c r="BK467" i="2"/>
  <c r="BK463" i="2"/>
  <c r="BK461" i="2"/>
  <c r="BK459" i="2"/>
  <c r="J451" i="2"/>
  <c r="BK448" i="2"/>
  <c r="BK444" i="2"/>
  <c r="BK441" i="2"/>
  <c r="J437" i="2"/>
  <c r="BK431" i="2"/>
  <c r="J427" i="2"/>
  <c r="BK423" i="2"/>
  <c r="J419" i="2"/>
  <c r="J416" i="2"/>
  <c r="BK412" i="2"/>
  <c r="BK408" i="2"/>
  <c r="BK405" i="2"/>
  <c r="BK403" i="2"/>
  <c r="J401" i="2"/>
  <c r="BK398" i="2"/>
  <c r="J390" i="2"/>
  <c r="BK387" i="2"/>
  <c r="J380" i="2"/>
  <c r="BK377" i="2"/>
  <c r="J374" i="2"/>
  <c r="J365" i="2"/>
  <c r="BK363" i="2"/>
  <c r="BK355" i="2"/>
  <c r="BK348" i="2"/>
  <c r="BK347" i="2"/>
  <c r="J343" i="2"/>
  <c r="J339" i="2"/>
  <c r="J335" i="2"/>
  <c r="BK327" i="2"/>
  <c r="BK324" i="2"/>
  <c r="BK321" i="2"/>
  <c r="BK318" i="2"/>
  <c r="BK314" i="2"/>
  <c r="BK305" i="2"/>
  <c r="BK298" i="2"/>
  <c r="BK292" i="2"/>
  <c r="J288" i="2"/>
  <c r="BK284" i="2"/>
  <c r="J280" i="2"/>
  <c r="BK277" i="2"/>
  <c r="J274" i="2"/>
  <c r="BK271" i="2"/>
  <c r="BK269" i="2"/>
  <c r="BK266" i="2"/>
  <c r="BK262" i="2"/>
  <c r="BK259" i="2"/>
  <c r="J254" i="2"/>
  <c r="J252" i="2"/>
  <c r="BK249" i="2"/>
  <c r="BK244" i="2"/>
  <c r="BK242" i="2"/>
  <c r="BK240" i="2"/>
  <c r="J237" i="2"/>
  <c r="J233" i="2"/>
  <c r="J230" i="2"/>
  <c r="BK226" i="2"/>
  <c r="BK221" i="2"/>
  <c r="J218" i="2"/>
  <c r="BK214" i="2"/>
  <c r="BK210" i="2"/>
  <c r="BK205" i="2"/>
  <c r="BK201" i="2"/>
  <c r="BK197" i="2"/>
  <c r="J193" i="2"/>
  <c r="BK189" i="2"/>
  <c r="BK186" i="2"/>
  <c r="J184" i="2"/>
  <c r="BK181" i="2"/>
  <c r="BK178" i="2"/>
  <c r="BK174" i="2"/>
  <c r="BK170" i="2"/>
  <c r="BK168" i="2"/>
  <c r="BK165" i="2"/>
  <c r="J165" i="2"/>
  <c r="BK163" i="2"/>
  <c r="J150" i="2"/>
  <c r="J475" i="2"/>
  <c r="J458" i="2"/>
  <c r="J457" i="2"/>
  <c r="J456" i="2"/>
  <c r="J454" i="2"/>
  <c r="J453" i="2"/>
  <c r="BK449" i="2"/>
  <c r="BK446" i="2"/>
  <c r="BK442" i="2"/>
  <c r="J439" i="2"/>
  <c r="BK433" i="2"/>
  <c r="BK429" i="2"/>
  <c r="BK425" i="2"/>
  <c r="J421" i="2"/>
  <c r="BK417" i="2"/>
  <c r="BK416" i="2"/>
  <c r="J412" i="2"/>
  <c r="J408" i="2"/>
  <c r="J405" i="2"/>
  <c r="J403" i="2"/>
  <c r="BK401" i="2"/>
  <c r="BK399" i="2"/>
  <c r="BK169" i="2"/>
  <c r="BK167" i="2"/>
  <c r="BK162" i="2"/>
  <c r="J154" i="2"/>
  <c r="BK475" i="2"/>
  <c r="J398" i="2"/>
  <c r="BK390" i="2"/>
  <c r="J387" i="2"/>
  <c r="BK380" i="2"/>
  <c r="J377" i="2"/>
  <c r="BK374" i="2"/>
  <c r="BK365" i="2"/>
  <c r="J363" i="2"/>
  <c r="J355" i="2"/>
  <c r="J348" i="2"/>
  <c r="BK345" i="2"/>
  <c r="BK341" i="2"/>
  <c r="J337" i="2"/>
  <c r="J330" i="2"/>
  <c r="BK325" i="2"/>
  <c r="BK322" i="2"/>
  <c r="J319" i="2"/>
  <c r="J315" i="2"/>
  <c r="J308" i="2"/>
  <c r="BK299" i="2"/>
  <c r="BK293" i="2"/>
  <c r="J290" i="2"/>
  <c r="J286" i="2"/>
  <c r="BK282" i="2"/>
  <c r="BK278" i="2"/>
  <c r="BK276" i="2"/>
  <c r="BK272" i="2"/>
  <c r="J270" i="2"/>
  <c r="J267" i="2"/>
  <c r="J264" i="2"/>
  <c r="BK260" i="2"/>
  <c r="BK257" i="2"/>
  <c r="J253" i="2"/>
  <c r="J250" i="2"/>
  <c r="J245" i="2"/>
  <c r="BK243" i="2"/>
  <c r="J241" i="2"/>
  <c r="J239" i="2"/>
  <c r="J235" i="2"/>
  <c r="J231" i="2"/>
  <c r="BK228" i="2"/>
  <c r="BK223" i="2"/>
  <c r="J219" i="2"/>
  <c r="BK216" i="2"/>
  <c r="BK212" i="2"/>
  <c r="J209" i="2"/>
  <c r="J203" i="2"/>
  <c r="J199" i="2"/>
  <c r="J195" i="2"/>
  <c r="BK191" i="2"/>
  <c r="J188" i="2"/>
  <c r="BK185" i="2"/>
  <c r="BK182" i="2"/>
  <c r="J179" i="2"/>
  <c r="J176" i="2"/>
  <c r="J163" i="2"/>
  <c r="J148" i="2"/>
  <c r="J485" i="2"/>
  <c r="J483" i="2"/>
  <c r="J481" i="2"/>
  <c r="J479" i="2"/>
  <c r="J476" i="2"/>
  <c r="J474" i="2"/>
  <c r="J473" i="2"/>
  <c r="J472" i="2"/>
  <c r="J470" i="2"/>
  <c r="J469" i="2"/>
  <c r="J467" i="2"/>
  <c r="J463" i="2"/>
  <c r="J461" i="2"/>
  <c r="J459" i="2"/>
  <c r="J449" i="2"/>
  <c r="J446" i="2"/>
  <c r="J442" i="2"/>
  <c r="BK439" i="2"/>
  <c r="J433" i="2"/>
  <c r="J429" i="2"/>
  <c r="J425" i="2"/>
  <c r="BK421" i="2"/>
  <c r="J417" i="2"/>
  <c r="BK414" i="2"/>
  <c r="J410" i="2"/>
  <c r="BK406" i="2"/>
  <c r="BK404" i="2"/>
  <c r="J402" i="2"/>
  <c r="J400" i="2"/>
  <c r="J394" i="2"/>
  <c r="J388" i="2"/>
  <c r="BK385" i="2"/>
  <c r="BK378" i="2"/>
  <c r="J376" i="2"/>
  <c r="BK373" i="2"/>
  <c r="BK367" i="2"/>
  <c r="J364" i="2"/>
  <c r="BK362" i="2"/>
  <c r="J357" i="2"/>
  <c r="BK353" i="2"/>
  <c r="J345" i="2"/>
  <c r="J341" i="2"/>
  <c r="BK337" i="2"/>
  <c r="BK330" i="2"/>
  <c r="J325" i="2"/>
  <c r="J322" i="2"/>
  <c r="BK319" i="2"/>
  <c r="BK315" i="2"/>
  <c r="BK308" i="2"/>
  <c r="J299" i="2"/>
  <c r="J293" i="2"/>
  <c r="BK290" i="2"/>
  <c r="BK286" i="2"/>
  <c r="J282" i="2"/>
  <c r="J278" i="2"/>
  <c r="J276" i="2"/>
  <c r="J272" i="2"/>
  <c r="BK270" i="2"/>
  <c r="BK267" i="2"/>
  <c r="BK264" i="2"/>
  <c r="J260" i="2"/>
  <c r="J257" i="2"/>
  <c r="BK253" i="2"/>
  <c r="BK250" i="2"/>
  <c r="BK245" i="2"/>
  <c r="J243" i="2"/>
  <c r="BK241" i="2"/>
  <c r="BK239" i="2"/>
  <c r="BK235" i="2"/>
  <c r="BK231" i="2"/>
  <c r="J228" i="2"/>
  <c r="J223" i="2"/>
  <c r="BK219" i="2"/>
  <c r="J216" i="2"/>
  <c r="J212" i="2"/>
  <c r="BK209" i="2"/>
  <c r="BK203" i="2"/>
  <c r="BK199" i="2"/>
  <c r="BK195" i="2"/>
  <c r="J191" i="2"/>
  <c r="BK188" i="2"/>
  <c r="J185" i="2"/>
  <c r="J182" i="2"/>
  <c r="BK179" i="2"/>
  <c r="BK176" i="2"/>
  <c r="J174" i="2"/>
  <c r="J169" i="2"/>
  <c r="J167" i="2"/>
  <c r="BK166" i="2"/>
  <c r="J164" i="2"/>
  <c r="BK154" i="2"/>
  <c r="BK148" i="2"/>
  <c r="BK458" i="2"/>
  <c r="BK457" i="2"/>
  <c r="BK456" i="2"/>
  <c r="BK454" i="2"/>
  <c r="BK453" i="2"/>
  <c r="BK451" i="2"/>
  <c r="J448" i="2"/>
  <c r="J444" i="2"/>
  <c r="J441" i="2"/>
  <c r="BK437" i="2"/>
  <c r="J431" i="2"/>
  <c r="BK427" i="2"/>
  <c r="J423" i="2"/>
  <c r="BK419" i="2"/>
  <c r="J414" i="2"/>
  <c r="BK410" i="2"/>
  <c r="J406" i="2"/>
  <c r="J404" i="2"/>
  <c r="BK402" i="2"/>
  <c r="BK400" i="2"/>
  <c r="J170" i="2"/>
  <c r="J168" i="2"/>
  <c r="J166" i="2"/>
  <c r="BK160" i="2"/>
  <c r="BK150" i="2"/>
  <c r="AS94" i="1"/>
  <c r="J399" i="2"/>
  <c r="BK394" i="2"/>
  <c r="BK388" i="2"/>
  <c r="J385" i="2"/>
  <c r="J378" i="2"/>
  <c r="BK376" i="2"/>
  <c r="J373" i="2"/>
  <c r="J367" i="2"/>
  <c r="BK364" i="2"/>
  <c r="J362" i="2"/>
  <c r="BK357" i="2"/>
  <c r="J353" i="2"/>
  <c r="J347" i="2"/>
  <c r="BK343" i="2"/>
  <c r="BK339" i="2"/>
  <c r="BK335" i="2"/>
  <c r="J327" i="2"/>
  <c r="J324" i="2"/>
  <c r="J321" i="2"/>
  <c r="J318" i="2"/>
  <c r="J314" i="2"/>
  <c r="J305" i="2"/>
  <c r="J298" i="2"/>
  <c r="J292" i="2"/>
  <c r="BK288" i="2"/>
  <c r="J284" i="2"/>
  <c r="BK280" i="2"/>
  <c r="J277" i="2"/>
  <c r="BK274" i="2"/>
  <c r="J271" i="2"/>
  <c r="J269" i="2"/>
  <c r="J266" i="2"/>
  <c r="J262" i="2"/>
  <c r="J259" i="2"/>
  <c r="BK254" i="2"/>
  <c r="BK252" i="2"/>
  <c r="J249" i="2"/>
  <c r="J244" i="2"/>
  <c r="J242" i="2"/>
  <c r="J240" i="2"/>
  <c r="BK237" i="2"/>
  <c r="BK233" i="2"/>
  <c r="BK230" i="2"/>
  <c r="J226" i="2"/>
  <c r="J221" i="2"/>
  <c r="BK218" i="2"/>
  <c r="J214" i="2"/>
  <c r="J210" i="2"/>
  <c r="J205" i="2"/>
  <c r="J201" i="2"/>
  <c r="J197" i="2"/>
  <c r="BK193" i="2"/>
  <c r="J189" i="2"/>
  <c r="J186" i="2"/>
  <c r="BK184" i="2"/>
  <c r="J181" i="2"/>
  <c r="J178" i="2"/>
  <c r="BK164" i="2"/>
  <c r="J162" i="2"/>
  <c r="J160" i="2"/>
  <c r="J360" i="2" l="1"/>
  <c r="BK360" i="2"/>
  <c r="I44" i="6"/>
  <c r="I45" i="6"/>
  <c r="BK371" i="2"/>
  <c r="I48" i="6"/>
  <c r="I50" i="6" s="1"/>
  <c r="I372" i="2" s="1"/>
  <c r="T477" i="2"/>
  <c r="P477" i="2"/>
  <c r="P147" i="2"/>
  <c r="T147" i="2"/>
  <c r="P192" i="2"/>
  <c r="T192" i="2"/>
  <c r="P215" i="2"/>
  <c r="T215" i="2"/>
  <c r="R232" i="2"/>
  <c r="T232" i="2"/>
  <c r="P238" i="2"/>
  <c r="T238" i="2"/>
  <c r="R268" i="2"/>
  <c r="BK273" i="2"/>
  <c r="J273" i="2" s="1"/>
  <c r="J102" i="2" s="1"/>
  <c r="R273" i="2"/>
  <c r="BK317" i="2"/>
  <c r="J317" i="2" s="1"/>
  <c r="J103" i="2" s="1"/>
  <c r="T317" i="2"/>
  <c r="P329" i="2"/>
  <c r="T329" i="2"/>
  <c r="P354" i="2"/>
  <c r="T354" i="2"/>
  <c r="P361" i="2"/>
  <c r="T361" i="2"/>
  <c r="P370" i="2"/>
  <c r="T370" i="2"/>
  <c r="R375" i="2"/>
  <c r="BK384" i="2"/>
  <c r="J384" i="2"/>
  <c r="J115" i="2" s="1"/>
  <c r="BK389" i="2"/>
  <c r="J389" i="2" s="1"/>
  <c r="J116" i="2" s="1"/>
  <c r="R389" i="2"/>
  <c r="BK407" i="2"/>
  <c r="J407" i="2" s="1"/>
  <c r="J117" i="2" s="1"/>
  <c r="R407" i="2"/>
  <c r="BK440" i="2"/>
  <c r="J440" i="2" s="1"/>
  <c r="J118" i="2" s="1"/>
  <c r="R440" i="2"/>
  <c r="BK450" i="2"/>
  <c r="J450" i="2" s="1"/>
  <c r="J119" i="2" s="1"/>
  <c r="R450" i="2"/>
  <c r="BK462" i="2"/>
  <c r="J462" i="2" s="1"/>
  <c r="J120" i="2" s="1"/>
  <c r="R462" i="2"/>
  <c r="BK468" i="2"/>
  <c r="J468" i="2" s="1"/>
  <c r="J121" i="2" s="1"/>
  <c r="P468" i="2"/>
  <c r="T468" i="2"/>
  <c r="P471" i="2"/>
  <c r="R471" i="2"/>
  <c r="BK147" i="2"/>
  <c r="J147" i="2" s="1"/>
  <c r="J96" i="2" s="1"/>
  <c r="R147" i="2"/>
  <c r="BK192" i="2"/>
  <c r="J192" i="2" s="1"/>
  <c r="J97" i="2" s="1"/>
  <c r="R192" i="2"/>
  <c r="BK215" i="2"/>
  <c r="J215" i="2" s="1"/>
  <c r="J98" i="2" s="1"/>
  <c r="R215" i="2"/>
  <c r="BK232" i="2"/>
  <c r="J232" i="2" s="1"/>
  <c r="J99" i="2" s="1"/>
  <c r="P232" i="2"/>
  <c r="BK238" i="2"/>
  <c r="J238" i="2" s="1"/>
  <c r="J100" i="2" s="1"/>
  <c r="R238" i="2"/>
  <c r="BK268" i="2"/>
  <c r="J268" i="2" s="1"/>
  <c r="J101" i="2" s="1"/>
  <c r="P268" i="2"/>
  <c r="T268" i="2"/>
  <c r="P273" i="2"/>
  <c r="T273" i="2"/>
  <c r="P317" i="2"/>
  <c r="R317" i="2"/>
  <c r="BK329" i="2"/>
  <c r="J329" i="2" s="1"/>
  <c r="J106" i="2" s="1"/>
  <c r="R329" i="2"/>
  <c r="BK354" i="2"/>
  <c r="J354" i="2" s="1"/>
  <c r="J107" i="2" s="1"/>
  <c r="R354" i="2"/>
  <c r="BK361" i="2"/>
  <c r="J361" i="2" s="1"/>
  <c r="J109" i="2" s="1"/>
  <c r="R361" i="2"/>
  <c r="R370" i="2"/>
  <c r="BK375" i="2"/>
  <c r="J375" i="2" s="1"/>
  <c r="J113" i="2" s="1"/>
  <c r="P375" i="2"/>
  <c r="T375" i="2"/>
  <c r="P384" i="2"/>
  <c r="R384" i="2"/>
  <c r="T384" i="2"/>
  <c r="P389" i="2"/>
  <c r="T389" i="2"/>
  <c r="P407" i="2"/>
  <c r="T407" i="2"/>
  <c r="P440" i="2"/>
  <c r="T440" i="2"/>
  <c r="P450" i="2"/>
  <c r="T450" i="2"/>
  <c r="P462" i="2"/>
  <c r="T462" i="2"/>
  <c r="R468" i="2"/>
  <c r="BK471" i="2"/>
  <c r="J471" i="2" s="1"/>
  <c r="J122" i="2" s="1"/>
  <c r="T471" i="2"/>
  <c r="BK366" i="2"/>
  <c r="J366" i="2" s="1"/>
  <c r="J110" i="2" s="1"/>
  <c r="BK379" i="2"/>
  <c r="J379" i="2"/>
  <c r="J114" i="2" s="1"/>
  <c r="BK480" i="2"/>
  <c r="J480" i="2" s="1"/>
  <c r="J125" i="2" s="1"/>
  <c r="BK482" i="2"/>
  <c r="J482" i="2" s="1"/>
  <c r="J126" i="2" s="1"/>
  <c r="BK326" i="2"/>
  <c r="J326" i="2" s="1"/>
  <c r="J104" i="2" s="1"/>
  <c r="BK359" i="2"/>
  <c r="J359" i="2" s="1"/>
  <c r="J108" i="2" s="1"/>
  <c r="BK478" i="2"/>
  <c r="BK484" i="2"/>
  <c r="J484" i="2"/>
  <c r="J127" i="2" s="1"/>
  <c r="J87" i="2"/>
  <c r="BE150" i="2"/>
  <c r="BE165" i="2"/>
  <c r="BE166" i="2"/>
  <c r="BE167" i="2"/>
  <c r="BE168" i="2"/>
  <c r="BE169" i="2"/>
  <c r="BE170" i="2"/>
  <c r="BE174" i="2"/>
  <c r="BE178" i="2"/>
  <c r="BE181" i="2"/>
  <c r="BE182" i="2"/>
  <c r="BE184" i="2"/>
  <c r="BE185" i="2"/>
  <c r="BE189" i="2"/>
  <c r="BE193" i="2"/>
  <c r="BE197" i="2"/>
  <c r="BE209" i="2"/>
  <c r="BE212" i="2"/>
  <c r="BE216" i="2"/>
  <c r="BE221" i="2"/>
  <c r="BE228" i="2"/>
  <c r="BE231" i="2"/>
  <c r="BE237" i="2"/>
  <c r="BE239" i="2"/>
  <c r="BE243" i="2"/>
  <c r="BE250" i="2"/>
  <c r="BE254" i="2"/>
  <c r="BE262" i="2"/>
  <c r="BE267" i="2"/>
  <c r="BE269" i="2"/>
  <c r="BE271" i="2"/>
  <c r="BE274" i="2"/>
  <c r="BE277" i="2"/>
  <c r="BE280" i="2"/>
  <c r="BE286" i="2"/>
  <c r="BE292" i="2"/>
  <c r="BE293" i="2"/>
  <c r="BE305" i="2"/>
  <c r="BE315" i="2"/>
  <c r="BE322" i="2"/>
  <c r="BE325" i="2"/>
  <c r="BE327" i="2"/>
  <c r="BE335" i="2"/>
  <c r="BE341" i="2"/>
  <c r="BE343" i="2"/>
  <c r="BE347" i="2"/>
  <c r="BE348" i="2"/>
  <c r="BE355" i="2"/>
  <c r="BE360" i="2"/>
  <c r="BE363" i="2"/>
  <c r="BE365" i="2"/>
  <c r="BE371" i="2"/>
  <c r="BE373" i="2"/>
  <c r="BE387" i="2"/>
  <c r="BE390" i="2"/>
  <c r="BE394" i="2"/>
  <c r="BE398" i="2"/>
  <c r="BE475" i="2"/>
  <c r="F89" i="2"/>
  <c r="BE163" i="2"/>
  <c r="BE164" i="2"/>
  <c r="BE400" i="2"/>
  <c r="BE401" i="2"/>
  <c r="BE404" i="2"/>
  <c r="BE406" i="2"/>
  <c r="BE408" i="2"/>
  <c r="BE410" i="2"/>
  <c r="BE414" i="2"/>
  <c r="BE417" i="2"/>
  <c r="BE419" i="2"/>
  <c r="BE423" i="2"/>
  <c r="BE427" i="2"/>
  <c r="BE429" i="2"/>
  <c r="BE433" i="2"/>
  <c r="BE441" i="2"/>
  <c r="BE444" i="2"/>
  <c r="BE448" i="2"/>
  <c r="BE451" i="2"/>
  <c r="BE453" i="2"/>
  <c r="BE454" i="2"/>
  <c r="BE456" i="2"/>
  <c r="BE457" i="2"/>
  <c r="BE458" i="2"/>
  <c r="BE474" i="2"/>
  <c r="BE485" i="2"/>
  <c r="F90" i="2"/>
  <c r="BE148" i="2"/>
  <c r="BE154" i="2"/>
  <c r="BE160" i="2"/>
  <c r="BE162" i="2"/>
  <c r="BE176" i="2"/>
  <c r="BE179" i="2"/>
  <c r="BE186" i="2"/>
  <c r="BE188" i="2"/>
  <c r="BE191" i="2"/>
  <c r="BE195" i="2"/>
  <c r="BE199" i="2"/>
  <c r="BE201" i="2"/>
  <c r="BE203" i="2"/>
  <c r="BE205" i="2"/>
  <c r="BE210" i="2"/>
  <c r="BE214" i="2"/>
  <c r="BE218" i="2"/>
  <c r="BE219" i="2"/>
  <c r="BE223" i="2"/>
  <c r="BE226" i="2"/>
  <c r="BE230" i="2"/>
  <c r="BE233" i="2"/>
  <c r="BE235" i="2"/>
  <c r="BE240" i="2"/>
  <c r="BE241" i="2"/>
  <c r="BE242" i="2"/>
  <c r="BE244" i="2"/>
  <c r="BE245" i="2"/>
  <c r="BE249" i="2"/>
  <c r="BE252" i="2"/>
  <c r="BE253" i="2"/>
  <c r="BE257" i="2"/>
  <c r="BE259" i="2"/>
  <c r="BE260" i="2"/>
  <c r="BE264" i="2"/>
  <c r="BE266" i="2"/>
  <c r="BE270" i="2"/>
  <c r="BE272" i="2"/>
  <c r="BE276" i="2"/>
  <c r="BE278" i="2"/>
  <c r="BE282" i="2"/>
  <c r="BE284" i="2"/>
  <c r="BE288" i="2"/>
  <c r="BE290" i="2"/>
  <c r="BE298" i="2"/>
  <c r="BE299" i="2"/>
  <c r="BE308" i="2"/>
  <c r="BE314" i="2"/>
  <c r="BE318" i="2"/>
  <c r="BE319" i="2"/>
  <c r="BE321" i="2"/>
  <c r="BE324" i="2"/>
  <c r="BE330" i="2"/>
  <c r="BE337" i="2"/>
  <c r="BE339" i="2"/>
  <c r="BE345" i="2"/>
  <c r="BE353" i="2"/>
  <c r="BE357" i="2"/>
  <c r="BE362" i="2"/>
  <c r="BE364" i="2"/>
  <c r="BE367" i="2"/>
  <c r="BE374" i="2"/>
  <c r="BE376" i="2"/>
  <c r="BE377" i="2"/>
  <c r="BE378" i="2"/>
  <c r="BE380" i="2"/>
  <c r="BE385" i="2"/>
  <c r="BE388" i="2"/>
  <c r="BE399" i="2"/>
  <c r="BE402" i="2"/>
  <c r="BE403" i="2"/>
  <c r="BE405" i="2"/>
  <c r="BE412" i="2"/>
  <c r="BE416" i="2"/>
  <c r="BE421" i="2"/>
  <c r="BE425" i="2"/>
  <c r="BE431" i="2"/>
  <c r="BE437" i="2"/>
  <c r="BE439" i="2"/>
  <c r="BE442" i="2"/>
  <c r="BE446" i="2"/>
  <c r="BE449" i="2"/>
  <c r="BE459" i="2"/>
  <c r="BE461" i="2"/>
  <c r="BE463" i="2"/>
  <c r="BE467" i="2"/>
  <c r="BE469" i="2"/>
  <c r="BE470" i="2"/>
  <c r="BE472" i="2"/>
  <c r="BE473" i="2"/>
  <c r="BE476" i="2"/>
  <c r="BE479" i="2"/>
  <c r="BE481" i="2"/>
  <c r="BE483" i="2"/>
  <c r="F33" i="2"/>
  <c r="BB95" i="1" s="1"/>
  <c r="BB94" i="1" s="1"/>
  <c r="W31" i="1" s="1"/>
  <c r="F32" i="2"/>
  <c r="BA95" i="1" s="1"/>
  <c r="BA94" i="1" s="1"/>
  <c r="W30" i="1" s="1"/>
  <c r="F35" i="2"/>
  <c r="BD95" i="1" s="1"/>
  <c r="BD94" i="1" s="1"/>
  <c r="W33" i="1" s="1"/>
  <c r="J32" i="2"/>
  <c r="AW95" i="1" s="1"/>
  <c r="F34" i="2"/>
  <c r="BC95" i="1" s="1"/>
  <c r="BC94" i="1" s="1"/>
  <c r="W32" i="1" s="1"/>
  <c r="J372" i="2" l="1"/>
  <c r="BE372" i="2" s="1"/>
  <c r="BK372" i="2"/>
  <c r="BK370" i="2" s="1"/>
  <c r="BK369" i="2"/>
  <c r="BK368" i="2" s="1"/>
  <c r="J368" i="2" s="1"/>
  <c r="J111" i="2" s="1"/>
  <c r="J369" i="2"/>
  <c r="BE369" i="2" s="1"/>
  <c r="F31" i="2" s="1"/>
  <c r="AZ95" i="1" s="1"/>
  <c r="AZ94" i="1" s="1"/>
  <c r="W29" i="1" s="1"/>
  <c r="R328" i="2"/>
  <c r="R146" i="2"/>
  <c r="R145" i="2" s="1"/>
  <c r="T328" i="2"/>
  <c r="T146" i="2"/>
  <c r="BK477" i="2"/>
  <c r="J477" i="2" s="1"/>
  <c r="J123" i="2" s="1"/>
  <c r="P328" i="2"/>
  <c r="P146" i="2"/>
  <c r="BK146" i="2"/>
  <c r="J478" i="2"/>
  <c r="J124" i="2" s="1"/>
  <c r="AX94" i="1"/>
  <c r="AW94" i="1"/>
  <c r="AK30" i="1" s="1"/>
  <c r="AY94" i="1"/>
  <c r="T145" i="2" l="1"/>
  <c r="J31" i="2"/>
  <c r="AV95" i="1" s="1"/>
  <c r="AT95" i="1" s="1"/>
  <c r="J370" i="2"/>
  <c r="J112" i="2" s="1"/>
  <c r="BK328" i="2"/>
  <c r="J328" i="2" s="1"/>
  <c r="J105" i="2" s="1"/>
  <c r="P145" i="2"/>
  <c r="AU95" i="1" s="1"/>
  <c r="AU94" i="1" s="1"/>
  <c r="J146" i="2"/>
  <c r="J95" i="2" s="1"/>
  <c r="AV94" i="1"/>
  <c r="AK29" i="1" s="1"/>
  <c r="BK145" i="2" l="1"/>
  <c r="J145" i="2" s="1"/>
  <c r="J94" i="2" s="1"/>
  <c r="AT94" i="1"/>
  <c r="J28" i="2" l="1"/>
  <c r="AG95" i="1" s="1"/>
  <c r="AG94" i="1" s="1"/>
  <c r="AK26" i="1" s="1"/>
  <c r="AK35" i="1" s="1"/>
  <c r="J37" i="2" l="1"/>
  <c r="AN95" i="1"/>
  <c r="AN94" i="1"/>
</calcChain>
</file>

<file path=xl/sharedStrings.xml><?xml version="1.0" encoding="utf-8"?>
<sst xmlns="http://schemas.openxmlformats.org/spreadsheetml/2006/main" count="4737" uniqueCount="1288">
  <si>
    <t>Export Komplet</t>
  </si>
  <si>
    <t/>
  </si>
  <si>
    <t>2.0</t>
  </si>
  <si>
    <t>False</t>
  </si>
  <si>
    <t>{710e7a08-d11e-4b8f-87f8-12447bac5d20}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</si>
  <si>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</si>
  <si>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</si>
  <si>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</si>
  <si>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</si>
  <si>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</si>
  <si>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</si>
  <si>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</si>
  <si>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</si>
  <si>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</si>
  <si>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laboratoreAVCR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</si>
  <si>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</si>
  <si>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</si>
  <si>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Fyzikální ústav AV ČR, Cukrovarnická 10/112, Praha 6 - Rekonstrukce laboratoře D301</t>
  </si>
  <si>
    <t>KSO:</t>
  </si>
  <si>
    <t>CC-CZ:</t>
  </si>
  <si>
    <t>Místo:</t>
  </si>
  <si>
    <t>Cukrovarnická 10/112, Praha 6</t>
  </si>
  <si>
    <t>Datum:</t>
  </si>
  <si>
    <t>11. 2. 2023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</si>
  <si>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</si>
  <si>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</si>
  <si>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</si>
  <si>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</si>
  <si>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</si>
  <si>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</si>
  <si>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</si>
  <si>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UBIQUIST VS, Ing.Vladimír Sedlecký</t>
  </si>
  <si>
    <t>True</t>
  </si>
  <si>
    <t>Zpracovatel:</t>
  </si>
  <si>
    <t>40055035</t>
  </si>
  <si>
    <t>Hana Pejšová</t>
  </si>
  <si>
    <t>Poznámka:</t>
  </si>
  <si>
    <t>Jednotkové ceny v následující nabídce jsou pouze orientační a s ohledem na stále probíhající inflaci budou upřesněny konkrétními cenami daného období při realizaci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</si>
  <si>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</si>
  <si>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</si>
  <si>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</si>
  <si>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</si>
  <si>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</si>
  <si>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</si>
  <si>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</si>
  <si>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</si>
  <si>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</si>
  <si>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</si>
  <si>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</si>
  <si>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</si>
  <si>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</si>
  <si>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</si>
  <si>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</si>
  <si>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</si>
  <si>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</si>
  <si>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</si>
  <si>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</si>
  <si>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</si>
  <si>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</si>
  <si>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</si>
  <si>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</si>
  <si>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</si>
  <si>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</si>
  <si>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</si>
  <si>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</si>
  <si>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</si>
  <si>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</si>
  <si>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</si>
  <si>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</si>
  <si>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</si>
  <si>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</si>
  <si>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</si>
  <si>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</si>
  <si>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</si>
  <si>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</si>
  <si>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</si>
  <si>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</si>
  <si>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</si>
  <si>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</si>
  <si>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</si>
  <si>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</si>
  <si>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</si>
  <si>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</si>
  <si>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</si>
  <si>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</si>
  <si>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</si>
  <si>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</si>
  <si>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</si>
  <si>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</si>
  <si>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</si>
  <si>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</si>
  <si>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</si>
  <si>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</si>
  <si>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</si>
  <si>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</si>
  <si>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</si>
  <si>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</si>
  <si>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</si>
  <si>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</si>
  <si>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</si>
  <si>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</si>
  <si>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</si>
  <si>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</si>
  <si>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</si>
  <si>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</si>
  <si>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</si>
  <si>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</si>
  <si>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</si>
  <si>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 a chlazení</t>
  </si>
  <si>
    <t xml:space="preserve">    761 - Konstrukce prosvětlovací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</si>
  <si>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</si>
  <si>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</si>
  <si>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</si>
  <si>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</si>
  <si>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</si>
  <si>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</si>
  <si>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</si>
  <si>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</si>
  <si>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</si>
  <si>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</si>
  <si>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</si>
  <si>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</si>
  <si>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</si>
  <si>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</si>
  <si>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</si>
  <si>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</si>
  <si>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</si>
  <si>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</si>
  <si>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</si>
  <si>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</si>
  <si>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</si>
  <si>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</si>
  <si>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</si>
  <si>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</si>
  <si>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</si>
  <si>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</si>
  <si>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</si>
  <si>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</si>
  <si>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</si>
  <si>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</si>
  <si>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</si>
  <si>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</si>
  <si>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121112003</t>
  </si>
  <si>
    <t>Sejmutí ornice tl vrstvy do 200 mm ručně</t>
  </si>
  <si>
    <t>m2</t>
  </si>
  <si>
    <t>CS ÚRS 2023 01</t>
  </si>
  <si>
    <t>4</t>
  </si>
  <si>
    <t>-500156667</t>
  </si>
  <si>
    <t>VV</t>
  </si>
  <si>
    <t>1,8*(4,1+9,2)</t>
  </si>
  <si>
    <t>132212221</t>
  </si>
  <si>
    <t>Hloubení zapažených rýh šířky do 2000 mm v soudržných horninách třídy těžitelnosti I skupiny 3 ručně</t>
  </si>
  <si>
    <t>m3</t>
  </si>
  <si>
    <t>-1300790948</t>
  </si>
  <si>
    <t>1,25*0,9*(5+7,4)</t>
  </si>
  <si>
    <t>1,25*1,8*(5,9+7,4)</t>
  </si>
  <si>
    <t>Součet</t>
  </si>
  <si>
    <t>3</t>
  </si>
  <si>
    <t>139711111</t>
  </si>
  <si>
    <t>Vykopávky v uzavřených prostorech v hornině třídy těžitelnosti I skupiny 1 až 3 ručně-dokopání pro podlahovou konstrukci</t>
  </si>
  <si>
    <t>1430027896</t>
  </si>
  <si>
    <t>prohloubení pro skladbu podlahy</t>
  </si>
  <si>
    <t>22,820*0,21</t>
  </si>
  <si>
    <t>základový pás</t>
  </si>
  <si>
    <t>0,85*0,5*3,05</t>
  </si>
  <si>
    <t>15130110R</t>
  </si>
  <si>
    <t>Zřízení záporového pažení a rozepření stěn rýh hl přes 2 do 4 m</t>
  </si>
  <si>
    <t>-1939901603</t>
  </si>
  <si>
    <t>1,3*(5+8,3)+1,3*(5,9+9,2)</t>
  </si>
  <si>
    <t>5</t>
  </si>
  <si>
    <t>15130111R</t>
  </si>
  <si>
    <t>Odstranění záporového pažení a rozepření stěn rýh hl přes 2 do 4 m</t>
  </si>
  <si>
    <t>817130234</t>
  </si>
  <si>
    <t>6</t>
  </si>
  <si>
    <t>15130130R</t>
  </si>
  <si>
    <t>Zřízení rozepření stěn při pažení záporovém hl do 4 m</t>
  </si>
  <si>
    <t>-388707298</t>
  </si>
  <si>
    <t>7</t>
  </si>
  <si>
    <t>15130131R</t>
  </si>
  <si>
    <t>Odstranění rozepření stěn při pažení záporovém hl do 4 m</t>
  </si>
  <si>
    <t>904856194</t>
  </si>
  <si>
    <t>8</t>
  </si>
  <si>
    <t>15160150R</t>
  </si>
  <si>
    <t>Přepažování rozepření při pažení záporovém hl do 4 m</t>
  </si>
  <si>
    <t>-1900554831</t>
  </si>
  <si>
    <t>9</t>
  </si>
  <si>
    <t>162211201</t>
  </si>
  <si>
    <t>Vodorovné přemístění do 10 m nošením výkopku z horniny třídy těžitelnosti I skupiny 1 až 3 ze suterénu  s vyprázdněním nádoby na hromady nebo do dopravního prostředku</t>
  </si>
  <si>
    <t>-320791064</t>
  </si>
  <si>
    <t>10</t>
  </si>
  <si>
    <t>379520592</t>
  </si>
  <si>
    <t>11</t>
  </si>
  <si>
    <t>162211311</t>
  </si>
  <si>
    <t>Vodorovné přemístění výkopku z horniny třídy těžitelnosti I skupiny 1 až 3 stavebním kolečkem do 10 m</t>
  </si>
  <si>
    <t>471627374</t>
  </si>
  <si>
    <t>12</t>
  </si>
  <si>
    <t>162211319</t>
  </si>
  <si>
    <t>Příplatek k vodorovnému přemístění výkopku z horniny třídy těžitelnosti I skupiny 1 až 3 stavebním kolečkem za každých dalších 10 m</t>
  </si>
  <si>
    <t>-2013122910</t>
  </si>
  <si>
    <t>13</t>
  </si>
  <si>
    <t>162751117</t>
  </si>
  <si>
    <t>Vodorovné přemístění přes 9 000 do 10000 m výkopku/sypaniny z horniny třídy těžitelnosti I skupiny 1 až 3</t>
  </si>
  <si>
    <t>1551930204</t>
  </si>
  <si>
    <t>0,9*0,55*(4,1+7,4)</t>
  </si>
  <si>
    <t>6,088</t>
  </si>
  <si>
    <t>14</t>
  </si>
  <si>
    <t>162751119</t>
  </si>
  <si>
    <t>Příplatek k vodorovnému přemístění výkopku/sypaniny z horniny třídy těžitelnosti I skupiny 1 až 3 ZKD 1000 m přes 10000 m</t>
  </si>
  <si>
    <t>-517007632</t>
  </si>
  <si>
    <t>20*11,781</t>
  </si>
  <si>
    <t>171201221</t>
  </si>
  <si>
    <t>Poplatek za uložení na skládce (skládkovné) zeminy a kamení kód odpadu 17 05 04</t>
  </si>
  <si>
    <t>t</t>
  </si>
  <si>
    <t>-1933339941</t>
  </si>
  <si>
    <t>11,781*1,9</t>
  </si>
  <si>
    <t>16</t>
  </si>
  <si>
    <t>171251201</t>
  </si>
  <si>
    <t>Uložení sypaniny na skládky nebo meziskládky</t>
  </si>
  <si>
    <t>1563118341</t>
  </si>
  <si>
    <t>17</t>
  </si>
  <si>
    <t>174111101</t>
  </si>
  <si>
    <t>Zásyp rýh kolem objektů sypaninou se zhutněním ručně</t>
  </si>
  <si>
    <t>770656926</t>
  </si>
  <si>
    <t>43,875-5,693</t>
  </si>
  <si>
    <t>18</t>
  </si>
  <si>
    <t>174111109</t>
  </si>
  <si>
    <t>Příplatek k zásypu za ruční prohození sypaniny sítem-třídění výkopku</t>
  </si>
  <si>
    <t>-1985745934</t>
  </si>
  <si>
    <t>19</t>
  </si>
  <si>
    <t>1741111091</t>
  </si>
  <si>
    <t>Příplatek k rozprostření stávající ornice za ruční prohození sypaniny sítem</t>
  </si>
  <si>
    <t>1664902349</t>
  </si>
  <si>
    <t>23,94*0,2</t>
  </si>
  <si>
    <t>20</t>
  </si>
  <si>
    <t>181311103</t>
  </si>
  <si>
    <t>Zpětná rozprostření ornice tl vrstvy do 200 mm v rovině nebo ve svahu do 1:5 ručně</t>
  </si>
  <si>
    <t>272940002</t>
  </si>
  <si>
    <t>1813111031</t>
  </si>
  <si>
    <t>Rozprostření substrátu pod zatravnění tl vrstvy do 200 mm v rovině nebo ve svahu do 1:5 ručně</t>
  </si>
  <si>
    <t>-1377555225</t>
  </si>
  <si>
    <t>22</t>
  </si>
  <si>
    <t>M</t>
  </si>
  <si>
    <t>10371500</t>
  </si>
  <si>
    <t>substrát pro trávníky VL</t>
  </si>
  <si>
    <t>1311909302</t>
  </si>
  <si>
    <t>23,94*0,1</t>
  </si>
  <si>
    <t>23</t>
  </si>
  <si>
    <t>181411141</t>
  </si>
  <si>
    <t>Založení nového trávníku výsevem pl do 1000 m2 v rovině a ve svahu do 1:5</t>
  </si>
  <si>
    <t>210041853</t>
  </si>
  <si>
    <t>24</t>
  </si>
  <si>
    <t>00572420</t>
  </si>
  <si>
    <t>osivo směs travní parková okrasná</t>
  </si>
  <si>
    <t>kg</t>
  </si>
  <si>
    <t>-779480339</t>
  </si>
  <si>
    <t>23,94*0,02 'Přepočtené koeficientem množství</t>
  </si>
  <si>
    <t>25</t>
  </si>
  <si>
    <t>181912112</t>
  </si>
  <si>
    <t>Úprava pláně v hornině třídy těžitelnosti I skupiny 3 se zhutněním ručně-pod novou skladbou podlahy</t>
  </si>
  <si>
    <t>-702351437</t>
  </si>
  <si>
    <t>Zakládání</t>
  </si>
  <si>
    <t>26</t>
  </si>
  <si>
    <t>211561111</t>
  </si>
  <si>
    <t>Obsyp trativodů kamenivem hrubým drceným frakce84 až 15 mm</t>
  </si>
  <si>
    <t>-1921817954</t>
  </si>
  <si>
    <t>0,4*0,9*12,4</t>
  </si>
  <si>
    <t>27</t>
  </si>
  <si>
    <t>211971110</t>
  </si>
  <si>
    <t>Zřízení opláštění trativodů geotextilií v rýze nebo zářezu sklonu do 1:2</t>
  </si>
  <si>
    <t>-227376911</t>
  </si>
  <si>
    <t>12,4*(0,9+0,4+0,2)*2</t>
  </si>
  <si>
    <t>28</t>
  </si>
  <si>
    <t>69311080</t>
  </si>
  <si>
    <t>geotextilie netkaná separační, ochranná, filtrační, drenážní PES 200g/m2</t>
  </si>
  <si>
    <t>-1044577301</t>
  </si>
  <si>
    <t>37,2*1,1845 'Přepočtené koeficientem množství</t>
  </si>
  <si>
    <t>29</t>
  </si>
  <si>
    <t>212312111</t>
  </si>
  <si>
    <t>Lože pro trativody z betonu prostého s vytvořením spádu</t>
  </si>
  <si>
    <t>777832756</t>
  </si>
  <si>
    <t>0,9*0,15*(5+7,4)</t>
  </si>
  <si>
    <t>30</t>
  </si>
  <si>
    <t>21231211R</t>
  </si>
  <si>
    <t>Výztuž lože z betonu prostého</t>
  </si>
  <si>
    <t>-2032650841</t>
  </si>
  <si>
    <t>0,9*(5+7,4)*1,3*0,00333</t>
  </si>
  <si>
    <t>31</t>
  </si>
  <si>
    <t>212755214</t>
  </si>
  <si>
    <t>Trativody z drenážních trubek plastových flexibilních D 100 mm bez lože</t>
  </si>
  <si>
    <t>m</t>
  </si>
  <si>
    <t>990224136</t>
  </si>
  <si>
    <t>7,8+4,5</t>
  </si>
  <si>
    <t>32</t>
  </si>
  <si>
    <t>27332141R</t>
  </si>
  <si>
    <t>Základové desky ze ŽB bez zvýšených nároků na prostředí tř. C 20/25-XC4 vč spřažení s nosnými stěnami pomocí vlepených smykových trnů na chem.kotvy (dle TZ statika)</t>
  </si>
  <si>
    <t>-2105336298</t>
  </si>
  <si>
    <t>(1,05*1,75+3,5*1,48+3,05*0,5+3,5*4,72)*0,15</t>
  </si>
  <si>
    <t>0,18*0,145*0,5*1,05*4</t>
  </si>
  <si>
    <t>33</t>
  </si>
  <si>
    <t>273361821</t>
  </si>
  <si>
    <t>Výztuž základových desek a pasů betonářskou ocelí 10 505 (R)</t>
  </si>
  <si>
    <t>-2097396996</t>
  </si>
  <si>
    <t>34</t>
  </si>
  <si>
    <t>274321411</t>
  </si>
  <si>
    <t>Základové pasy ze ŽB bez zvýšených nároků na prostředí tř. C 20/25-XC4</t>
  </si>
  <si>
    <t>-1012989989</t>
  </si>
  <si>
    <t>35</t>
  </si>
  <si>
    <t>274351121</t>
  </si>
  <si>
    <t>Zřízení bednění základových pasů rovného</t>
  </si>
  <si>
    <t>936310471</t>
  </si>
  <si>
    <t>3,05*0,5*2</t>
  </si>
  <si>
    <t>36</t>
  </si>
  <si>
    <t>274351122</t>
  </si>
  <si>
    <t>Odstranění bednění základových pasů rovného</t>
  </si>
  <si>
    <t>1642568763</t>
  </si>
  <si>
    <t>Svislé a kompletní konstrukce</t>
  </si>
  <si>
    <t>37</t>
  </si>
  <si>
    <t>310239411</t>
  </si>
  <si>
    <t>Zazdívka otvorů pl přes 1 do 4 m2 ve zdivu nadzákladovém cihlami pálenými na MC vč spřažení s původními konstrukcemi ( dle TZ statika)</t>
  </si>
  <si>
    <t>727058433</t>
  </si>
  <si>
    <t>(3,05*2,53-1,58)*0,45</t>
  </si>
  <si>
    <t>38</t>
  </si>
  <si>
    <t>317941123</t>
  </si>
  <si>
    <t>Osazování ocelových válcovaných nosníků na zdivu IPE č. 14 do č. 22 nebo výšky do 220 mm</t>
  </si>
  <si>
    <t>2015708570</t>
  </si>
  <si>
    <t>39</t>
  </si>
  <si>
    <t>13010746</t>
  </si>
  <si>
    <t>ocel profilová jakost S235JR (11 375) průřez IPE 140</t>
  </si>
  <si>
    <t>-83527909</t>
  </si>
  <si>
    <t>0,093*1,1 'Přepočtené koeficientem množství</t>
  </si>
  <si>
    <t>40</t>
  </si>
  <si>
    <t>3192020R1</t>
  </si>
  <si>
    <t>Chemická injektáž ve svislé řadě dle podkladů sanace 4.4-4.7 a stav. část v.č. 04,kompl prov D+M</t>
  </si>
  <si>
    <t>-555191349</t>
  </si>
  <si>
    <t>2,305*2+2,395*2+2,712+1+2,712+0,28*2+1,22*2+0,18*4</t>
  </si>
  <si>
    <t>41</t>
  </si>
  <si>
    <t>3192020R2</t>
  </si>
  <si>
    <t>Chemická injektáž vodorovná se sklonem dle podkladů sanace 4.4-4.7 a stav. část v.č. 04,kompl prov D+M</t>
  </si>
  <si>
    <t>-156239730</t>
  </si>
  <si>
    <t>3,15</t>
  </si>
  <si>
    <t>42</t>
  </si>
  <si>
    <t>3192020R3</t>
  </si>
  <si>
    <t>-68609432</t>
  </si>
  <si>
    <t>4,72+1,7*2+0,55</t>
  </si>
  <si>
    <t>43</t>
  </si>
  <si>
    <t>3192020R4</t>
  </si>
  <si>
    <t>-1717317767</t>
  </si>
  <si>
    <t>3,45+1,48+4,15+0,455*2+0,57</t>
  </si>
  <si>
    <t>44</t>
  </si>
  <si>
    <t>319202113</t>
  </si>
  <si>
    <t>Dodatečná izolace zdiva tl přes 300 do 450 mm nízkotlakou injektáží silikonovou mikroemulzí</t>
  </si>
  <si>
    <t>1001170784</t>
  </si>
  <si>
    <t>45</t>
  </si>
  <si>
    <t>35990121R</t>
  </si>
  <si>
    <t>Kamerový průzkum na stávajících rozvodech kanalizace</t>
  </si>
  <si>
    <t>kpl</t>
  </si>
  <si>
    <t>1436282543</t>
  </si>
  <si>
    <t>Vodorovné konstrukce</t>
  </si>
  <si>
    <t>46</t>
  </si>
  <si>
    <t>434311115</t>
  </si>
  <si>
    <t>Schodišťové stupně dusané na terén z betonu tř. C 20/25 bez potěru</t>
  </si>
  <si>
    <t>1922857055</t>
  </si>
  <si>
    <t>1,05*3</t>
  </si>
  <si>
    <t>47</t>
  </si>
  <si>
    <t>434351141</t>
  </si>
  <si>
    <t>Zřízení bednění stupňů přímočarých schodišť</t>
  </si>
  <si>
    <t>2087029330</t>
  </si>
  <si>
    <t>1,05*3*(0,167+0,3)</t>
  </si>
  <si>
    <t>48</t>
  </si>
  <si>
    <t>434351142</t>
  </si>
  <si>
    <t>Odstranění bednění stupňů přímočarých schodišť</t>
  </si>
  <si>
    <t>874042158</t>
  </si>
  <si>
    <t>Úpravy povrchů, podlahy a osazování výplní</t>
  </si>
  <si>
    <t>49</t>
  </si>
  <si>
    <t>611131151</t>
  </si>
  <si>
    <t>Sanační postřik vnitřních stropů nanášený celoplošně ručně</t>
  </si>
  <si>
    <t>417040841</t>
  </si>
  <si>
    <t>50</t>
  </si>
  <si>
    <t>611316122</t>
  </si>
  <si>
    <t>Systémová sanační omítka vápenná jednovrstvá vnitřních stropů žebrových nanášená ručně tl 20 mm</t>
  </si>
  <si>
    <t>-220092343</t>
  </si>
  <si>
    <t>51</t>
  </si>
  <si>
    <t>611324112</t>
  </si>
  <si>
    <t>Systémová sanační omítka podkladní vyrovnávací vnitřních stropů žebrových nanášená ručně maltou dle konkrétního výrobce stěrky a sanačních materiálů</t>
  </si>
  <si>
    <t>1361167444</t>
  </si>
  <si>
    <t>52</t>
  </si>
  <si>
    <t>612131151</t>
  </si>
  <si>
    <t>Sanační postřik vnitřních stěn nanášený celoplošně ručně</t>
  </si>
  <si>
    <t>-1610373596</t>
  </si>
  <si>
    <t>53</t>
  </si>
  <si>
    <t>612316121</t>
  </si>
  <si>
    <t>Systémová sanační omítka vápenná jednovrstvá vnitřních stěn nanášená ručně</t>
  </si>
  <si>
    <t>-1347052378</t>
  </si>
  <si>
    <t>54</t>
  </si>
  <si>
    <t>612316191</t>
  </si>
  <si>
    <t>Příplatek k sanační vápenné jednovrstvé omítce vnitřních stěn za každých dalších 5 mm tloušťky přes 20 mm ručně</t>
  </si>
  <si>
    <t>533720796</t>
  </si>
  <si>
    <t>55</t>
  </si>
  <si>
    <t>612321141</t>
  </si>
  <si>
    <t>Vápenocementová omítka štuková dvouvrstvá vnitřních stěn nanášená ručně</t>
  </si>
  <si>
    <t>454388670</t>
  </si>
  <si>
    <t>(3,05*2,53-1,58)*2</t>
  </si>
  <si>
    <t>5*0,45</t>
  </si>
  <si>
    <t>56</t>
  </si>
  <si>
    <t>612324111</t>
  </si>
  <si>
    <t>Systémová sanační omítka podkladní vyrovnávací vnitřních stěn nanášená ručně  maltou dle konkrétního výrobce stěrky a sanačních materiálů</t>
  </si>
  <si>
    <t>-830513891</t>
  </si>
  <si>
    <t>57</t>
  </si>
  <si>
    <t>619991001</t>
  </si>
  <si>
    <t>Zakrytí podlah fólií přilepenou lepící páskou-schodiště z 1.PP do 1.NP</t>
  </si>
  <si>
    <t>2015729877</t>
  </si>
  <si>
    <t>4*6</t>
  </si>
  <si>
    <t>58</t>
  </si>
  <si>
    <t>619991011</t>
  </si>
  <si>
    <t>Obalení konstrukcí a prvků fólií přilepenou lepící páskou-dveře na schodiště</t>
  </si>
  <si>
    <t>1198242401</t>
  </si>
  <si>
    <t>59</t>
  </si>
  <si>
    <t>619996145</t>
  </si>
  <si>
    <t>Ochrana konstrukcí nebo samostatných prvků obalením geotextilií-schodiště z 1.PP do 1.NP</t>
  </si>
  <si>
    <t>683608179</t>
  </si>
  <si>
    <t>60</t>
  </si>
  <si>
    <t>62211100R</t>
  </si>
  <si>
    <t>Vyspravení celoplošné maltou vnějších stěn dle konkrétního výrobce stěrky (viz TZ stav část 5.2 a skladba 01 sanace)</t>
  </si>
  <si>
    <t>-2016750935</t>
  </si>
  <si>
    <t>vnější zdivo pod terénem</t>
  </si>
  <si>
    <t>2,5*(7,4+4,1+0,9)</t>
  </si>
  <si>
    <t>61</t>
  </si>
  <si>
    <t>631311116</t>
  </si>
  <si>
    <t>Mazanina tl přes 50 do 80 mm z betonu prostého bez zvýšených nároků na prostředí tř. C 25/30</t>
  </si>
  <si>
    <t>-2138862570</t>
  </si>
  <si>
    <t>21,910*0,06</t>
  </si>
  <si>
    <t>62</t>
  </si>
  <si>
    <t>631319011</t>
  </si>
  <si>
    <t>Příplatek k mazanině tl přes 50 do 80 mm za přehlazení povrchu</t>
  </si>
  <si>
    <t>1689842721</t>
  </si>
  <si>
    <t>63</t>
  </si>
  <si>
    <t>632451626</t>
  </si>
  <si>
    <t>Potěr pískocementový tl 20 mm stupňů a schodnic tř. C 25 běžný</t>
  </si>
  <si>
    <t>-278469168</t>
  </si>
  <si>
    <t>0,3*1,05*3</t>
  </si>
  <si>
    <t>64</t>
  </si>
  <si>
    <t>632481213</t>
  </si>
  <si>
    <t>Separační vrstva z PE fólie</t>
  </si>
  <si>
    <t>382168823</t>
  </si>
  <si>
    <t>1,84+5,18+14,89</t>
  </si>
  <si>
    <t>65</t>
  </si>
  <si>
    <t>635111241</t>
  </si>
  <si>
    <t>Násyp pod podlahy z hrubého kameniva 8-16 se zhutněním</t>
  </si>
  <si>
    <t>1510640978</t>
  </si>
  <si>
    <t>(1,84+5,18+14,89)*0,1</t>
  </si>
  <si>
    <t>66</t>
  </si>
  <si>
    <t>642942611</t>
  </si>
  <si>
    <t>Osazování zárubní nebo rámů dveřních kovových do 2,5 m2 na montážní pěnu</t>
  </si>
  <si>
    <t>kus</t>
  </si>
  <si>
    <t>-1881839112</t>
  </si>
  <si>
    <t>67</t>
  </si>
  <si>
    <t>55331488</t>
  </si>
  <si>
    <t>zárubeň jednokřídlá ocelová pro zdění tl stěny 110-150mm rozměru 900/1970, 2100mm</t>
  </si>
  <si>
    <t>1551310844</t>
  </si>
  <si>
    <t>Trubní vedení</t>
  </si>
  <si>
    <t>68</t>
  </si>
  <si>
    <t>894812112</t>
  </si>
  <si>
    <t>Revizní a čistící šachta z PP šachtové dno DN 315/150 pravý nebo levý přítok</t>
  </si>
  <si>
    <t>-504906112</t>
  </si>
  <si>
    <t>69</t>
  </si>
  <si>
    <t>894812133</t>
  </si>
  <si>
    <t>Revizní a čistící šachta z PP DN 315 šachtová roura korugovaná bez hrdla světlé hloubky 3000 mm</t>
  </si>
  <si>
    <t>283087024</t>
  </si>
  <si>
    <t>70</t>
  </si>
  <si>
    <t>894812142</t>
  </si>
  <si>
    <t>Revizní a čistící šachta z PP DN 315 šachtová roura teleskopická světlé hloubky 750 mm</t>
  </si>
  <si>
    <t>-1196183066</t>
  </si>
  <si>
    <t>71</t>
  </si>
  <si>
    <t>894812163</t>
  </si>
  <si>
    <t>Revizní a čistící šachta z PP DN 315 poklop litinový plný do teleskopické trubky pro třídu zatížení D400</t>
  </si>
  <si>
    <t>-1299202285</t>
  </si>
  <si>
    <t>Ostatní konstrukce a práce, bourání</t>
  </si>
  <si>
    <t>72</t>
  </si>
  <si>
    <t>952901111</t>
  </si>
  <si>
    <t>Vyčištění budov bytové a občanské výstavby při výšce podlaží do 4 m</t>
  </si>
  <si>
    <t>-1614206256</t>
  </si>
  <si>
    <t>3,6*7,4+2,05*1,8+4*6</t>
  </si>
  <si>
    <t>73</t>
  </si>
  <si>
    <t>953943114</t>
  </si>
  <si>
    <t>Osazování výrobků do vyvrtaného otvoru ve zdivu (chránička)</t>
  </si>
  <si>
    <t>-2108655871</t>
  </si>
  <si>
    <t>74</t>
  </si>
  <si>
    <t>14011112</t>
  </si>
  <si>
    <t>trubka ocelová bezešvá hladká jakost 11 353 324x8,0mm</t>
  </si>
  <si>
    <t>163194715</t>
  </si>
  <si>
    <t>75</t>
  </si>
  <si>
    <t>963042819</t>
  </si>
  <si>
    <t>Bourání schodišťových stupňů betonových zhotovených na místě</t>
  </si>
  <si>
    <t>-1402908033</t>
  </si>
  <si>
    <t>1,2*3</t>
  </si>
  <si>
    <t>76</t>
  </si>
  <si>
    <t>965043341</t>
  </si>
  <si>
    <t>Bourání podkladů pod dlažby betonových s potěrem nebo teracem tl do 100 mm pl přes 4 m2</t>
  </si>
  <si>
    <t>-1586665486</t>
  </si>
  <si>
    <t>(5,18+15,8)*0,15</t>
  </si>
  <si>
    <t>77</t>
  </si>
  <si>
    <t>965043431</t>
  </si>
  <si>
    <t>Bourání podkladů pod dlažby betonových s potěrem nebo teracem tl do 150 mm pl do 4 m2</t>
  </si>
  <si>
    <t>43976619</t>
  </si>
  <si>
    <t>1,84*0,15</t>
  </si>
  <si>
    <t>78</t>
  </si>
  <si>
    <t>965082922</t>
  </si>
  <si>
    <t>Odstranění násypů pod podlahami tl do 100 mm pl do 2 m2</t>
  </si>
  <si>
    <t>-1490219114</t>
  </si>
  <si>
    <t>1,84*0,05</t>
  </si>
  <si>
    <t>79</t>
  </si>
  <si>
    <t>965082923</t>
  </si>
  <si>
    <t>Odstranění násypů pod podlahami tl do 100 mm pl přes 2 m2</t>
  </si>
  <si>
    <t>1564733109</t>
  </si>
  <si>
    <t>(5,18+15,8)*0,05</t>
  </si>
  <si>
    <t>80</t>
  </si>
  <si>
    <t>974031153</t>
  </si>
  <si>
    <t>Vysekání drážky ve zdivu cihelném hl do 75 mm š do 100 mm</t>
  </si>
  <si>
    <t>1184977080</t>
  </si>
  <si>
    <t>0,9+4,1+7,4</t>
  </si>
  <si>
    <t>81</t>
  </si>
  <si>
    <t>977151127</t>
  </si>
  <si>
    <t>Jádrové vrty diamantovými korunkami do stavebních materiálů D přes 225 do 250 mm</t>
  </si>
  <si>
    <t>-691074219</t>
  </si>
  <si>
    <t>0,72+0,45</t>
  </si>
  <si>
    <t>82</t>
  </si>
  <si>
    <t>977151129</t>
  </si>
  <si>
    <t>Jádrové vrty diamantovými korunkami do stavebních materiálů D přes 300 do 350 mm</t>
  </si>
  <si>
    <t>987778086</t>
  </si>
  <si>
    <t>83</t>
  </si>
  <si>
    <t>978011191</t>
  </si>
  <si>
    <t>Otlučení (osekání) vnitřní vápenné nebo vápenocementové omítky stropů v rozsahu přes 50 do 100 %</t>
  </si>
  <si>
    <t>220253431</t>
  </si>
  <si>
    <t>1,84+5,18+15,8</t>
  </si>
  <si>
    <t>0,28*3,5*2</t>
  </si>
  <si>
    <t>0,18*1,05*2</t>
  </si>
  <si>
    <t>84</t>
  </si>
  <si>
    <t>1895250250</t>
  </si>
  <si>
    <t>85</t>
  </si>
  <si>
    <t>978013191</t>
  </si>
  <si>
    <t>Otlučení (osekání) vnitřní vápenné nebo vápenocementové omítky stěn v rozsahu přes 50 do 100 % s vyškrábáním spár a očištěním zdiva</t>
  </si>
  <si>
    <t>-2035316402</t>
  </si>
  <si>
    <t>2,305*1,7*2</t>
  </si>
  <si>
    <t>2,705*2*(3,5+0,46+0,57+1,48+4,15)</t>
  </si>
  <si>
    <t>(1,6+0,65)*2*3</t>
  </si>
  <si>
    <t>(0,81+1,22)*0,5*3,05*2</t>
  </si>
  <si>
    <t>86</t>
  </si>
  <si>
    <t>978023411</t>
  </si>
  <si>
    <t>Vyškrabání spár zdiva cihelného mimo komínového</t>
  </si>
  <si>
    <t>1349129423</t>
  </si>
  <si>
    <t>87</t>
  </si>
  <si>
    <t>985131311</t>
  </si>
  <si>
    <t>Ruční dočištění ploch stěn ocelových kartáči</t>
  </si>
  <si>
    <t>-432795074</t>
  </si>
  <si>
    <t>vnitřní zdivo</t>
  </si>
  <si>
    <t>82,495</t>
  </si>
  <si>
    <t>88</t>
  </si>
  <si>
    <t>985132311</t>
  </si>
  <si>
    <t>Ruční dočištění ploch líce kleneb a podhledů ocelových kartáči</t>
  </si>
  <si>
    <t>-267069872</t>
  </si>
  <si>
    <t>89</t>
  </si>
  <si>
    <t>98523111R</t>
  </si>
  <si>
    <t>Oprava spárování soklu</t>
  </si>
  <si>
    <t>-131693953</t>
  </si>
  <si>
    <t>0,5*(0,9+4,1+7,4)</t>
  </si>
  <si>
    <t>997</t>
  </si>
  <si>
    <t>Přesun sutě</t>
  </si>
  <si>
    <t>90</t>
  </si>
  <si>
    <t>997013211</t>
  </si>
  <si>
    <t>Vnitrostaveništní doprava suti a vybouraných hmot pro budovy v do 6 m ručně</t>
  </si>
  <si>
    <t>657565284</t>
  </si>
  <si>
    <t>91</t>
  </si>
  <si>
    <t>997013509</t>
  </si>
  <si>
    <t>Příplatek k odvozu suti a vybouraných hmot na skládku ZKD 1 km přes 1 km</t>
  </si>
  <si>
    <t>-1272969441</t>
  </si>
  <si>
    <t>29*17,690</t>
  </si>
  <si>
    <t>92</t>
  </si>
  <si>
    <t>997013511</t>
  </si>
  <si>
    <t>Odvoz suti a vybouraných hmot z meziskládky na skládku do 1 km s naložením a se složením</t>
  </si>
  <si>
    <t>1355680013</t>
  </si>
  <si>
    <t>93</t>
  </si>
  <si>
    <t>997013631</t>
  </si>
  <si>
    <t>Poplatek za uložení na skládce (skládkovné) stavebního odpadu směsného kód odpadu 17 09 04</t>
  </si>
  <si>
    <t>2006587017</t>
  </si>
  <si>
    <t>17,69-0,169-0,076</t>
  </si>
  <si>
    <t>94</t>
  </si>
  <si>
    <t>997013812</t>
  </si>
  <si>
    <t>Poplatek za uložení na skládce (skládkovné) stavebního odpadu na bázi sádry kód odpadu 17 08 02</t>
  </si>
  <si>
    <t>2077653499</t>
  </si>
  <si>
    <t>95</t>
  </si>
  <si>
    <t>997013813</t>
  </si>
  <si>
    <t>Poplatek za uložení na skládce (skládkovné) stavebního odpadu z plastických hmot kód odpadu 17 02 03-PVC</t>
  </si>
  <si>
    <t>1864370005</t>
  </si>
  <si>
    <t>998</t>
  </si>
  <si>
    <t>Přesun hmot</t>
  </si>
  <si>
    <t>96</t>
  </si>
  <si>
    <t>998018001</t>
  </si>
  <si>
    <t>Přesun hmot ruční pro budovy v do 6 m</t>
  </si>
  <si>
    <t>697883928</t>
  </si>
  <si>
    <t>PSV</t>
  </si>
  <si>
    <t>Práce a dodávky PSV</t>
  </si>
  <si>
    <t>711</t>
  </si>
  <si>
    <t>Izolace proti vodě, vlhkosti a plynům</t>
  </si>
  <si>
    <t>97</t>
  </si>
  <si>
    <t>711111001</t>
  </si>
  <si>
    <t>Provedení izolace proti zemní vlhkosti vodorovné za studena nátěrem penetračním</t>
  </si>
  <si>
    <t>1857581296</t>
  </si>
  <si>
    <t>0,145*(15,44+13,46)</t>
  </si>
  <si>
    <t>0,45*3,05</t>
  </si>
  <si>
    <t>98</t>
  </si>
  <si>
    <t>11163150</t>
  </si>
  <si>
    <t>lak penetrační asfaltový</t>
  </si>
  <si>
    <t>1784290245</t>
  </si>
  <si>
    <t>27,474*0,0003 'Přepočtené koeficientem množství</t>
  </si>
  <si>
    <t>99</t>
  </si>
  <si>
    <t>711141559</t>
  </si>
  <si>
    <t>Provedení izolace proti zemní vlhkosti pásy přitavením vodorovné NAIP</t>
  </si>
  <si>
    <t>1938589607</t>
  </si>
  <si>
    <t>27,474*2</t>
  </si>
  <si>
    <t>100</t>
  </si>
  <si>
    <t>DEK.1010151880</t>
  </si>
  <si>
    <t>GLASTEK 40 SPECIAL MINERAL (role/7,5m2)</t>
  </si>
  <si>
    <t>512897975</t>
  </si>
  <si>
    <t>27,474*1,1655 'Přepočtené koeficientem množství</t>
  </si>
  <si>
    <t>101</t>
  </si>
  <si>
    <t>DEK.1010151220</t>
  </si>
  <si>
    <t>ELASTEK 40 SPECIAL MINERAL (role/7,5m2)</t>
  </si>
  <si>
    <t>1296782573</t>
  </si>
  <si>
    <t>102</t>
  </si>
  <si>
    <t>711161223</t>
  </si>
  <si>
    <t>Izolace proti zemní vlhkosti nopovou fólií s textilií svislá, nopek v 9,0 mm</t>
  </si>
  <si>
    <t>-901159487</t>
  </si>
  <si>
    <t>(2,5+0,4)*(7,4+4,1+0,9)</t>
  </si>
  <si>
    <t>103</t>
  </si>
  <si>
    <t>711161383</t>
  </si>
  <si>
    <t>Izolace proti zemní vlhkosti nopovou fólií ukončení horní lištou</t>
  </si>
  <si>
    <t>719922795</t>
  </si>
  <si>
    <t>7,4+4,1+0,9</t>
  </si>
  <si>
    <t>104</t>
  </si>
  <si>
    <t>7114130R1</t>
  </si>
  <si>
    <t>Multifunkční izolační stěrka s přídavkem polymerů ( dle TZ stav část 5.2) na vnější stěny pod terénem</t>
  </si>
  <si>
    <t>-1447886971</t>
  </si>
  <si>
    <t>105</t>
  </si>
  <si>
    <t>7114130R2</t>
  </si>
  <si>
    <t>Minerální izolační stěrka (odpovídající směrnici WTA) dle TZ stav.část 5.4</t>
  </si>
  <si>
    <t>-816138686</t>
  </si>
  <si>
    <t>0,4*(0,9+4,1+7,4)</t>
  </si>
  <si>
    <t>0,545*(3,55*2+4,15+1,48+0,455*2+0,57)</t>
  </si>
  <si>
    <t>2,605*1,7*2+2,995*0,55+3,012*4,72</t>
  </si>
  <si>
    <t>106</t>
  </si>
  <si>
    <t>998711201</t>
  </si>
  <si>
    <t>Přesun hmot procentní pro izolace proti vodě, vlhkosti a plynům v objektech v do 6 m</t>
  </si>
  <si>
    <t>%</t>
  </si>
  <si>
    <t>1471654533</t>
  </si>
  <si>
    <t>713</t>
  </si>
  <si>
    <t>Izolace tepelné</t>
  </si>
  <si>
    <t>107</t>
  </si>
  <si>
    <t>713121111</t>
  </si>
  <si>
    <t>Montáž izolace tepelné podlah volně kladenými rohožemi, pásy, dílci, deskami 1 vrstva</t>
  </si>
  <si>
    <t>-1367423020</t>
  </si>
  <si>
    <t>108</t>
  </si>
  <si>
    <t>28375912</t>
  </si>
  <si>
    <t>deska EPS 150 pro konstrukce s vysokým zatížením λ=0,035 tl 80mm</t>
  </si>
  <si>
    <t>851232252</t>
  </si>
  <si>
    <t>21,91*1,05 'Přepočtené koeficientem množství</t>
  </si>
  <si>
    <t>721</t>
  </si>
  <si>
    <t>Zdravotechnika</t>
  </si>
  <si>
    <t>109</t>
  </si>
  <si>
    <t>Zdravotechnické instalace - dle přílohy</t>
  </si>
  <si>
    <t>-476034366</t>
  </si>
  <si>
    <t>725</t>
  </si>
  <si>
    <t>Zdravotechnika - zařizovací předměty</t>
  </si>
  <si>
    <t>110</t>
  </si>
  <si>
    <t>725310823</t>
  </si>
  <si>
    <t>Demontáž dřez jednoduchý vestavěný v kuchyňských sestavách bez výtokových armatur</t>
  </si>
  <si>
    <t>soubor</t>
  </si>
  <si>
    <t>1194535651</t>
  </si>
  <si>
    <t>111</t>
  </si>
  <si>
    <t>72531100R</t>
  </si>
  <si>
    <t>Dřezová skříňka atypická vč dřezu,kompl prov D+M</t>
  </si>
  <si>
    <t>-1423712335</t>
  </si>
  <si>
    <t>112</t>
  </si>
  <si>
    <t>725820802</t>
  </si>
  <si>
    <t xml:space="preserve">Demontáž baterie </t>
  </si>
  <si>
    <t>1914021640</t>
  </si>
  <si>
    <t>113</t>
  </si>
  <si>
    <t>998725201</t>
  </si>
  <si>
    <t>Přesun hmot procentní pro zařizovací předměty v objektech v do 6 m</t>
  </si>
  <si>
    <t>-847106583</t>
  </si>
  <si>
    <t>735</t>
  </si>
  <si>
    <t>Ústřední vytápění - otopná tělesa</t>
  </si>
  <si>
    <t>114</t>
  </si>
  <si>
    <t>73515180R</t>
  </si>
  <si>
    <t>Demontáž otopného tělesa,zpětná montáž vč vypuštění a napuštění</t>
  </si>
  <si>
    <t>-2109890066</t>
  </si>
  <si>
    <t>741</t>
  </si>
  <si>
    <t>Elektroinstalace - silnoproud</t>
  </si>
  <si>
    <t>115</t>
  </si>
  <si>
    <t>Elektro - dle přílohy</t>
  </si>
  <si>
    <t>-559799081</t>
  </si>
  <si>
    <t>751</t>
  </si>
  <si>
    <t>Vzduchotechnika a chlazení</t>
  </si>
  <si>
    <t>116</t>
  </si>
  <si>
    <t>Vzduchotechnika - dle přílohy</t>
  </si>
  <si>
    <t>-1238924437</t>
  </si>
  <si>
    <t>117</t>
  </si>
  <si>
    <t>7511</t>
  </si>
  <si>
    <t>Chlazení - dle přílohy</t>
  </si>
  <si>
    <t>-112964871</t>
  </si>
  <si>
    <t>118</t>
  </si>
  <si>
    <t>75137781R</t>
  </si>
  <si>
    <t>Demontáž odsávacího zákrytu (digestoř)  vč likvidace</t>
  </si>
  <si>
    <t>-1964153678</t>
  </si>
  <si>
    <t>119</t>
  </si>
  <si>
    <t>75161000R</t>
  </si>
  <si>
    <t>Demontáž  VZT jednotek (2ks) vč potrubí a dalšího vybavení sloužítí VZT a likvidace</t>
  </si>
  <si>
    <t>-440247995</t>
  </si>
  <si>
    <t>761</t>
  </si>
  <si>
    <t>Konstrukce prosvětlovací</t>
  </si>
  <si>
    <t>120</t>
  </si>
  <si>
    <t>761661041</t>
  </si>
  <si>
    <t xml:space="preserve">Zpětná montáž sklepních světlíků (anglických dvorků) </t>
  </si>
  <si>
    <t>1238206595</t>
  </si>
  <si>
    <t>121</t>
  </si>
  <si>
    <t>761661803</t>
  </si>
  <si>
    <t>Demontáž sklepního světlíku (anglického dvorku)</t>
  </si>
  <si>
    <t>656759946</t>
  </si>
  <si>
    <t>122</t>
  </si>
  <si>
    <t>998761201</t>
  </si>
  <si>
    <t>Přesun hmot procentní pro konstrukce prosvětlovací v objektech v do 6 m</t>
  </si>
  <si>
    <t>457907994</t>
  </si>
  <si>
    <t>763</t>
  </si>
  <si>
    <t>Konstrukce suché výstavby</t>
  </si>
  <si>
    <t>123</t>
  </si>
  <si>
    <t>763121811</t>
  </si>
  <si>
    <t>Demontáž SDK předsazené/šachtové stěny s jednoduchou nosnou kcí opláštění jednoduché</t>
  </si>
  <si>
    <t>1951336167</t>
  </si>
  <si>
    <t>0,6*1,36</t>
  </si>
  <si>
    <t>2,567*3,5</t>
  </si>
  <si>
    <t>764</t>
  </si>
  <si>
    <t>Konstrukce klempířské</t>
  </si>
  <si>
    <t>124</t>
  </si>
  <si>
    <t>764002851</t>
  </si>
  <si>
    <t>Demontáž oplechování parapetů do suti</t>
  </si>
  <si>
    <t>-1082757521</t>
  </si>
  <si>
    <t>0,65*3</t>
  </si>
  <si>
    <t>125</t>
  </si>
  <si>
    <t>76421640R</t>
  </si>
  <si>
    <t>Oplechování parapetů rovných mechanicky kotvené z Pz plechu rš 290 mm</t>
  </si>
  <si>
    <t>583226995</t>
  </si>
  <si>
    <t>126</t>
  </si>
  <si>
    <t>998764201</t>
  </si>
  <si>
    <t>Přesun hmot procentní pro konstrukce klempířské v objektech v do 6 m</t>
  </si>
  <si>
    <t>93551513</t>
  </si>
  <si>
    <t>766</t>
  </si>
  <si>
    <t>Konstrukce truhlářské</t>
  </si>
  <si>
    <t>127</t>
  </si>
  <si>
    <t>76641181R</t>
  </si>
  <si>
    <t>Demontáž obložení stěn z desek tl 50 mm (předpoklad deska heraklit) s omítkou</t>
  </si>
  <si>
    <t>-910845257</t>
  </si>
  <si>
    <t>2,567*4,03</t>
  </si>
  <si>
    <t>1,36*4,03</t>
  </si>
  <si>
    <t>128</t>
  </si>
  <si>
    <t>766411822</t>
  </si>
  <si>
    <t>Demontáž obložení stěn podkladových roštů</t>
  </si>
  <si>
    <t>2131259671</t>
  </si>
  <si>
    <t>129</t>
  </si>
  <si>
    <t>7666212R1</t>
  </si>
  <si>
    <t>Okno kompletizované jednoduché dřevěné s izol dvojsklem,kompl prov D+M dle podrobného popisu v tabulce FS/01</t>
  </si>
  <si>
    <t>-216249941</t>
  </si>
  <si>
    <t>130</t>
  </si>
  <si>
    <t>7666212R2</t>
  </si>
  <si>
    <t>Okno kompletizované jednoduché dřevěné s izol dvojsklem a vloženým sendvičovým panelem,kompl prov D+M dle podrobného popisu v tabulce FS/02</t>
  </si>
  <si>
    <t>414236779</t>
  </si>
  <si>
    <t>131</t>
  </si>
  <si>
    <t>766622862</t>
  </si>
  <si>
    <t xml:space="preserve">Vyvěšení křídel dřevěných přes 1,5 m2 </t>
  </si>
  <si>
    <t>-136062825</t>
  </si>
  <si>
    <t>132</t>
  </si>
  <si>
    <t>76666000R</t>
  </si>
  <si>
    <t>Dveře kompletizované jednokřídlové dřevěné plné vel 900x1970 mm,kompl prov D+M dle podrobného popisu v tabulce TK/01</t>
  </si>
  <si>
    <t>-1216512491</t>
  </si>
  <si>
    <t>133</t>
  </si>
  <si>
    <t>766660745</t>
  </si>
  <si>
    <t>Montáž padací prahové lišty zafrézováním do dveřního křídla</t>
  </si>
  <si>
    <t>997338199</t>
  </si>
  <si>
    <t>134</t>
  </si>
  <si>
    <t>19416031</t>
  </si>
  <si>
    <t>lišta mechanicky těsnící ZI+PP pro spodní hranu dveří dl do 1000mm</t>
  </si>
  <si>
    <t>-1876920387</t>
  </si>
  <si>
    <t>135</t>
  </si>
  <si>
    <t>76681121R</t>
  </si>
  <si>
    <t>Pracovní deska u umyvadla vč úprav u napojení na skříňku,kompl prov - D+M dle výběru</t>
  </si>
  <si>
    <t>-1100179877</t>
  </si>
  <si>
    <t>136</t>
  </si>
  <si>
    <t>766812830</t>
  </si>
  <si>
    <t>Demontáž kuchyňských linek dřevěných nebo kovových dl přes 1,5 do 1,8 m</t>
  </si>
  <si>
    <t>556932626</t>
  </si>
  <si>
    <t>137</t>
  </si>
  <si>
    <t>998766201</t>
  </si>
  <si>
    <t>Přesun hmot procentní pro kce truhlářské v objektech v do 6 m</t>
  </si>
  <si>
    <t>-466237928</t>
  </si>
  <si>
    <t>776</t>
  </si>
  <si>
    <t>Podlahy povlakové</t>
  </si>
  <si>
    <t>138</t>
  </si>
  <si>
    <t>776121321</t>
  </si>
  <si>
    <t>Neředěná penetrace savého podkladu povlakových podlah</t>
  </si>
  <si>
    <t>1975830706</t>
  </si>
  <si>
    <t>139</t>
  </si>
  <si>
    <t>776121323</t>
  </si>
  <si>
    <t>Neředěná penetrace savého podkladu povlakových podlah schodišťových stupňů</t>
  </si>
  <si>
    <t>-888987233</t>
  </si>
  <si>
    <t>(0,167+0,3)*1,05*3</t>
  </si>
  <si>
    <t>140</t>
  </si>
  <si>
    <t>776141121</t>
  </si>
  <si>
    <t>Stěrka podlahová nivelační pro vyrovnání podkladu povlakových podlah pevnosti 30 MPa tl do 3 mm</t>
  </si>
  <si>
    <t>798342050</t>
  </si>
  <si>
    <t>141</t>
  </si>
  <si>
    <t>776201812</t>
  </si>
  <si>
    <t>Demontáž lepených povlakových podlah s podložkou ručně vč případné soklové lišty</t>
  </si>
  <si>
    <t>99478280</t>
  </si>
  <si>
    <t>142</t>
  </si>
  <si>
    <t>776221111</t>
  </si>
  <si>
    <t>Lepení pásů z PVC standardním lepidlem</t>
  </si>
  <si>
    <t>-78571844</t>
  </si>
  <si>
    <t>143</t>
  </si>
  <si>
    <t>28412245</t>
  </si>
  <si>
    <t>krytina podlahová heterogenní š 1,5m tl 2mm</t>
  </si>
  <si>
    <t>1129591298</t>
  </si>
  <si>
    <t>1,84*1,1 'Přepočtené koeficientem množství</t>
  </si>
  <si>
    <t>144</t>
  </si>
  <si>
    <t>776221121</t>
  </si>
  <si>
    <t>Lepení elektrostaticky vodivých pásů z PVC standardním lepidlem</t>
  </si>
  <si>
    <t>374837141</t>
  </si>
  <si>
    <t>5,18+14,89</t>
  </si>
  <si>
    <t>145</t>
  </si>
  <si>
    <t>28411128</t>
  </si>
  <si>
    <t>PVC vinyl elektrostatický pro pokládku na stávající podklad tl 6mm, hm 9240g/m2, hořlavost Bfl-s1, smykové tření µ 0.6, třída zátěže 34/43, odpor krytiny ≤10^6 napětí těla &lt;100V</t>
  </si>
  <si>
    <t>1885274959</t>
  </si>
  <si>
    <t>20,07*1,1 'Přepočtené koeficientem množství</t>
  </si>
  <si>
    <t>146</t>
  </si>
  <si>
    <t>776301811</t>
  </si>
  <si>
    <t>Odstranění lepených podlahovin bez podložky ze schodišťových stupňů</t>
  </si>
  <si>
    <t>856020397</t>
  </si>
  <si>
    <t>147</t>
  </si>
  <si>
    <t>776321111</t>
  </si>
  <si>
    <t>Montáž podlahovin z PVC na stupnice šířky do 300 mm</t>
  </si>
  <si>
    <t>242417122</t>
  </si>
  <si>
    <t>1,05*2</t>
  </si>
  <si>
    <t>148</t>
  </si>
  <si>
    <t>423818192</t>
  </si>
  <si>
    <t>2,1*0,33 'Přepočtené koeficientem množství</t>
  </si>
  <si>
    <t>149</t>
  </si>
  <si>
    <t>776321211</t>
  </si>
  <si>
    <t>Montáž podlahovin z PVC na podstupnice výšky do 200 mm</t>
  </si>
  <si>
    <t>-258506616</t>
  </si>
  <si>
    <t>150</t>
  </si>
  <si>
    <t>-1138499955</t>
  </si>
  <si>
    <t>3,15*0,22 'Přepočtené koeficientem množství</t>
  </si>
  <si>
    <t>151</t>
  </si>
  <si>
    <t>776411111</t>
  </si>
  <si>
    <t>Montáž obvodových soklíků výšky do 80 mm</t>
  </si>
  <si>
    <t>1968277433</t>
  </si>
  <si>
    <t>2*(3,45+4,27+0,3*2+3,45+1,48+1,05+1,25)-1,05</t>
  </si>
  <si>
    <t>0,3*4+0,167*6</t>
  </si>
  <si>
    <t>152</t>
  </si>
  <si>
    <t>28411006</t>
  </si>
  <si>
    <t>lišta soklová PVC samolepící 15x50mm</t>
  </si>
  <si>
    <t>1977359628</t>
  </si>
  <si>
    <t>32,252*1,02 'Přepočtené koeficientem množství</t>
  </si>
  <si>
    <t>153</t>
  </si>
  <si>
    <t>998776201</t>
  </si>
  <si>
    <t>Přesun hmot procentní pro podlahy povlakové v objektech v do 6 m</t>
  </si>
  <si>
    <t>-551934373</t>
  </si>
  <si>
    <t>781</t>
  </si>
  <si>
    <t>Dokončovací práce - obklady</t>
  </si>
  <si>
    <t>154</t>
  </si>
  <si>
    <t>781121011</t>
  </si>
  <si>
    <t>Nátěr penetrační na stěnu</t>
  </si>
  <si>
    <t>-174440167</t>
  </si>
  <si>
    <t>155</t>
  </si>
  <si>
    <t>781473117</t>
  </si>
  <si>
    <t>Montáž obkladů vnitřních keramických hladkých přes 35 do 45 ks/m2 lepených standardním lepidlem (vel dle výběru)</t>
  </si>
  <si>
    <t>1347894786</t>
  </si>
  <si>
    <t>1,8*(2+0,6)</t>
  </si>
  <si>
    <t>156</t>
  </si>
  <si>
    <t>59761255</t>
  </si>
  <si>
    <t>obklad keramický hladký přes 35 do 45ks/m2</t>
  </si>
  <si>
    <t>1957249612</t>
  </si>
  <si>
    <t>4,68*1,1 'Přepočtené koeficientem množství</t>
  </si>
  <si>
    <t>157</t>
  </si>
  <si>
    <t>781473810</t>
  </si>
  <si>
    <t>Demontáž obkladů z obkladaček keramických lepených</t>
  </si>
  <si>
    <t>2035623837</t>
  </si>
  <si>
    <t>0,6*(0,6+1,7)</t>
  </si>
  <si>
    <t>158</t>
  </si>
  <si>
    <t>781495211</t>
  </si>
  <si>
    <t>Čištění vnitřních ploch stěn po provedení obkladu chemickými prostředky</t>
  </si>
  <si>
    <t>91928781</t>
  </si>
  <si>
    <t>159</t>
  </si>
  <si>
    <t>998781201</t>
  </si>
  <si>
    <t>Přesun hmot procentní pro obklady keramické v objektech v do 6 m</t>
  </si>
  <si>
    <t>-2136047450</t>
  </si>
  <si>
    <t>783</t>
  </si>
  <si>
    <t>Dokončovací práce - nátěry</t>
  </si>
  <si>
    <t>160</t>
  </si>
  <si>
    <t>783301311</t>
  </si>
  <si>
    <t>Odmaštění zámečnických konstrukcí vodou ředitelným odmašťovačem-nová i stávající zárubeň</t>
  </si>
  <si>
    <t>-678903852</t>
  </si>
  <si>
    <t>0,26*4,9*2</t>
  </si>
  <si>
    <t>161</t>
  </si>
  <si>
    <t>783301401</t>
  </si>
  <si>
    <t>Ometení zámečnických konstrukcí</t>
  </si>
  <si>
    <t>-2123600214</t>
  </si>
  <si>
    <t>162</t>
  </si>
  <si>
    <t>783306807</t>
  </si>
  <si>
    <t>Odstranění nátěru ze zámečnických konstrukcí odstraňovačem nátěrů-stávající zárubeň</t>
  </si>
  <si>
    <t>-532245059</t>
  </si>
  <si>
    <t>0,26*4,9</t>
  </si>
  <si>
    <t>163</t>
  </si>
  <si>
    <t>783314203</t>
  </si>
  <si>
    <t>Základní antikorozní jednonásobný syntetický samozákladující nátěr zámečnických konstrukcí</t>
  </si>
  <si>
    <t>-891987359</t>
  </si>
  <si>
    <t>164</t>
  </si>
  <si>
    <t>783315103</t>
  </si>
  <si>
    <t>Mezinátěr jednonásobný syntetický samozákladující zámečnických konstrukcí</t>
  </si>
  <si>
    <t>1218369736</t>
  </si>
  <si>
    <t>165</t>
  </si>
  <si>
    <t>783317105</t>
  </si>
  <si>
    <t>Krycí jednonásobný syntetický samozákladující nátěr zámečnických konstrukcí</t>
  </si>
  <si>
    <t>1465035444</t>
  </si>
  <si>
    <t>166</t>
  </si>
  <si>
    <t>783334201</t>
  </si>
  <si>
    <t>Základní antikorozní jednonásobný epoxidový nátěr zámečnických konstrukcí na IPE</t>
  </si>
  <si>
    <t>-1749979374</t>
  </si>
  <si>
    <t>0,551*1,8*4</t>
  </si>
  <si>
    <t>167</t>
  </si>
  <si>
    <t>78382660R</t>
  </si>
  <si>
    <t>Hydrofobizační nátěr na bázi organokřemičitanů na soklu</t>
  </si>
  <si>
    <t>1376265235</t>
  </si>
  <si>
    <t>784</t>
  </si>
  <si>
    <t>Dokončovací práce - malby a tapety</t>
  </si>
  <si>
    <t>168</t>
  </si>
  <si>
    <t>784181111</t>
  </si>
  <si>
    <t>Základní silikátová jednonásobná bezbarvá penetrace podkladu v místnostech v do 3,80 m</t>
  </si>
  <si>
    <t>357689470</t>
  </si>
  <si>
    <t>14,523</t>
  </si>
  <si>
    <t>82,945</t>
  </si>
  <si>
    <t>169</t>
  </si>
  <si>
    <t>784321031</t>
  </si>
  <si>
    <t>Dvojnásobné silikátové bílé malby v místnosti v do 3,80 m</t>
  </si>
  <si>
    <t>340893521</t>
  </si>
  <si>
    <t>786</t>
  </si>
  <si>
    <t>Dokončovací práce - čalounické úpravy</t>
  </si>
  <si>
    <t>170</t>
  </si>
  <si>
    <t>78661220R</t>
  </si>
  <si>
    <t>Vnitřní zatemňovací žaluzie do laboratoře pro oko vel 60x950 mm,kompl prov - D+M dle výběru</t>
  </si>
  <si>
    <t>2080859717</t>
  </si>
  <si>
    <t>171</t>
  </si>
  <si>
    <t>998786201</t>
  </si>
  <si>
    <t>Přesun hmot procentní pro stínění a čalounické úpravy v objektech v do 6 m</t>
  </si>
  <si>
    <t>326029660</t>
  </si>
  <si>
    <t>HZS</t>
  </si>
  <si>
    <t>Hodinové zúčtovací sazby</t>
  </si>
  <si>
    <t>172</t>
  </si>
  <si>
    <t>HZS2151</t>
  </si>
  <si>
    <t>Hodinová zúčtovací sazba klempíř-revize u dešťových svodů (3ks)</t>
  </si>
  <si>
    <t>hod</t>
  </si>
  <si>
    <t>512</t>
  </si>
  <si>
    <t>-537854521</t>
  </si>
  <si>
    <t>173</t>
  </si>
  <si>
    <t>HZS2492</t>
  </si>
  <si>
    <t>-1121686677</t>
  </si>
  <si>
    <t>174</t>
  </si>
  <si>
    <t>HZS24921</t>
  </si>
  <si>
    <t>Hodinová zúčtovací sazba -vyčištění veškerých komínů a zakrytí komínových hlavic proti dešti tak,aby bylo umožněno řádně odvětrání</t>
  </si>
  <si>
    <t>-464589591</t>
  </si>
  <si>
    <t>175</t>
  </si>
  <si>
    <t>HZS3221</t>
  </si>
  <si>
    <t xml:space="preserve">Hodinová zúčtovací sazba montér slaboproudých zařízení-demontáž povrchových rozvodů </t>
  </si>
  <si>
    <t>335162156</t>
  </si>
  <si>
    <t>176</t>
  </si>
  <si>
    <t>HZS3222</t>
  </si>
  <si>
    <t>Hodinová zúčtovací sazba pro odpojení veškerých strojů a vybavení vč VZT od el energie a jejich demontáž - montér slaboproudých zařízení odborný</t>
  </si>
  <si>
    <t>1204408432</t>
  </si>
  <si>
    <t>VRN</t>
  </si>
  <si>
    <t>Vedlejší rozpočtové náklady</t>
  </si>
  <si>
    <t>VRN3</t>
  </si>
  <si>
    <t>Zařízení staveniště</t>
  </si>
  <si>
    <t>177</t>
  </si>
  <si>
    <t>030001000</t>
  </si>
  <si>
    <t>1024</t>
  </si>
  <si>
    <t>1978856943</t>
  </si>
  <si>
    <t>VRN4</t>
  </si>
  <si>
    <t>Inženýrská činnost</t>
  </si>
  <si>
    <t>178</t>
  </si>
  <si>
    <t>045002000</t>
  </si>
  <si>
    <t>Kompletační a koordinační činnost</t>
  </si>
  <si>
    <t>-2121463429</t>
  </si>
  <si>
    <t>VRN7</t>
  </si>
  <si>
    <t>Provozní vlivy</t>
  </si>
  <si>
    <t>179</t>
  </si>
  <si>
    <t>070001000</t>
  </si>
  <si>
    <t>-1053255900</t>
  </si>
  <si>
    <t>VRN9</t>
  </si>
  <si>
    <t>Ostatní náklady</t>
  </si>
  <si>
    <t>180</t>
  </si>
  <si>
    <t>090001000</t>
  </si>
  <si>
    <t>646270914</t>
  </si>
  <si>
    <t>KANALIZACE SPLAŠKOVÁ</t>
  </si>
  <si>
    <t>Vnitřní potrubí  (tvarovky vč. montáže)</t>
  </si>
  <si>
    <t>Jedn. cena</t>
  </si>
  <si>
    <t>Celková cena</t>
  </si>
  <si>
    <t>Potrubí kanalizační hrdlové PP - HT ø 50</t>
  </si>
  <si>
    <t>Potrubí kanalizační hrdlové tiché PP - AS+ ø 110</t>
  </si>
  <si>
    <t>Potrubí kanalizační hrdlové PVC-U ø 32</t>
  </si>
  <si>
    <t xml:space="preserve">Napojení kondenzátu od VZT </t>
  </si>
  <si>
    <t>Demontáž a odstranění stávajícího potrubí</t>
  </si>
  <si>
    <t>Napojení na stávající kanalizaci</t>
  </si>
  <si>
    <t>Kotvení potrubí</t>
  </si>
  <si>
    <t>Zkouška těsnosti potrubí</t>
  </si>
  <si>
    <t>Stavební příprava, prostupy, vč. přípravy prostupů</t>
  </si>
  <si>
    <t>Zařizovací předměty</t>
  </si>
  <si>
    <t>Jedn. Cena</t>
  </si>
  <si>
    <t>Sifon dřezový DN 50</t>
  </si>
  <si>
    <t>ks</t>
  </si>
  <si>
    <t>Sifon kuličkový HL136</t>
  </si>
  <si>
    <t>VODOVOD</t>
  </si>
  <si>
    <t>Armatury, ostatní</t>
  </si>
  <si>
    <t>Nástěnná baterie dřezová</t>
  </si>
  <si>
    <t>Napojení na stávající vodovod</t>
  </si>
  <si>
    <t>Stavební příprava</t>
  </si>
  <si>
    <t>celkem:</t>
  </si>
  <si>
    <t>Č.POL.</t>
  </si>
  <si>
    <t>OZN.</t>
  </si>
  <si>
    <t>POLOŽKA</t>
  </si>
  <si>
    <t>M.J.</t>
  </si>
  <si>
    <t>POČET M.J.</t>
  </si>
  <si>
    <t>CENA ZA MJ /Kč/</t>
  </si>
  <si>
    <t>CENA CELKEM /Kč/</t>
  </si>
  <si>
    <t xml:space="preserve"> 1.</t>
  </si>
  <si>
    <t>SVÍTIDLA</t>
  </si>
  <si>
    <t xml:space="preserve"> 1.001</t>
  </si>
  <si>
    <t xml:space="preserve"> A1</t>
  </si>
  <si>
    <t>Svítidlo LED, s vícevrstvým mikropyramidovým difuzorem, přisazené, 31W, 5200/4020lm, 230V, IP20,
např. typ NAOS MPR 2.4ft 5200/840 - TREVOS</t>
  </si>
  <si>
    <t xml:space="preserve"> 1.002</t>
  </si>
  <si>
    <t xml:space="preserve"> B1</t>
  </si>
  <si>
    <t>Svítidlo LED, s translucentním polykarbonátovým difuzorem, přisazené, 14W, 2200/1740lm, 230V, IP54,
např. typ LINEA ROUND 2200/840 - TREVOS</t>
  </si>
  <si>
    <t xml:space="preserve"> 1.003</t>
  </si>
  <si>
    <t xml:space="preserve"> N1</t>
  </si>
  <si>
    <t>Svítidlo LED nouzové SE, přisazené, stropní, bez piktogramu, s vlastním zdrojem 1h, 1W, 230V, IP41,
např. typ LOVATO II NO 101 NM1H - TREVOS</t>
  </si>
  <si>
    <t xml:space="preserve"> 2.</t>
  </si>
  <si>
    <t>SPÍNAČE, ZÁSUVKY</t>
  </si>
  <si>
    <t xml:space="preserve"> 2.001</t>
  </si>
  <si>
    <t>Kompletní spínač sériový, pod omítku, ř.5, 10A, 250V~, IP20 - např. Tango ABB</t>
  </si>
  <si>
    <t xml:space="preserve"> 2.002</t>
  </si>
  <si>
    <t>Kompletní spínač střídavý, pod omítku, ř.6, 10A, 250V~, IP20 - např. Tango ABB</t>
  </si>
  <si>
    <t xml:space="preserve"> 2.003</t>
  </si>
  <si>
    <t>Kompletní zásuvka jednonásobná, pod omítku, b.bílá, 16A, 250V, IP20 - např. Tango ABB</t>
  </si>
  <si>
    <t xml:space="preserve"> 2.004</t>
  </si>
  <si>
    <t>Kompletní zásuvka jednonásobná, pod omítku, se svodičem přepětí, b. bílá, 16A, 250V, IP20 - např. Tango ABB</t>
  </si>
  <si>
    <t xml:space="preserve"> 2.005</t>
  </si>
  <si>
    <t>Kompletní zásuvka 3P+N+PE, vestavná, 16A, 400V, IP44 - např. typ 4115 - MENNEKES</t>
  </si>
  <si>
    <t xml:space="preserve"> 3.</t>
  </si>
  <si>
    <t>ŽLABY, LIŠTY, KRABICE</t>
  </si>
  <si>
    <t xml:space="preserve"> 3.001</t>
  </si>
  <si>
    <t>Parapetní kanál 210x70 mm se stínícím kanálem vč. příslušenství, b. černá, např. typ PK 210x70 D + SK 40x20 - KOPOS</t>
  </si>
  <si>
    <t xml:space="preserve"> 3.002</t>
  </si>
  <si>
    <t>Elektroinstalační kanál 120x40 mm, b. černá, např. typ EKD 120x40 - KOPOS</t>
  </si>
  <si>
    <t xml:space="preserve"> 3.003</t>
  </si>
  <si>
    <t>Elektroinstalační lišta hranatá 40x20 mm, b. černá, např. typ LHD 40x20 - KOPOS</t>
  </si>
  <si>
    <t xml:space="preserve"> 3.004</t>
  </si>
  <si>
    <t>Elektroinstalační lišta hranatá 25x15 mm, b. černá, např. typ LHD 25x15 - KOPOS</t>
  </si>
  <si>
    <t xml:space="preserve"> 3.005</t>
  </si>
  <si>
    <t>Elektroinstalační kanál 180x60 mm, b. bílá, např. typ EKE 180x60 - KOPOS</t>
  </si>
  <si>
    <t xml:space="preserve"> 3.006</t>
  </si>
  <si>
    <t>Elektroinstalační kanál 120x40 mm, b. bílá, např. typ EKD 120x40 - KOPOS</t>
  </si>
  <si>
    <t xml:space="preserve"> 3.007</t>
  </si>
  <si>
    <t>Elektroinstalační kanál 80x40 mm, b. bílá, např. typ EKD 80x40 - KOPOS</t>
  </si>
  <si>
    <t xml:space="preserve"> 3.008</t>
  </si>
  <si>
    <t>Elektroinstalační lišta hranatá 25x15 mm, b. bílá, např. typ LHD 25x15 - KOPOS</t>
  </si>
  <si>
    <t xml:space="preserve"> 3.009</t>
  </si>
  <si>
    <t>Elektroinstalační trubka ohebná Ø = 25 mm, např. typ SUPER MONOFLEX 1225 (D/d = 25.0/18.3 mm) - KOPOS</t>
  </si>
  <si>
    <t xml:space="preserve"> 3.010</t>
  </si>
  <si>
    <t>Krabice přístrojová, do parapetního kanálu, např. typ KP PK - KOPOS</t>
  </si>
  <si>
    <t xml:space="preserve"> 3.011</t>
  </si>
  <si>
    <t>Podložka přístrojová dvojnásobná, pro kanál PK 210x70 D, např. typ 8450-12 - KOPOS</t>
  </si>
  <si>
    <t xml:space="preserve"> 3.012</t>
  </si>
  <si>
    <t>Podložka přístrojová trojnásobná, pro kanál PK 210x70 D, např. typ 8450-13 - KOPOS</t>
  </si>
  <si>
    <t xml:space="preserve"> 3.013</t>
  </si>
  <si>
    <t>Krabice přístrojová, lištová, např. typ LK 80x16 T - KOPOS</t>
  </si>
  <si>
    <t xml:space="preserve"> 3.014</t>
  </si>
  <si>
    <t>Krabice přístrojová, lištová, např. typ LK 80x28 T - KOPOS</t>
  </si>
  <si>
    <t xml:space="preserve"> 3.015</t>
  </si>
  <si>
    <t>Krabice rozbočovací, na povrch, se svorkovnicí SP-66, IP54, např. typ KSK 80 - KOPOS</t>
  </si>
  <si>
    <t xml:space="preserve"> 3.016</t>
  </si>
  <si>
    <t>Krabice rozbočovací, na povrch, se svorkovnicí SP-96, IP54, např. typ KSK 125 - KOPOS</t>
  </si>
  <si>
    <t xml:space="preserve"> 3.017</t>
  </si>
  <si>
    <t>Ekvipotenciální přípojnice EP-D301, montáž na povrch, např. typ EPS-2 s krytem - KOPOS</t>
  </si>
  <si>
    <t xml:space="preserve"> 3.018</t>
  </si>
  <si>
    <t>Ekvipotenciální svorkovnice, montáž na povrch, např. typ 1809 OBO BETTERMANN</t>
  </si>
  <si>
    <t xml:space="preserve"> 3.019</t>
  </si>
  <si>
    <t>Ekvipotenciální svorkovníce s krytem, montáž na parapetní kanál, např. typ 1809 OBO BETTERMANN</t>
  </si>
  <si>
    <t xml:space="preserve"> 3.020</t>
  </si>
  <si>
    <t>Uzemňovací svorka AB, BERNARD, BETTERMANN apod.</t>
  </si>
  <si>
    <t xml:space="preserve"> 4.</t>
  </si>
  <si>
    <t>KABELY, VODIČE</t>
  </si>
  <si>
    <t xml:space="preserve"> 4.001</t>
  </si>
  <si>
    <r>
      <t>Kabel CYKY-O 3x1,5 mm</t>
    </r>
    <r>
      <rPr>
        <vertAlign val="superscript"/>
        <sz val="8"/>
        <rFont val="Arial"/>
        <family val="2"/>
        <charset val="238"/>
      </rPr>
      <t>2</t>
    </r>
  </si>
  <si>
    <t xml:space="preserve"> 4.002</t>
  </si>
  <si>
    <r>
      <t>Kabel CYKY-J 3x1,5 mm</t>
    </r>
    <r>
      <rPr>
        <vertAlign val="superscript"/>
        <sz val="8"/>
        <rFont val="Arial"/>
        <family val="2"/>
        <charset val="238"/>
      </rPr>
      <t>2</t>
    </r>
  </si>
  <si>
    <t xml:space="preserve"> 4.003</t>
  </si>
  <si>
    <r>
      <t>Kabel CYKY-J 3x2,5 mm</t>
    </r>
    <r>
      <rPr>
        <vertAlign val="superscript"/>
        <sz val="8"/>
        <rFont val="Arial"/>
        <family val="2"/>
        <charset val="238"/>
      </rPr>
      <t>2</t>
    </r>
  </si>
  <si>
    <t xml:space="preserve"> 4.004</t>
  </si>
  <si>
    <r>
      <t>Kabel CYKY-J 5x2,5 mm</t>
    </r>
    <r>
      <rPr>
        <vertAlign val="superscript"/>
        <sz val="8"/>
        <rFont val="Arial"/>
        <family val="2"/>
        <charset val="238"/>
      </rPr>
      <t>2</t>
    </r>
  </si>
  <si>
    <t xml:space="preserve"> 4.005</t>
  </si>
  <si>
    <r>
      <t>Kabel CYKY-J 5x10 mm</t>
    </r>
    <r>
      <rPr>
        <vertAlign val="superscript"/>
        <sz val="8"/>
        <rFont val="Arial"/>
        <family val="2"/>
        <charset val="238"/>
      </rPr>
      <t>2</t>
    </r>
  </si>
  <si>
    <t xml:space="preserve"> 4.006</t>
  </si>
  <si>
    <r>
      <t>Vodič CYY 6 Z/ZL mm</t>
    </r>
    <r>
      <rPr>
        <vertAlign val="superscript"/>
        <sz val="8"/>
        <rFont val="Arial"/>
        <family val="2"/>
        <charset val="238"/>
      </rPr>
      <t>2</t>
    </r>
  </si>
  <si>
    <t xml:space="preserve"> 4.007</t>
  </si>
  <si>
    <r>
      <t>Vodič CYY 10 Z/ZL mm</t>
    </r>
    <r>
      <rPr>
        <vertAlign val="superscript"/>
        <sz val="8"/>
        <rFont val="Arial"/>
        <family val="2"/>
        <charset val="238"/>
      </rPr>
      <t>2</t>
    </r>
  </si>
  <si>
    <t xml:space="preserve"> 4.008</t>
  </si>
  <si>
    <r>
      <t>Vodič CYA 25 Z/ZL mm</t>
    </r>
    <r>
      <rPr>
        <vertAlign val="superscript"/>
        <sz val="8"/>
        <rFont val="Arial"/>
        <family val="2"/>
        <charset val="238"/>
      </rPr>
      <t>2</t>
    </r>
  </si>
  <si>
    <t xml:space="preserve"> 5.</t>
  </si>
  <si>
    <t>ROZVADĚČ RP-D301</t>
  </si>
  <si>
    <t xml:space="preserve"> 5.001</t>
  </si>
  <si>
    <t>Nástěnná oceloplechová rozvodnice s plechovými dveřmi, např. fa. EATON s.r.o.</t>
  </si>
  <si>
    <t xml:space="preserve"> 5.002</t>
  </si>
  <si>
    <t>Typ: BF-O-3/72-G-C            Rozměry: v.600/š.543/h.140 [mm]            Krytí: IP30, třída ochrany I</t>
  </si>
  <si>
    <t xml:space="preserve"> 5.003</t>
  </si>
  <si>
    <r>
      <t>Napěťová síť: 3NPE ~50Hz 230V/400V TN-S            Jmenovitý proud: I</t>
    </r>
    <r>
      <rPr>
        <vertAlign val="subscript"/>
        <sz val="8"/>
        <rFont val="Arial"/>
        <family val="2"/>
        <charset val="238"/>
      </rPr>
      <t>n</t>
    </r>
    <r>
      <rPr>
        <sz val="8"/>
        <rFont val="Arial"/>
        <family val="2"/>
        <charset val="238"/>
      </rPr>
      <t xml:space="preserve"> = 63A            - síť zálohovaná DA</t>
    </r>
  </si>
  <si>
    <t xml:space="preserve"> 5.004</t>
  </si>
  <si>
    <t xml:space="preserve"> 5.005</t>
  </si>
  <si>
    <t>Hlavní vypínač trojpólový 3x63A, např. typ MSN-63-3 - OEZ</t>
  </si>
  <si>
    <t xml:space="preserve"> 5.006</t>
  </si>
  <si>
    <t>Jistič trojpólový 3x16A/C, např. typ LTN-16C-3 - OEZ</t>
  </si>
  <si>
    <t xml:space="preserve"> 5.007</t>
  </si>
  <si>
    <t>Jistič jednopólový 1x16A/B, např. typ LTN-16B-1 - OEZ</t>
  </si>
  <si>
    <t xml:space="preserve"> 5.008</t>
  </si>
  <si>
    <t>Jistič jednopólový 1x16A/C, např. typ LTN-16C-1 - OEZ</t>
  </si>
  <si>
    <t xml:space="preserve"> 5.009</t>
  </si>
  <si>
    <t>Jistič jednopólový 1x10A/C, např. typ LTN-10C-1 - OEZ</t>
  </si>
  <si>
    <t xml:space="preserve"> 5.010</t>
  </si>
  <si>
    <t>Jistič jednopólový 1x6A/B, např. typ LTN-6B-1 - OEZ</t>
  </si>
  <si>
    <t xml:space="preserve"> 5.011</t>
  </si>
  <si>
    <t>Proudový chránič čtyřpólový 3+N, 3x40A + N, 30mA/AC, např. typ OFI-40-4-030AC - OEZ</t>
  </si>
  <si>
    <t xml:space="preserve"> 5.012</t>
  </si>
  <si>
    <t>Stykač 3x40A/c.230V, např. typ ST503-40-A230 - OEZ</t>
  </si>
  <si>
    <t xml:space="preserve"> 5.013</t>
  </si>
  <si>
    <t>Časové relé, např. typ SJR-2 - ELKO</t>
  </si>
  <si>
    <t xml:space="preserve"> 6.</t>
  </si>
  <si>
    <t>ROZVADĚČ R1 - ÚPRAVA A DOPLNĚNÍ PŘÍSTROJŮ</t>
  </si>
  <si>
    <t xml:space="preserve"> 6.001</t>
  </si>
  <si>
    <t>Zapuštěný plastový rozvaděč - stávající</t>
  </si>
  <si>
    <t xml:space="preserve"> 6.002</t>
  </si>
  <si>
    <t>Jistič trojpólový 3x32A/C, např. typ BMS0 C 32/3 - SCHRACK (vývod do RP-D301)</t>
  </si>
  <si>
    <t xml:space="preserve"> 6.003</t>
  </si>
  <si>
    <t>Popis nového vývodu</t>
  </si>
  <si>
    <t xml:space="preserve"> 7.</t>
  </si>
  <si>
    <t>SEZNAM STROJŮ A ZAŘÍZENÍ</t>
  </si>
  <si>
    <t xml:space="preserve"> 7.001</t>
  </si>
  <si>
    <t>Kompaktní rekuperační jednotka, 0.75kW, 230V</t>
  </si>
  <si>
    <t xml:space="preserve"> 7.002</t>
  </si>
  <si>
    <t>Venkovní chladící jednotka, 1.60kW, 230V, 10A</t>
  </si>
  <si>
    <t xml:space="preserve"> 8.</t>
  </si>
  <si>
    <t>OSTATNÍ</t>
  </si>
  <si>
    <t xml:space="preserve"> 8.001</t>
  </si>
  <si>
    <t>Montáž silnoproudých rozvodů</t>
  </si>
  <si>
    <t>kpl.</t>
  </si>
  <si>
    <t xml:space="preserve"> 8.002</t>
  </si>
  <si>
    <t>Ekologická likvidace odpadu</t>
  </si>
  <si>
    <t xml:space="preserve"> 8.003</t>
  </si>
  <si>
    <t>Vedlejší náklady - cestovné + dopravné</t>
  </si>
  <si>
    <t xml:space="preserve"> 8.004</t>
  </si>
  <si>
    <t>Dokumentace skutečného provedení</t>
  </si>
  <si>
    <t xml:space="preserve"> 8.005</t>
  </si>
  <si>
    <t>Měření a výchozí revize</t>
  </si>
  <si>
    <t>CELKEM BEZ DPH</t>
  </si>
  <si>
    <t>CELKEM S DPH 21%</t>
  </si>
  <si>
    <t>Akce:</t>
  </si>
  <si>
    <t>Fyzikální ústav AV ČR v.v.i</t>
  </si>
  <si>
    <t>budova D laboratoř D 301</t>
  </si>
  <si>
    <t>Stupeň:</t>
  </si>
  <si>
    <t>Dokumentace pro provedení stavby</t>
  </si>
  <si>
    <t>Zak.č.:</t>
  </si>
  <si>
    <t>033 22 4</t>
  </si>
  <si>
    <t xml:space="preserve">                                                                Rozpočet</t>
  </si>
  <si>
    <t xml:space="preserve">                                                                                           VZDUCHOTECHNIKA</t>
  </si>
  <si>
    <t xml:space="preserve">                                                                                                                                                                 Seznam strojů a zařízení a technická specifikace</t>
  </si>
  <si>
    <r>
      <t xml:space="preserve">Vypracoval: </t>
    </r>
    <r>
      <rPr>
        <b/>
        <sz val="12"/>
        <rFont val="Arial"/>
        <family val="2"/>
        <charset val="238"/>
      </rPr>
      <t xml:space="preserve">Záruba                       </t>
    </r>
    <r>
      <rPr>
        <sz val="12"/>
        <rFont val="Arial"/>
        <family val="2"/>
        <charset val="238"/>
      </rPr>
      <t xml:space="preserve">                                                                                                                                           </t>
    </r>
  </si>
  <si>
    <t>Praha, prosinec 2022</t>
  </si>
  <si>
    <t>č.pol.</t>
  </si>
  <si>
    <t>Specifikace</t>
  </si>
  <si>
    <t>m.j.</t>
  </si>
  <si>
    <t>množství</t>
  </si>
  <si>
    <t>c.jed./Kč</t>
  </si>
  <si>
    <t>cena/Kč</t>
  </si>
  <si>
    <t>Zařízení č. 1 Větrání</t>
  </si>
  <si>
    <t>1.1.</t>
  </si>
  <si>
    <t>Kompaktní rekuperační jednotka (filtrace F7, rekuperace, ohřev)</t>
  </si>
  <si>
    <t>Qv=200m3/h; p=180Pa; P=750W (230V); montáž na stěnu</t>
  </si>
  <si>
    <t>1.2.</t>
  </si>
  <si>
    <t>Tlumič Js 125/900</t>
  </si>
  <si>
    <t>1.3.</t>
  </si>
  <si>
    <t>Vyústka obdélníková komfortní dvouřadá 280x140R1</t>
  </si>
  <si>
    <t>1.4.</t>
  </si>
  <si>
    <t>Vyústka obdélníková komfortní jednořadá 280x100R1</t>
  </si>
  <si>
    <t>1.5.</t>
  </si>
  <si>
    <t>Vyústka obdélníková komfortní jednořadá 200x100R1</t>
  </si>
  <si>
    <t>1.6.</t>
  </si>
  <si>
    <t>Žaluzie 150x150</t>
  </si>
  <si>
    <t>1.7.</t>
  </si>
  <si>
    <t>Klapka Js 125 ruční ovládání</t>
  </si>
  <si>
    <t>1.8.</t>
  </si>
  <si>
    <t>Potrubí spiro vč tvar kusů Js 125</t>
  </si>
  <si>
    <t>montáž</t>
  </si>
  <si>
    <t>1.9.</t>
  </si>
  <si>
    <t>Ohebné hliníkové potrubí Sonovent 50 Js 125</t>
  </si>
  <si>
    <t>1.10.</t>
  </si>
  <si>
    <t>Talířový ventil přívodní Js 200</t>
  </si>
  <si>
    <t>1.11.</t>
  </si>
  <si>
    <t>Potrubí sk I z ocel pozink plechu obvod 1050/100%</t>
  </si>
  <si>
    <t>1.12.</t>
  </si>
  <si>
    <t>Spojovací a těsnicí materiál</t>
  </si>
  <si>
    <t>1.13.</t>
  </si>
  <si>
    <t>Závěsy</t>
  </si>
  <si>
    <t>dodávka</t>
  </si>
  <si>
    <t>Zařízení č. 2 Chlazení</t>
  </si>
  <si>
    <t>2.1.</t>
  </si>
  <si>
    <t>Split systém s vnitřní nástěnnou jednotkou Qch=2,5kW; P=1,6kW (230V; 10A),</t>
  </si>
  <si>
    <t>kabelový ovladač; trasa potrubí chladiva 5m (krýt plastovou lištou černá barva)</t>
  </si>
  <si>
    <t>2.2.</t>
  </si>
  <si>
    <t>Drobný montážní materiál</t>
  </si>
  <si>
    <t>2.3.</t>
  </si>
  <si>
    <t>Nátěry</t>
  </si>
  <si>
    <t>Nátěr vzt zařízení vně i uvnitř budovy - tón nátěru určí architekt</t>
  </si>
  <si>
    <t>Uvedení do chodu</t>
  </si>
  <si>
    <t>Příprava ke komplexnímu vyzkoušení</t>
  </si>
  <si>
    <t>Komplexní vyzkoušení</t>
  </si>
  <si>
    <t>Zkušební provoz</t>
  </si>
  <si>
    <t>Zaučení obsluhy</t>
  </si>
  <si>
    <t>celkem</t>
  </si>
  <si>
    <t>Rekapitulace</t>
  </si>
  <si>
    <t xml:space="preserve">Celkem </t>
  </si>
  <si>
    <t>Specifikace neobsahuje přirážky, dopravu a návazné profese.</t>
  </si>
  <si>
    <t>Specifikace ÚT neslouží k přímé objednávce materiálu, ale pouze jako podklad pro objednávkový list a přípravu dodavatele</t>
  </si>
  <si>
    <t>VÝPIS MATERIÁLU</t>
  </si>
  <si>
    <t>PROFESE : CHLAZENÍ</t>
  </si>
  <si>
    <t>Rekonstrukce laboratoře D301</t>
  </si>
  <si>
    <t>FZÚ AV, v.v.i., Cukrovarnická 10, Praha 6</t>
  </si>
  <si>
    <t>Jednotková cena</t>
  </si>
  <si>
    <t>Cena celkem</t>
  </si>
  <si>
    <t>Kulový kohout např. Giacomini R250D</t>
  </si>
  <si>
    <t>DN 20</t>
  </si>
  <si>
    <t>Elektromagnetický uzavírací ventil např. Danfoss EV250B NC</t>
  </si>
  <si>
    <t>včetně cívky na 230 V</t>
  </si>
  <si>
    <t>Regulátor průtoku Danfoss AB-QM plus</t>
  </si>
  <si>
    <t>DN 15</t>
  </si>
  <si>
    <t>s měřícími koncovkami</t>
  </si>
  <si>
    <t>Odvzdušňovací ventil se zpětnou klapkou</t>
  </si>
  <si>
    <t>DN 10</t>
  </si>
  <si>
    <t>Filtr MANTA ECOLOGICA</t>
  </si>
  <si>
    <t>filtrační vložka MANTA 9 3/4" CFA 10 mcr</t>
  </si>
  <si>
    <t>Zpětná klapka EURA lehká</t>
  </si>
  <si>
    <t>Potrubí plastové C-PVC US Metrix</t>
  </si>
  <si>
    <t>3/4"</t>
  </si>
  <si>
    <t>tvarovky, fitinky, lepidlo</t>
  </si>
  <si>
    <t>komplet</t>
  </si>
  <si>
    <t>Přechod C-PVC mosaz vnější</t>
  </si>
  <si>
    <t>Doplnkové konstrukce z profilového materiálu, závěsy potrubí</t>
  </si>
  <si>
    <t>profily L</t>
  </si>
  <si>
    <t>Materiál celkem</t>
  </si>
  <si>
    <t>Montáž</t>
  </si>
  <si>
    <t>Zaregulování a uvedení do provozu</t>
  </si>
  <si>
    <t>Stavební přípomoce</t>
  </si>
  <si>
    <t>Dilatační a tlakové zkoušky</t>
  </si>
  <si>
    <t>Rezerva pro nepředpokládané změny a úpravy</t>
  </si>
  <si>
    <t>Celkem bez DPH</t>
  </si>
  <si>
    <t>KRYCÍ LIST SOUPISU PRACÍ - REVIZE 01-03/2023</t>
  </si>
  <si>
    <t>Elektroinstalační lišta hranatá 40x20 mm, b. bílá, např. typ LHD 40x20 - KOPOS</t>
  </si>
  <si>
    <t xml:space="preserve"> 3.021</t>
  </si>
  <si>
    <r>
      <t>El.parametry: P</t>
    </r>
    <r>
      <rPr>
        <vertAlign val="subscript"/>
        <sz val="8"/>
        <rFont val="Arial"/>
        <family val="2"/>
        <charset val="238"/>
      </rPr>
      <t>i</t>
    </r>
    <r>
      <rPr>
        <sz val="8"/>
        <rFont val="Arial"/>
        <family val="2"/>
        <charset val="238"/>
      </rPr>
      <t xml:space="preserve"> = 28.73kW,  P</t>
    </r>
    <r>
      <rPr>
        <vertAlign val="subscript"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= 16.72kW,  I</t>
    </r>
    <r>
      <rPr>
        <vertAlign val="subscript"/>
        <sz val="8"/>
        <rFont val="Arial"/>
        <family val="2"/>
        <charset val="238"/>
      </rPr>
      <t>p</t>
    </r>
    <r>
      <rPr>
        <sz val="8"/>
        <rFont val="Arial"/>
        <family val="2"/>
        <charset val="238"/>
      </rPr>
      <t xml:space="preserve"> = 25.40A</t>
    </r>
  </si>
  <si>
    <t xml:space="preserve">Vzduchotechnika: dodávka                          </t>
  </si>
  <si>
    <t xml:space="preserve">                             montáž                               </t>
  </si>
  <si>
    <t xml:space="preserve">Nátěry                                                                 </t>
  </si>
  <si>
    <t xml:space="preserve">Uvedení do chodu                                           </t>
  </si>
  <si>
    <t>(vyplň údaj)</t>
  </si>
  <si>
    <t>NEOCEŇOVAT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</si>
</sst>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#,##0\ &quot;Kč&quot;;[Red]\-#,##0\ &quot;Kč&quot;"/>
    <numFmt numFmtId="164" formatCode="#,##0.00%"/>
    <numFmt numFmtId="165" formatCode="dd\.mm\.yyyy"/>
    <numFmt numFmtId="166" formatCode="#,##0.00000"/>
    <numFmt numFmtId="167" formatCode="#,##0.000"/>
    <numFmt numFmtId="168" formatCode="0.0"/>
    <numFmt numFmtId="169" formatCode="0.\-"/>
    <numFmt numFmtId="170" formatCode="#,##0.\-"/>
    <numFmt numFmtId="171" formatCode="#,###.\-"/>
    <numFmt numFmtId="172" formatCode="000"/>
    <numFmt numFmtId="173" formatCode="00"/>
    <numFmt numFmtId="174" formatCode="#,##0\ &quot;Kč&quot;"/>
    <numFmt numFmtId="175" formatCode="#,##0.00\ &quot;Kč&quot;"/>
  </numFmts>
  <fonts count="7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8"/>
      <name val="Arial Narrow"/>
      <family val="2"/>
      <charset val="238"/>
    </font>
    <font>
      <b/>
      <u/>
      <sz val="10"/>
      <name val="Arial Narrow"/>
      <family val="2"/>
    </font>
    <font>
      <sz val="8"/>
      <color indexed="10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11"/>
      <name val="Arial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u/>
      <sz val="10"/>
      <name val="Arial"/>
      <family val="2"/>
      <charset val="238"/>
    </font>
    <font>
      <sz val="14"/>
      <name val="Arial"/>
      <family val="2"/>
      <charset val="238"/>
    </font>
    <font>
      <b/>
      <sz val="24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i/>
      <sz val="11"/>
      <name val="Arial"/>
      <family val="2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10"/>
      <name val="Arial CE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36" fillId="0" borderId="0" applyNumberFormat="0" applyFill="0" applyBorder="0" applyAlignment="0" applyProtection="0"/>
    <xf numFmtId="0" fontId="37" fillId="0" borderId="0" applyProtection="0"/>
    <xf numFmtId="0" fontId="50" fillId="0" borderId="0"/>
    <xf numFmtId="0" fontId="44" fillId="0" borderId="0"/>
    <xf numFmtId="0" fontId="56" fillId="0" borderId="0"/>
    <xf numFmtId="0" fontId="48" fillId="0" borderId="0"/>
    <xf numFmtId="0" fontId="50" fillId="0" borderId="0"/>
    <xf numFmtId="0" fontId="48" fillId="0" borderId="0"/>
    <xf numFmtId="0" fontId="72" fillId="0" borderId="0"/>
    <xf numFmtId="0" fontId="40" fillId="0" borderId="0"/>
    <xf numFmtId="0" fontId="72" fillId="0" borderId="0"/>
    <xf numFmtId="0" fontId="72" fillId="0" borderId="0"/>
  </cellStyleXfs>
  <cellXfs count="4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0" xfId="2" applyFont="1"/>
    <xf numFmtId="0" fontId="39" fillId="0" borderId="0" xfId="2" applyFont="1"/>
    <xf numFmtId="0" fontId="37" fillId="0" borderId="0" xfId="2"/>
    <xf numFmtId="0" fontId="40" fillId="0" borderId="0" xfId="2" applyFont="1" applyAlignment="1">
      <alignment horizontal="center"/>
    </xf>
    <xf numFmtId="0" fontId="41" fillId="0" borderId="0" xfId="2" applyFont="1" applyAlignment="1">
      <alignment horizontal="center"/>
    </xf>
    <xf numFmtId="0" fontId="38" fillId="6" borderId="23" xfId="2" applyFont="1" applyFill="1" applyBorder="1"/>
    <xf numFmtId="0" fontId="42" fillId="6" borderId="24" xfId="2" applyFont="1" applyFill="1" applyBorder="1" applyAlignment="1">
      <alignment vertical="center"/>
    </xf>
    <xf numFmtId="0" fontId="43" fillId="6" borderId="24" xfId="2" applyFont="1" applyFill="1" applyBorder="1" applyAlignment="1">
      <alignment horizontal="center" vertical="center"/>
    </xf>
    <xf numFmtId="0" fontId="43" fillId="6" borderId="25" xfId="2" applyFont="1" applyFill="1" applyBorder="1" applyAlignment="1">
      <alignment horizontal="center" vertical="center"/>
    </xf>
    <xf numFmtId="0" fontId="43" fillId="6" borderId="25" xfId="2" applyFont="1" applyFill="1" applyBorder="1" applyAlignment="1">
      <alignment horizontal="center" vertical="center" wrapText="1"/>
    </xf>
    <xf numFmtId="0" fontId="38" fillId="0" borderId="27" xfId="2" applyFont="1" applyBorder="1" applyAlignment="1">
      <alignment horizontal="center" vertical="center"/>
    </xf>
    <xf numFmtId="0" fontId="40" fillId="0" borderId="27" xfId="2" applyFont="1" applyBorder="1" applyAlignment="1">
      <alignment vertical="center"/>
    </xf>
    <xf numFmtId="168" fontId="44" fillId="0" borderId="27" xfId="2" applyNumberFormat="1" applyFont="1" applyBorder="1" applyAlignment="1">
      <alignment horizontal="center" vertical="center"/>
    </xf>
    <xf numFmtId="170" fontId="38" fillId="0" borderId="27" xfId="2" applyNumberFormat="1" applyFont="1" applyBorder="1" applyAlignment="1">
      <alignment horizontal="center" vertical="center"/>
    </xf>
    <xf numFmtId="0" fontId="44" fillId="0" borderId="27" xfId="2" applyFont="1" applyBorder="1" applyAlignment="1">
      <alignment horizontal="center" vertical="center"/>
    </xf>
    <xf numFmtId="0" fontId="40" fillId="0" borderId="0" xfId="2" applyFont="1"/>
    <xf numFmtId="0" fontId="45" fillId="0" borderId="0" xfId="2" applyFont="1" applyAlignment="1">
      <alignment horizontal="center"/>
    </xf>
    <xf numFmtId="0" fontId="46" fillId="0" borderId="0" xfId="2" applyFont="1"/>
    <xf numFmtId="170" fontId="47" fillId="0" borderId="0" xfId="2" applyNumberFormat="1" applyFont="1" applyAlignment="1">
      <alignment horizontal="center"/>
    </xf>
    <xf numFmtId="0" fontId="38" fillId="6" borderId="28" xfId="2" applyFont="1" applyFill="1" applyBorder="1"/>
    <xf numFmtId="0" fontId="42" fillId="6" borderId="29" xfId="2" applyFont="1" applyFill="1" applyBorder="1" applyAlignment="1">
      <alignment vertical="center"/>
    </xf>
    <xf numFmtId="0" fontId="43" fillId="6" borderId="29" xfId="2" applyFont="1" applyFill="1" applyBorder="1" applyAlignment="1">
      <alignment horizontal="center" vertical="center"/>
    </xf>
    <xf numFmtId="0" fontId="43" fillId="6" borderId="30" xfId="2" applyFont="1" applyFill="1" applyBorder="1" applyAlignment="1">
      <alignment horizontal="center" vertical="center"/>
    </xf>
    <xf numFmtId="171" fontId="43" fillId="6" borderId="31" xfId="2" applyNumberFormat="1" applyFont="1" applyFill="1" applyBorder="1" applyAlignment="1">
      <alignment horizontal="center" vertical="center"/>
    </xf>
    <xf numFmtId="171" fontId="43" fillId="6" borderId="30" xfId="2" applyNumberFormat="1" applyFont="1" applyFill="1" applyBorder="1" applyAlignment="1">
      <alignment horizontal="center" vertical="center" wrapText="1"/>
    </xf>
    <xf numFmtId="0" fontId="38" fillId="0" borderId="32" xfId="2" applyFont="1" applyBorder="1" applyAlignment="1">
      <alignment horizontal="center" vertical="center"/>
    </xf>
    <xf numFmtId="0" fontId="40" fillId="0" borderId="32" xfId="2" applyFont="1" applyBorder="1" applyAlignment="1">
      <alignment vertical="center"/>
    </xf>
    <xf numFmtId="0" fontId="40" fillId="0" borderId="32" xfId="2" applyFont="1" applyBorder="1" applyAlignment="1">
      <alignment horizontal="center" vertical="center"/>
    </xf>
    <xf numFmtId="171" fontId="40" fillId="0" borderId="33" xfId="2" applyNumberFormat="1" applyFont="1" applyBorder="1" applyAlignment="1">
      <alignment horizontal="center" vertical="center"/>
    </xf>
    <xf numFmtId="0" fontId="38" fillId="0" borderId="0" xfId="2" applyFont="1" applyAlignment="1">
      <alignment vertical="center"/>
    </xf>
    <xf numFmtId="0" fontId="40" fillId="0" borderId="0" xfId="2" applyFont="1" applyAlignment="1">
      <alignment vertical="center"/>
    </xf>
    <xf numFmtId="0" fontId="45" fillId="0" borderId="0" xfId="2" applyFont="1" applyAlignment="1">
      <alignment horizontal="center" vertical="center"/>
    </xf>
    <xf numFmtId="0" fontId="40" fillId="0" borderId="0" xfId="2" applyFont="1" applyAlignment="1">
      <alignment horizontal="center" vertical="center"/>
    </xf>
    <xf numFmtId="0" fontId="46" fillId="0" borderId="0" xfId="2" applyFont="1" applyAlignment="1">
      <alignment vertical="center"/>
    </xf>
    <xf numFmtId="170" fontId="47" fillId="0" borderId="0" xfId="2" applyNumberFormat="1" applyFont="1" applyAlignment="1">
      <alignment horizontal="center" vertical="center"/>
    </xf>
    <xf numFmtId="0" fontId="43" fillId="0" borderId="0" xfId="2" applyFont="1" applyAlignment="1">
      <alignment horizontal="center"/>
    </xf>
    <xf numFmtId="0" fontId="42" fillId="6" borderId="29" xfId="2" applyFont="1" applyFill="1" applyBorder="1"/>
    <xf numFmtId="0" fontId="43" fillId="6" borderId="29" xfId="2" applyFont="1" applyFill="1" applyBorder="1" applyAlignment="1">
      <alignment horizontal="center"/>
    </xf>
    <xf numFmtId="0" fontId="43" fillId="6" borderId="30" xfId="2" applyFont="1" applyFill="1" applyBorder="1" applyAlignment="1">
      <alignment horizontal="center"/>
    </xf>
    <xf numFmtId="0" fontId="43" fillId="6" borderId="31" xfId="2" applyFont="1" applyFill="1" applyBorder="1" applyAlignment="1">
      <alignment horizontal="center" vertical="center" wrapText="1"/>
    </xf>
    <xf numFmtId="0" fontId="43" fillId="6" borderId="30" xfId="2" applyFont="1" applyFill="1" applyBorder="1" applyAlignment="1">
      <alignment horizontal="center" vertical="center" wrapText="1"/>
    </xf>
    <xf numFmtId="0" fontId="38" fillId="0" borderId="34" xfId="2" applyFont="1" applyBorder="1" applyAlignment="1">
      <alignment horizontal="center"/>
    </xf>
    <xf numFmtId="0" fontId="40" fillId="0" borderId="27" xfId="2" applyFont="1" applyBorder="1"/>
    <xf numFmtId="1" fontId="44" fillId="0" borderId="35" xfId="2" applyNumberFormat="1" applyFont="1" applyBorder="1" applyAlignment="1">
      <alignment horizontal="center"/>
    </xf>
    <xf numFmtId="0" fontId="40" fillId="0" borderId="36" xfId="2" applyFont="1" applyBorder="1" applyAlignment="1">
      <alignment horizontal="center"/>
    </xf>
    <xf numFmtId="170" fontId="38" fillId="0" borderId="36" xfId="2" applyNumberFormat="1" applyFont="1" applyBorder="1" applyAlignment="1">
      <alignment horizontal="center"/>
    </xf>
    <xf numFmtId="0" fontId="38" fillId="0" borderId="38" xfId="2" applyFont="1" applyBorder="1" applyAlignment="1">
      <alignment horizontal="center"/>
    </xf>
    <xf numFmtId="0" fontId="38" fillId="0" borderId="39" xfId="2" applyFont="1" applyBorder="1" applyAlignment="1">
      <alignment horizontal="left" vertical="center" wrapText="1"/>
    </xf>
    <xf numFmtId="1" fontId="44" fillId="0" borderId="40" xfId="2" applyNumberFormat="1" applyFont="1" applyBorder="1" applyAlignment="1">
      <alignment horizontal="center"/>
    </xf>
    <xf numFmtId="0" fontId="40" fillId="0" borderId="41" xfId="2" applyFont="1" applyBorder="1" applyAlignment="1">
      <alignment horizontal="center"/>
    </xf>
    <xf numFmtId="170" fontId="38" fillId="0" borderId="42" xfId="2" applyNumberFormat="1" applyFont="1" applyBorder="1" applyAlignment="1">
      <alignment horizontal="center"/>
    </xf>
    <xf numFmtId="0" fontId="38" fillId="0" borderId="43" xfId="2" applyFont="1" applyBorder="1" applyAlignment="1">
      <alignment horizontal="center"/>
    </xf>
    <xf numFmtId="0" fontId="40" fillId="0" borderId="44" xfId="2" applyFont="1" applyBorder="1"/>
    <xf numFmtId="1" fontId="44" fillId="0" borderId="45" xfId="2" applyNumberFormat="1" applyFont="1" applyBorder="1" applyAlignment="1">
      <alignment horizontal="center"/>
    </xf>
    <xf numFmtId="0" fontId="40" fillId="0" borderId="46" xfId="2" applyFont="1" applyBorder="1" applyAlignment="1">
      <alignment horizontal="center"/>
    </xf>
    <xf numFmtId="170" fontId="38" fillId="0" borderId="46" xfId="2" applyNumberFormat="1" applyFont="1" applyBorder="1" applyAlignment="1">
      <alignment horizontal="center"/>
    </xf>
    <xf numFmtId="0" fontId="44" fillId="0" borderId="0" xfId="2" applyFont="1" applyAlignment="1">
      <alignment horizontal="center"/>
    </xf>
    <xf numFmtId="169" fontId="38" fillId="0" borderId="0" xfId="2" applyNumberFormat="1" applyFont="1" applyAlignment="1">
      <alignment horizontal="center"/>
    </xf>
    <xf numFmtId="0" fontId="37" fillId="0" borderId="0" xfId="2" applyAlignment="1">
      <alignment horizontal="center"/>
    </xf>
    <xf numFmtId="0" fontId="48" fillId="0" borderId="0" xfId="2" applyFont="1"/>
    <xf numFmtId="4" fontId="38" fillId="0" borderId="69" xfId="3" applyNumberFormat="1" applyFont="1" applyBorder="1" applyAlignment="1">
      <alignment horizontal="right" indent="1"/>
    </xf>
    <xf numFmtId="0" fontId="57" fillId="0" borderId="0" xfId="5" applyFont="1"/>
    <xf numFmtId="0" fontId="58" fillId="0" borderId="0" xfId="5" applyFont="1"/>
    <xf numFmtId="0" fontId="48" fillId="0" borderId="0" xfId="5" applyFont="1"/>
    <xf numFmtId="0" fontId="56" fillId="0" borderId="0" xfId="5"/>
    <xf numFmtId="0" fontId="59" fillId="0" borderId="0" xfId="5" applyFont="1"/>
    <xf numFmtId="0" fontId="60" fillId="0" borderId="0" xfId="5" applyFont="1"/>
    <xf numFmtId="0" fontId="61" fillId="0" borderId="0" xfId="5" applyFont="1"/>
    <xf numFmtId="0" fontId="62" fillId="0" borderId="0" xfId="5" applyFont="1" applyAlignment="1">
      <alignment horizontal="center"/>
    </xf>
    <xf numFmtId="0" fontId="63" fillId="0" borderId="0" xfId="5" applyFont="1" applyAlignment="1">
      <alignment horizontal="center"/>
    </xf>
    <xf numFmtId="0" fontId="64" fillId="0" borderId="0" xfId="5" applyFont="1" applyAlignment="1">
      <alignment horizontal="center"/>
    </xf>
    <xf numFmtId="0" fontId="56" fillId="0" borderId="0" xfId="5" applyAlignment="1">
      <alignment horizontal="center"/>
    </xf>
    <xf numFmtId="0" fontId="61" fillId="0" borderId="0" xfId="5" applyFont="1" applyAlignment="1">
      <alignment horizontal="center"/>
    </xf>
    <xf numFmtId="0" fontId="57" fillId="0" borderId="0" xfId="5" applyFont="1" applyAlignment="1">
      <alignment horizontal="center"/>
    </xf>
    <xf numFmtId="0" fontId="57" fillId="0" borderId="0" xfId="5" applyFont="1" applyAlignment="1">
      <alignment horizontal="right"/>
    </xf>
    <xf numFmtId="0" fontId="57" fillId="0" borderId="0" xfId="5" applyFont="1" applyAlignment="1">
      <alignment horizontal="left"/>
    </xf>
    <xf numFmtId="0" fontId="39" fillId="0" borderId="0" xfId="5" applyFont="1" applyAlignment="1">
      <alignment horizontal="center"/>
    </xf>
    <xf numFmtId="0" fontId="65" fillId="0" borderId="27" xfId="5" applyFont="1" applyBorder="1"/>
    <xf numFmtId="0" fontId="65" fillId="0" borderId="75" xfId="5" applyFont="1" applyBorder="1"/>
    <xf numFmtId="0" fontId="48" fillId="0" borderId="27" xfId="5" applyFont="1" applyBorder="1"/>
    <xf numFmtId="0" fontId="65" fillId="0" borderId="0" xfId="5" applyFont="1"/>
    <xf numFmtId="3" fontId="48" fillId="0" borderId="0" xfId="5" applyNumberFormat="1" applyFont="1" applyAlignment="1">
      <alignment horizontal="left"/>
    </xf>
    <xf numFmtId="0" fontId="66" fillId="0" borderId="0" xfId="5" applyFont="1"/>
    <xf numFmtId="0" fontId="49" fillId="0" borderId="0" xfId="5" applyFont="1"/>
    <xf numFmtId="0" fontId="56" fillId="0" borderId="0" xfId="5" applyAlignment="1">
      <alignment horizontal="right"/>
    </xf>
    <xf numFmtId="0" fontId="59" fillId="0" borderId="56" xfId="5" applyFont="1" applyBorder="1"/>
    <xf numFmtId="0" fontId="56" fillId="0" borderId="56" xfId="5" applyBorder="1"/>
    <xf numFmtId="0" fontId="56" fillId="0" borderId="56" xfId="5" applyBorder="1" applyAlignment="1">
      <alignment horizontal="right"/>
    </xf>
    <xf numFmtId="0" fontId="56" fillId="0" borderId="0" xfId="5" applyAlignment="1">
      <alignment horizontal="left"/>
    </xf>
    <xf numFmtId="0" fontId="67" fillId="0" borderId="0" xfId="5" applyFont="1"/>
    <xf numFmtId="0" fontId="67" fillId="0" borderId="0" xfId="5" applyFont="1" applyAlignment="1">
      <alignment horizontal="right"/>
    </xf>
    <xf numFmtId="6" fontId="56" fillId="0" borderId="0" xfId="5" applyNumberFormat="1" applyAlignment="1">
      <alignment horizontal="left"/>
    </xf>
    <xf numFmtId="6" fontId="59" fillId="0" borderId="0" xfId="5" applyNumberFormat="1" applyFont="1" applyAlignment="1">
      <alignment horizontal="left"/>
    </xf>
    <xf numFmtId="0" fontId="38" fillId="0" borderId="0" xfId="6" applyFont="1"/>
    <xf numFmtId="0" fontId="50" fillId="0" borderId="0" xfId="7"/>
    <xf numFmtId="0" fontId="50" fillId="0" borderId="0" xfId="7" applyAlignment="1">
      <alignment horizontal="left"/>
    </xf>
    <xf numFmtId="0" fontId="50" fillId="0" borderId="0" xfId="7" applyAlignment="1">
      <alignment horizontal="center"/>
    </xf>
    <xf numFmtId="174" fontId="50" fillId="0" borderId="0" xfId="7" applyNumberFormat="1" applyAlignment="1">
      <alignment vertical="center"/>
    </xf>
    <xf numFmtId="0" fontId="68" fillId="0" borderId="0" xfId="7" applyFont="1" applyAlignment="1">
      <alignment horizontal="left"/>
    </xf>
    <xf numFmtId="0" fontId="50" fillId="0" borderId="0" xfId="7" applyAlignment="1">
      <alignment horizontal="right"/>
    </xf>
    <xf numFmtId="0" fontId="69" fillId="0" borderId="0" xfId="7" applyFont="1" applyAlignment="1">
      <alignment horizontal="right"/>
    </xf>
    <xf numFmtId="0" fontId="69" fillId="0" borderId="0" xfId="7" applyFont="1"/>
    <xf numFmtId="0" fontId="49" fillId="0" borderId="0" xfId="7" applyFont="1" applyAlignment="1">
      <alignment horizontal="center"/>
    </xf>
    <xf numFmtId="0" fontId="70" fillId="0" borderId="0" xfId="7" applyFont="1"/>
    <xf numFmtId="0" fontId="71" fillId="0" borderId="0" xfId="7" applyFont="1"/>
    <xf numFmtId="0" fontId="50" fillId="0" borderId="0" xfId="7" applyAlignment="1">
      <alignment horizontal="center" vertical="center"/>
    </xf>
    <xf numFmtId="0" fontId="48" fillId="0" borderId="0" xfId="7" applyFont="1" applyAlignment="1">
      <alignment vertical="center" wrapText="1"/>
    </xf>
    <xf numFmtId="0" fontId="50" fillId="0" borderId="0" xfId="7" applyAlignment="1">
      <alignment horizontal="left" vertical="center"/>
    </xf>
    <xf numFmtId="49" fontId="48" fillId="0" borderId="0" xfId="7" applyNumberFormat="1" applyFont="1" applyAlignment="1">
      <alignment horizontal="center" vertical="center"/>
    </xf>
    <xf numFmtId="0" fontId="50" fillId="0" borderId="0" xfId="7" applyAlignment="1">
      <alignment horizontal="right" vertical="center"/>
    </xf>
    <xf numFmtId="0" fontId="48" fillId="0" borderId="0" xfId="7" applyFont="1" applyAlignment="1">
      <alignment horizontal="center" vertical="center"/>
    </xf>
    <xf numFmtId="0" fontId="48" fillId="0" borderId="0" xfId="7" applyFont="1" applyAlignment="1">
      <alignment vertical="center"/>
    </xf>
    <xf numFmtId="0" fontId="48" fillId="0" borderId="0" xfId="7" applyFont="1" applyAlignment="1">
      <alignment horizontal="right" vertical="center"/>
    </xf>
    <xf numFmtId="0" fontId="48" fillId="0" borderId="0" xfId="8" applyAlignment="1">
      <alignment vertical="center"/>
    </xf>
    <xf numFmtId="0" fontId="48" fillId="0" borderId="0" xfId="8" applyAlignment="1">
      <alignment horizontal="left" vertical="center"/>
    </xf>
    <xf numFmtId="0" fontId="48" fillId="0" borderId="0" xfId="8" applyAlignment="1">
      <alignment horizontal="center" vertical="center"/>
    </xf>
    <xf numFmtId="0" fontId="50" fillId="0" borderId="0" xfId="8" applyFont="1" applyAlignment="1">
      <alignment horizontal="right"/>
    </xf>
    <xf numFmtId="0" fontId="0" fillId="0" borderId="0" xfId="8" applyFont="1" applyAlignment="1">
      <alignment horizontal="center"/>
    </xf>
    <xf numFmtId="0" fontId="50" fillId="0" borderId="0" xfId="8" applyFont="1" applyAlignment="1">
      <alignment horizontal="center"/>
    </xf>
    <xf numFmtId="0" fontId="50" fillId="0" borderId="0" xfId="8" applyFont="1"/>
    <xf numFmtId="0" fontId="50" fillId="0" borderId="0" xfId="8" applyFont="1" applyAlignment="1">
      <alignment horizontal="left"/>
    </xf>
    <xf numFmtId="0" fontId="49" fillId="0" borderId="0" xfId="7" applyFont="1"/>
    <xf numFmtId="175" fontId="49" fillId="0" borderId="0" xfId="7" applyNumberFormat="1" applyFont="1"/>
    <xf numFmtId="0" fontId="48" fillId="0" borderId="0" xfId="7" applyFont="1"/>
    <xf numFmtId="175" fontId="50" fillId="0" borderId="0" xfId="7" applyNumberFormat="1"/>
    <xf numFmtId="175" fontId="48" fillId="0" borderId="0" xfId="8" applyNumberFormat="1"/>
    <xf numFmtId="172" fontId="40" fillId="7" borderId="47" xfId="9" applyNumberFormat="1" applyFont="1" applyFill="1" applyBorder="1" applyAlignment="1">
      <alignment horizontal="center"/>
    </xf>
    <xf numFmtId="172" fontId="40" fillId="7" borderId="48" xfId="9" applyNumberFormat="1" applyFont="1" applyFill="1" applyBorder="1" applyAlignment="1">
      <alignment horizontal="center"/>
    </xf>
    <xf numFmtId="0" fontId="40" fillId="7" borderId="48" xfId="9" applyFont="1" applyFill="1" applyBorder="1"/>
    <xf numFmtId="0" fontId="40" fillId="7" borderId="24" xfId="9" applyFont="1" applyFill="1" applyBorder="1" applyAlignment="1">
      <alignment horizontal="center"/>
    </xf>
    <xf numFmtId="0" fontId="40" fillId="7" borderId="49" xfId="9" applyFont="1" applyFill="1" applyBorder="1" applyAlignment="1">
      <alignment horizontal="center"/>
    </xf>
    <xf numFmtId="3" fontId="40" fillId="7" borderId="26" xfId="9" applyNumberFormat="1" applyFont="1" applyFill="1" applyBorder="1"/>
    <xf numFmtId="0" fontId="40" fillId="7" borderId="25" xfId="9" applyFont="1" applyFill="1" applyBorder="1" applyAlignment="1">
      <alignment horizontal="center"/>
    </xf>
    <xf numFmtId="0" fontId="40" fillId="0" borderId="0" xfId="9" applyFont="1"/>
    <xf numFmtId="172" fontId="51" fillId="7" borderId="50" xfId="9" applyNumberFormat="1" applyFont="1" applyFill="1" applyBorder="1" applyAlignment="1">
      <alignment horizontal="center" vertical="center"/>
    </xf>
    <xf numFmtId="172" fontId="51" fillId="7" borderId="0" xfId="9" applyNumberFormat="1" applyFont="1" applyFill="1" applyAlignment="1">
      <alignment horizontal="centerContinuous" vertical="center"/>
    </xf>
    <xf numFmtId="0" fontId="51" fillId="7" borderId="51" xfId="9" applyFont="1" applyFill="1" applyBorder="1" applyAlignment="1">
      <alignment horizontal="center" vertical="center"/>
    </xf>
    <xf numFmtId="0" fontId="51" fillId="7" borderId="52" xfId="9" applyFont="1" applyFill="1" applyBorder="1" applyAlignment="1">
      <alignment horizontal="center" vertical="center"/>
    </xf>
    <xf numFmtId="3" fontId="51" fillId="7" borderId="54" xfId="9" applyNumberFormat="1" applyFont="1" applyFill="1" applyBorder="1" applyAlignment="1">
      <alignment horizontal="center" vertical="center"/>
    </xf>
    <xf numFmtId="0" fontId="40" fillId="7" borderId="55" xfId="10" applyFill="1" applyBorder="1" applyAlignment="1">
      <alignment horizontal="center" vertical="center"/>
    </xf>
    <xf numFmtId="0" fontId="40" fillId="7" borderId="56" xfId="10" applyFill="1" applyBorder="1" applyAlignment="1">
      <alignment horizontal="center" vertical="center"/>
    </xf>
    <xf numFmtId="0" fontId="40" fillId="7" borderId="57" xfId="10" applyFill="1" applyBorder="1" applyAlignment="1">
      <alignment horizontal="center" vertical="center"/>
    </xf>
    <xf numFmtId="0" fontId="40" fillId="7" borderId="32" xfId="10" applyFill="1" applyBorder="1" applyAlignment="1">
      <alignment horizontal="center" vertical="center"/>
    </xf>
    <xf numFmtId="0" fontId="40" fillId="7" borderId="58" xfId="10" applyFill="1" applyBorder="1" applyAlignment="1">
      <alignment horizontal="center" vertical="center"/>
    </xf>
    <xf numFmtId="0" fontId="40" fillId="7" borderId="33" xfId="10" applyFill="1" applyBorder="1" applyAlignment="1">
      <alignment horizontal="center" vertical="center"/>
    </xf>
    <xf numFmtId="172" fontId="40" fillId="0" borderId="59" xfId="9" applyNumberFormat="1" applyFont="1" applyBorder="1" applyAlignment="1">
      <alignment horizontal="center"/>
    </xf>
    <xf numFmtId="172" fontId="40" fillId="0" borderId="60" xfId="9" applyNumberFormat="1" applyFont="1" applyBorder="1" applyAlignment="1">
      <alignment horizontal="center"/>
    </xf>
    <xf numFmtId="0" fontId="40" fillId="0" borderId="61" xfId="9" applyFont="1" applyBorder="1"/>
    <xf numFmtId="0" fontId="40" fillId="0" borderId="62" xfId="9" applyFont="1" applyBorder="1" applyAlignment="1">
      <alignment horizontal="center"/>
    </xf>
    <xf numFmtId="3" fontId="38" fillId="0" borderId="60" xfId="9" applyNumberFormat="1" applyFont="1" applyBorder="1"/>
    <xf numFmtId="3" fontId="38" fillId="0" borderId="61" xfId="9" applyNumberFormat="1" applyFont="1" applyBorder="1"/>
    <xf numFmtId="4" fontId="38" fillId="0" borderId="63" xfId="9" applyNumberFormat="1" applyFont="1" applyBorder="1"/>
    <xf numFmtId="4" fontId="38" fillId="0" borderId="64" xfId="9" applyNumberFormat="1" applyFont="1" applyBorder="1"/>
    <xf numFmtId="49" fontId="42" fillId="0" borderId="65" xfId="9" applyNumberFormat="1" applyFont="1" applyBorder="1" applyAlignment="1">
      <alignment horizontal="left"/>
    </xf>
    <xf numFmtId="49" fontId="43" fillId="0" borderId="66" xfId="9" applyNumberFormat="1" applyFont="1" applyBorder="1" applyAlignment="1">
      <alignment horizontal="center"/>
    </xf>
    <xf numFmtId="0" fontId="52" fillId="0" borderId="67" xfId="11" quotePrefix="1" applyFont="1" applyBorder="1" applyAlignment="1">
      <alignment horizontal="left"/>
    </xf>
    <xf numFmtId="0" fontId="45" fillId="0" borderId="68" xfId="9" applyFont="1" applyBorder="1" applyAlignment="1">
      <alignment horizontal="center"/>
    </xf>
    <xf numFmtId="3" fontId="53" fillId="0" borderId="66" xfId="9" applyNumberFormat="1" applyFont="1" applyBorder="1"/>
    <xf numFmtId="3" fontId="53" fillId="0" borderId="67" xfId="9" applyNumberFormat="1" applyFont="1" applyBorder="1"/>
    <xf numFmtId="4" fontId="38" fillId="0" borderId="68" xfId="9" applyNumberFormat="1" applyFont="1" applyBorder="1"/>
    <xf numFmtId="4" fontId="38" fillId="0" borderId="69" xfId="9" applyNumberFormat="1" applyFont="1" applyBorder="1"/>
    <xf numFmtId="49" fontId="38" fillId="0" borderId="65" xfId="9" applyNumberFormat="1" applyFont="1" applyBorder="1" applyAlignment="1">
      <alignment horizontal="left"/>
    </xf>
    <xf numFmtId="0" fontId="47" fillId="0" borderId="66" xfId="10" applyFont="1" applyBorder="1"/>
    <xf numFmtId="0" fontId="38" fillId="0" borderId="67" xfId="10" quotePrefix="1" applyFont="1" applyBorder="1" applyAlignment="1">
      <alignment wrapText="1"/>
    </xf>
    <xf numFmtId="0" fontId="38" fillId="0" borderId="68" xfId="9" applyFont="1" applyBorder="1" applyAlignment="1">
      <alignment horizontal="center"/>
    </xf>
    <xf numFmtId="3" fontId="38" fillId="0" borderId="66" xfId="9" applyNumberFormat="1" applyFont="1" applyBorder="1"/>
    <xf numFmtId="4" fontId="38" fillId="0" borderId="68" xfId="10" applyNumberFormat="1" applyFont="1" applyBorder="1" applyAlignment="1">
      <alignment horizontal="right" indent="1"/>
    </xf>
    <xf numFmtId="4" fontId="38" fillId="0" borderId="69" xfId="9" applyNumberFormat="1" applyFont="1" applyBorder="1" applyAlignment="1">
      <alignment horizontal="right" indent="1"/>
    </xf>
    <xf numFmtId="4" fontId="40" fillId="0" borderId="0" xfId="9" applyNumberFormat="1" applyFont="1"/>
    <xf numFmtId="0" fontId="38" fillId="0" borderId="67" xfId="10" quotePrefix="1" applyFont="1" applyBorder="1" applyAlignment="1">
      <alignment horizontal="left" wrapText="1"/>
    </xf>
    <xf numFmtId="3" fontId="38" fillId="0" borderId="67" xfId="9" applyNumberFormat="1" applyFont="1" applyBorder="1"/>
    <xf numFmtId="49" fontId="40" fillId="0" borderId="65" xfId="9" applyNumberFormat="1" applyFont="1" applyBorder="1" applyAlignment="1">
      <alignment horizontal="center"/>
    </xf>
    <xf numFmtId="0" fontId="43" fillId="0" borderId="66" xfId="10" applyFont="1" applyBorder="1"/>
    <xf numFmtId="0" fontId="40" fillId="0" borderId="67" xfId="12" quotePrefix="1" applyFont="1" applyBorder="1" applyAlignment="1">
      <alignment horizontal="left"/>
    </xf>
    <xf numFmtId="0" fontId="40" fillId="0" borderId="68" xfId="9" applyFont="1" applyBorder="1" applyAlignment="1">
      <alignment horizontal="center"/>
    </xf>
    <xf numFmtId="4" fontId="38" fillId="0" borderId="68" xfId="9" applyNumberFormat="1" applyFont="1" applyBorder="1" applyAlignment="1">
      <alignment horizontal="right" indent="1"/>
    </xf>
    <xf numFmtId="173" fontId="51" fillId="0" borderId="66" xfId="9" applyNumberFormat="1" applyFont="1" applyBorder="1" applyAlignment="1">
      <alignment horizontal="center"/>
    </xf>
    <xf numFmtId="0" fontId="52" fillId="0" borderId="67" xfId="11" applyFont="1" applyBorder="1" applyAlignment="1">
      <alignment horizontal="left"/>
    </xf>
    <xf numFmtId="173" fontId="47" fillId="0" borderId="66" xfId="9" applyNumberFormat="1" applyFont="1" applyBorder="1" applyAlignment="1">
      <alignment horizontal="center"/>
    </xf>
    <xf numFmtId="0" fontId="38" fillId="0" borderId="67" xfId="10" quotePrefix="1" applyFont="1" applyBorder="1" applyAlignment="1">
      <alignment horizontal="left"/>
    </xf>
    <xf numFmtId="49" fontId="40" fillId="0" borderId="65" xfId="9" applyNumberFormat="1" applyFont="1" applyBorder="1" applyAlignment="1">
      <alignment horizontal="left"/>
    </xf>
    <xf numFmtId="172" fontId="40" fillId="0" borderId="66" xfId="9" applyNumberFormat="1" applyFont="1" applyBorder="1" applyAlignment="1">
      <alignment horizontal="center"/>
    </xf>
    <xf numFmtId="0" fontId="40" fillId="0" borderId="67" xfId="10" quotePrefix="1" applyBorder="1" applyAlignment="1">
      <alignment horizontal="left"/>
    </xf>
    <xf numFmtId="0" fontId="38" fillId="0" borderId="67" xfId="10" applyFont="1" applyBorder="1"/>
    <xf numFmtId="172" fontId="38" fillId="0" borderId="66" xfId="9" applyNumberFormat="1" applyFont="1" applyBorder="1" applyAlignment="1">
      <alignment horizontal="center"/>
    </xf>
    <xf numFmtId="0" fontId="38" fillId="0" borderId="67" xfId="9" applyFont="1" applyBorder="1"/>
    <xf numFmtId="172" fontId="40" fillId="0" borderId="65" xfId="9" applyNumberFormat="1" applyFont="1" applyBorder="1" applyAlignment="1">
      <alignment horizontal="center"/>
    </xf>
    <xf numFmtId="0" fontId="40" fillId="0" borderId="67" xfId="9" applyFont="1" applyBorder="1"/>
    <xf numFmtId="0" fontId="40" fillId="0" borderId="67" xfId="10" applyBorder="1"/>
    <xf numFmtId="0" fontId="38" fillId="0" borderId="67" xfId="10" quotePrefix="1" applyFont="1" applyBorder="1"/>
    <xf numFmtId="49" fontId="47" fillId="0" borderId="66" xfId="9" applyNumberFormat="1" applyFont="1" applyBorder="1" applyAlignment="1">
      <alignment horizontal="center"/>
    </xf>
    <xf numFmtId="0" fontId="40" fillId="0" borderId="67" xfId="10" applyBorder="1" applyAlignment="1">
      <alignment horizontal="left"/>
    </xf>
    <xf numFmtId="10" fontId="40" fillId="0" borderId="0" xfId="9" applyNumberFormat="1" applyFont="1"/>
    <xf numFmtId="3" fontId="40" fillId="0" borderId="66" xfId="9" applyNumberFormat="1" applyFont="1" applyBorder="1"/>
    <xf numFmtId="3" fontId="40" fillId="0" borderId="67" xfId="9" applyNumberFormat="1" applyFont="1" applyBorder="1"/>
    <xf numFmtId="4" fontId="40" fillId="0" borderId="68" xfId="10" applyNumberFormat="1" applyBorder="1" applyAlignment="1">
      <alignment horizontal="right" indent="1"/>
    </xf>
    <xf numFmtId="4" fontId="40" fillId="0" borderId="69" xfId="10" applyNumberFormat="1" applyBorder="1" applyAlignment="1">
      <alignment horizontal="right" indent="1"/>
    </xf>
    <xf numFmtId="49" fontId="40" fillId="0" borderId="70" xfId="9" applyNumberFormat="1" applyFont="1" applyBorder="1" applyAlignment="1">
      <alignment horizontal="left"/>
    </xf>
    <xf numFmtId="49" fontId="43" fillId="0" borderId="71" xfId="9" applyNumberFormat="1" applyFont="1" applyBorder="1" applyAlignment="1">
      <alignment horizontal="center"/>
    </xf>
    <xf numFmtId="0" fontId="40" fillId="0" borderId="72" xfId="10" applyBorder="1" applyAlignment="1">
      <alignment horizontal="left"/>
    </xf>
    <xf numFmtId="0" fontId="40" fillId="0" borderId="73" xfId="9" applyFont="1" applyBorder="1" applyAlignment="1">
      <alignment horizontal="center"/>
    </xf>
    <xf numFmtId="3" fontId="38" fillId="0" borderId="71" xfId="9" applyNumberFormat="1" applyFont="1" applyBorder="1"/>
    <xf numFmtId="3" fontId="38" fillId="0" borderId="72" xfId="9" applyNumberFormat="1" applyFont="1" applyBorder="1"/>
    <xf numFmtId="4" fontId="38" fillId="0" borderId="73" xfId="10" applyNumberFormat="1" applyFont="1" applyBorder="1" applyAlignment="1">
      <alignment horizontal="right" indent="1"/>
    </xf>
    <xf numFmtId="4" fontId="38" fillId="0" borderId="74" xfId="10" applyNumberFormat="1" applyFont="1" applyBorder="1" applyAlignment="1">
      <alignment horizontal="right" indent="1"/>
    </xf>
    <xf numFmtId="0" fontId="40" fillId="0" borderId="0" xfId="10"/>
    <xf numFmtId="172" fontId="40" fillId="0" borderId="0" xfId="9" applyNumberFormat="1" applyFont="1" applyAlignment="1">
      <alignment horizontal="center"/>
    </xf>
    <xf numFmtId="0" fontId="40" fillId="0" borderId="0" xfId="9" applyFont="1" applyAlignment="1">
      <alignment horizontal="center"/>
    </xf>
    <xf numFmtId="3" fontId="40" fillId="0" borderId="0" xfId="9" applyNumberFormat="1" applyFont="1"/>
    <xf numFmtId="4" fontId="43" fillId="9" borderId="69" xfId="10" applyNumberFormat="1" applyFont="1" applyFill="1" applyBorder="1" applyAlignment="1">
      <alignment horizontal="right" indent="1"/>
    </xf>
    <xf numFmtId="49" fontId="43" fillId="9" borderId="65" xfId="9" applyNumberFormat="1" applyFont="1" applyFill="1" applyBorder="1" applyAlignment="1">
      <alignment horizontal="left"/>
    </xf>
    <xf numFmtId="49" fontId="43" fillId="9" borderId="66" xfId="9" applyNumberFormat="1" applyFont="1" applyFill="1" applyBorder="1" applyAlignment="1">
      <alignment horizontal="center"/>
    </xf>
    <xf numFmtId="0" fontId="43" fillId="9" borderId="67" xfId="10" applyFont="1" applyFill="1" applyBorder="1" applyAlignment="1">
      <alignment horizontal="left"/>
    </xf>
    <xf numFmtId="0" fontId="43" fillId="9" borderId="68" xfId="9" applyFont="1" applyFill="1" applyBorder="1" applyAlignment="1">
      <alignment horizontal="center"/>
    </xf>
    <xf numFmtId="3" fontId="43" fillId="9" borderId="66" xfId="9" applyNumberFormat="1" applyFont="1" applyFill="1" applyBorder="1"/>
    <xf numFmtId="3" fontId="43" fillId="9" borderId="67" xfId="9" applyNumberFormat="1" applyFont="1" applyFill="1" applyBorder="1"/>
    <xf numFmtId="4" fontId="43" fillId="9" borderId="68" xfId="9" applyNumberFormat="1" applyFont="1" applyFill="1" applyBorder="1" applyAlignment="1">
      <alignment horizontal="right" indent="1"/>
    </xf>
    <xf numFmtId="49" fontId="43" fillId="0" borderId="65" xfId="9" applyNumberFormat="1" applyFont="1" applyBorder="1" applyAlignment="1">
      <alignment horizontal="left"/>
    </xf>
    <xf numFmtId="0" fontId="43" fillId="0" borderId="67" xfId="10" applyFont="1" applyBorder="1" applyAlignment="1">
      <alignment horizontal="left"/>
    </xf>
    <xf numFmtId="0" fontId="43" fillId="0" borderId="68" xfId="9" applyFont="1" applyBorder="1" applyAlignment="1">
      <alignment horizontal="center"/>
    </xf>
    <xf numFmtId="3" fontId="43" fillId="0" borderId="66" xfId="9" applyNumberFormat="1" applyFont="1" applyBorder="1"/>
    <xf numFmtId="3" fontId="43" fillId="0" borderId="67" xfId="9" applyNumberFormat="1" applyFont="1" applyBorder="1"/>
    <xf numFmtId="4" fontId="43" fillId="0" borderId="68" xfId="9" applyNumberFormat="1" applyFont="1" applyBorder="1" applyAlignment="1">
      <alignment horizontal="right" indent="1"/>
    </xf>
    <xf numFmtId="4" fontId="43" fillId="0" borderId="69" xfId="10" applyNumberFormat="1" applyFont="1" applyBorder="1" applyAlignment="1">
      <alignment horizontal="right" indent="1"/>
    </xf>
    <xf numFmtId="0" fontId="67" fillId="8" borderId="76" xfId="5" applyFont="1" applyFill="1" applyBorder="1"/>
    <xf numFmtId="0" fontId="56" fillId="10" borderId="0" xfId="5" applyFill="1"/>
    <xf numFmtId="0" fontId="56" fillId="10" borderId="56" xfId="5" applyFill="1" applyBorder="1"/>
    <xf numFmtId="0" fontId="56" fillId="10" borderId="0" xfId="5" applyFill="1" applyAlignment="1">
      <alignment horizontal="right"/>
    </xf>
    <xf numFmtId="0" fontId="65" fillId="10" borderId="27" xfId="5" applyFont="1" applyFill="1" applyBorder="1"/>
    <xf numFmtId="0" fontId="73" fillId="0" borderId="0" xfId="5" applyFont="1"/>
    <xf numFmtId="0" fontId="74" fillId="10" borderId="0" xfId="5" applyFont="1" applyFill="1" applyAlignment="1">
      <alignment horizontal="left"/>
    </xf>
    <xf numFmtId="0" fontId="40" fillId="10" borderId="24" xfId="9" applyFont="1" applyFill="1" applyBorder="1" applyAlignment="1">
      <alignment horizontal="center"/>
    </xf>
    <xf numFmtId="0" fontId="51" fillId="10" borderId="52" xfId="9" applyFont="1" applyFill="1" applyBorder="1" applyAlignment="1">
      <alignment horizontal="center" vertical="center"/>
    </xf>
    <xf numFmtId="0" fontId="40" fillId="10" borderId="32" xfId="10" applyFill="1" applyBorder="1" applyAlignment="1">
      <alignment horizontal="center" vertical="center"/>
    </xf>
    <xf numFmtId="4" fontId="38" fillId="10" borderId="68" xfId="10" applyNumberFormat="1" applyFont="1" applyFill="1" applyBorder="1" applyAlignment="1">
      <alignment horizontal="right" indent="1"/>
    </xf>
    <xf numFmtId="4" fontId="38" fillId="10" borderId="68" xfId="9" applyNumberFormat="1" applyFont="1" applyFill="1" applyBorder="1" applyAlignment="1">
      <alignment horizontal="right" indent="1"/>
    </xf>
    <xf numFmtId="169" fontId="38" fillId="10" borderId="27" xfId="2" applyNumberFormat="1" applyFont="1" applyFill="1" applyBorder="1" applyAlignment="1">
      <alignment horizontal="center" vertical="center"/>
    </xf>
    <xf numFmtId="171" fontId="40" fillId="10" borderId="32" xfId="2" applyNumberFormat="1" applyFont="1" applyFill="1" applyBorder="1" applyAlignment="1">
      <alignment horizontal="center" vertical="center"/>
    </xf>
    <xf numFmtId="169" fontId="38" fillId="10" borderId="37" xfId="2" applyNumberFormat="1" applyFont="1" applyFill="1" applyBorder="1" applyAlignment="1">
      <alignment horizontal="center"/>
    </xf>
    <xf numFmtId="169" fontId="38" fillId="10" borderId="39" xfId="2" applyNumberFormat="1" applyFont="1" applyFill="1" applyBorder="1" applyAlignment="1">
      <alignment horizontal="center"/>
    </xf>
    <xf numFmtId="169" fontId="38" fillId="10" borderId="44" xfId="2" applyNumberFormat="1" applyFont="1" applyFill="1" applyBorder="1" applyAlignment="1">
      <alignment horizontal="center"/>
    </xf>
    <xf numFmtId="170" fontId="49" fillId="9" borderId="76" xfId="2" applyNumberFormat="1" applyFont="1" applyFill="1" applyBorder="1"/>
    <xf numFmtId="174" fontId="50" fillId="10" borderId="0" xfId="7" applyNumberFormat="1" applyFill="1" applyAlignment="1">
      <alignment vertical="center"/>
    </xf>
    <xf numFmtId="175" fontId="49" fillId="9" borderId="76" xfId="7" applyNumberFormat="1" applyFont="1" applyFill="1" applyBorder="1"/>
    <xf numFmtId="0" fontId="43" fillId="10" borderId="26" xfId="2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3" fontId="51" fillId="7" borderId="53" xfId="9" applyNumberFormat="1" applyFont="1" applyFill="1" applyBorder="1" applyAlignment="1">
      <alignment horizontal="center" vertical="center"/>
    </xf>
    <xf numFmtId="0" fontId="40" fillId="0" borderId="51" xfId="10" applyBorder="1" applyAlignment="1">
      <alignment horizontal="center" vertical="center"/>
    </xf>
  </cellXfs>
  <cellStyles count="13">
    <cellStyle name="Hypertextový odkaz" xfId="1" builtinId="8"/>
    <cellStyle name="Normální" xfId="0" builtinId="0" customBuiltin="1"/>
    <cellStyle name="Normální 2" xfId="4" xr:uid="{00000000-0005-0000-0000-000002000000}"/>
    <cellStyle name="normální 2 2" xfId="8" xr:uid="{00000000-0005-0000-0000-000003000000}"/>
    <cellStyle name="Normální 3" xfId="7" xr:uid="{00000000-0005-0000-0000-000004000000}"/>
    <cellStyle name="Normální 4" xfId="5" xr:uid="{00000000-0005-0000-0000-000005000000}"/>
    <cellStyle name="Normální 5" xfId="2" xr:uid="{00000000-0005-0000-0000-000006000000}"/>
    <cellStyle name="Normální 6" xfId="10" xr:uid="{00000000-0005-0000-0000-000007000000}"/>
    <cellStyle name="normální_ELPLAST 2" xfId="11" xr:uid="{00000000-0005-0000-0000-000008000000}"/>
    <cellStyle name="normální_CHUCHLE -12-2008" xfId="6" xr:uid="{00000000-0005-0000-0000-000009000000}"/>
    <cellStyle name="normální_List11 2" xfId="12" xr:uid="{00000000-0005-0000-0000-00000A000000}"/>
    <cellStyle name="normální_SABLONY" xfId="3" xr:uid="{00000000-0005-0000-0000-00000B000000}"/>
    <cellStyle name="normální_SABLONY 2" xfId="9" xr:uid="{00000000-0005-0000-0000-00000C000000}"/>
  </cellStyles>
  <dxfs count="0"/>
  <tableStyles count="0"/>
  <colors>
    <mruColors>
      <color rgb="FFFFFF99"/>
      <color rgb="FFF6F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422" t="s">
        <v>5</v>
      </c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453" t="s">
        <v>14</v>
      </c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R5" s="19"/>
      <c r="BE5" s="450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454" t="s">
        <v>17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R6" s="19"/>
      <c r="BE6" s="451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451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451"/>
      <c r="BS8" s="16" t="s">
        <v>6</v>
      </c>
    </row>
    <row r="9" spans="1:74" ht="14.45" customHeight="1">
      <c r="B9" s="19"/>
      <c r="AR9" s="19"/>
      <c r="BE9" s="451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451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451"/>
      <c r="BS11" s="16" t="s">
        <v>6</v>
      </c>
    </row>
    <row r="12" spans="1:74" ht="6.95" customHeight="1">
      <c r="B12" s="19"/>
      <c r="AR12" s="19"/>
      <c r="BE12" s="451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451"/>
      <c r="BS13" s="16" t="s">
        <v>6</v>
      </c>
    </row>
    <row r="14" spans="1:74" ht="12.75">
      <c r="B14" s="19"/>
      <c r="E14" s="455" t="s">
        <v>29</v>
      </c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26" t="s">
        <v>27</v>
      </c>
      <c r="AN14" s="28" t="s">
        <v>29</v>
      </c>
      <c r="AR14" s="19"/>
      <c r="BE14" s="451"/>
      <c r="BS14" s="16" t="s">
        <v>6</v>
      </c>
    </row>
    <row r="15" spans="1:74" ht="6.95" customHeight="1">
      <c r="B15" s="19"/>
      <c r="AR15" s="19"/>
      <c r="BE15" s="451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451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451"/>
      <c r="BS17" s="16" t="s">
        <v>32</v>
      </c>
    </row>
    <row r="18" spans="2:71" ht="6.95" customHeight="1">
      <c r="B18" s="19"/>
      <c r="AR18" s="19"/>
      <c r="BE18" s="451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451"/>
      <c r="BS19" s="16" t="s">
        <v>6</v>
      </c>
    </row>
    <row r="20" spans="2:71" ht="18.399999999999999" customHeight="1">
      <c r="B20" s="19"/>
      <c r="E20" s="24" t="s">
        <v>35</v>
      </c>
      <c r="AK20" s="26" t="s">
        <v>27</v>
      </c>
      <c r="AN20" s="24" t="s">
        <v>1</v>
      </c>
      <c r="AR20" s="19"/>
      <c r="BE20" s="451"/>
      <c r="BS20" s="16" t="s">
        <v>32</v>
      </c>
    </row>
    <row r="21" spans="2:71" ht="6.95" customHeight="1">
      <c r="B21" s="19"/>
      <c r="AR21" s="19"/>
      <c r="BE21" s="451"/>
    </row>
    <row r="22" spans="2:71" ht="12" customHeight="1">
      <c r="B22" s="19"/>
      <c r="D22" s="26" t="s">
        <v>36</v>
      </c>
      <c r="AR22" s="19"/>
      <c r="BE22" s="451"/>
    </row>
    <row r="23" spans="2:71" ht="23.25" customHeight="1">
      <c r="B23" s="19"/>
      <c r="E23" s="457" t="s">
        <v>37</v>
      </c>
      <c r="F23" s="457"/>
      <c r="G23" s="457"/>
      <c r="H23" s="457"/>
      <c r="I23" s="457"/>
      <c r="J23" s="457"/>
      <c r="K23" s="457"/>
      <c r="L23" s="457"/>
      <c r="M23" s="457"/>
      <c r="N23" s="457"/>
      <c r="O23" s="457"/>
      <c r="P23" s="457"/>
      <c r="Q23" s="457"/>
      <c r="R23" s="457"/>
      <c r="S23" s="457"/>
      <c r="T23" s="457"/>
      <c r="U23" s="457"/>
      <c r="V23" s="457"/>
      <c r="W23" s="457"/>
      <c r="X23" s="457"/>
      <c r="Y23" s="457"/>
      <c r="Z23" s="457"/>
      <c r="AA23" s="457"/>
      <c r="AB23" s="457"/>
      <c r="AC23" s="457"/>
      <c r="AD23" s="457"/>
      <c r="AE23" s="457"/>
      <c r="AF23" s="457"/>
      <c r="AG23" s="457"/>
      <c r="AH23" s="457"/>
      <c r="AI23" s="457"/>
      <c r="AJ23" s="457"/>
      <c r="AK23" s="457"/>
      <c r="AL23" s="457"/>
      <c r="AM23" s="457"/>
      <c r="AN23" s="457"/>
      <c r="AR23" s="19"/>
      <c r="BE23" s="451"/>
    </row>
    <row r="24" spans="2:71" ht="6.95" customHeight="1">
      <c r="B24" s="19"/>
      <c r="AR24" s="19"/>
      <c r="BE24" s="451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451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458">
        <f>ROUND(AG94,2)</f>
        <v>0</v>
      </c>
      <c r="AL26" s="459"/>
      <c r="AM26" s="459"/>
      <c r="AN26" s="459"/>
      <c r="AO26" s="459"/>
      <c r="AR26" s="31"/>
      <c r="BE26" s="451"/>
    </row>
    <row r="27" spans="2:71" s="1" customFormat="1" ht="6.95" customHeight="1">
      <c r="B27" s="31"/>
      <c r="AR27" s="31"/>
      <c r="BE27" s="451"/>
    </row>
    <row r="28" spans="2:71" s="1" customFormat="1" ht="12.75">
      <c r="B28" s="31"/>
      <c r="L28" s="460" t="s">
        <v>39</v>
      </c>
      <c r="M28" s="460"/>
      <c r="N28" s="460"/>
      <c r="O28" s="460"/>
      <c r="P28" s="460"/>
      <c r="W28" s="460" t="s">
        <v>40</v>
      </c>
      <c r="X28" s="460"/>
      <c r="Y28" s="460"/>
      <c r="Z28" s="460"/>
      <c r="AA28" s="460"/>
      <c r="AB28" s="460"/>
      <c r="AC28" s="460"/>
      <c r="AD28" s="460"/>
      <c r="AE28" s="460"/>
      <c r="AK28" s="460" t="s">
        <v>41</v>
      </c>
      <c r="AL28" s="460"/>
      <c r="AM28" s="460"/>
      <c r="AN28" s="460"/>
      <c r="AO28" s="460"/>
      <c r="AR28" s="31"/>
      <c r="BE28" s="451"/>
    </row>
    <row r="29" spans="2:71" s="2" customFormat="1" ht="14.45" customHeight="1">
      <c r="B29" s="35"/>
      <c r="D29" s="26" t="s">
        <v>42</v>
      </c>
      <c r="F29" s="26" t="s">
        <v>43</v>
      </c>
      <c r="L29" s="440">
        <v>0.21</v>
      </c>
      <c r="M29" s="439"/>
      <c r="N29" s="439"/>
      <c r="O29" s="439"/>
      <c r="P29" s="439"/>
      <c r="W29" s="438">
        <f>ROUND(AZ94, 2)</f>
        <v>0</v>
      </c>
      <c r="X29" s="439"/>
      <c r="Y29" s="439"/>
      <c r="Z29" s="439"/>
      <c r="AA29" s="439"/>
      <c r="AB29" s="439"/>
      <c r="AC29" s="439"/>
      <c r="AD29" s="439"/>
      <c r="AE29" s="439"/>
      <c r="AK29" s="438">
        <f>ROUND(AV94, 2)</f>
        <v>0</v>
      </c>
      <c r="AL29" s="439"/>
      <c r="AM29" s="439"/>
      <c r="AN29" s="439"/>
      <c r="AO29" s="439"/>
      <c r="AR29" s="35"/>
      <c r="BE29" s="452"/>
    </row>
    <row r="30" spans="2:71" s="2" customFormat="1" ht="14.45" customHeight="1">
      <c r="B30" s="35"/>
      <c r="F30" s="26" t="s">
        <v>44</v>
      </c>
      <c r="L30" s="440">
        <v>0.15</v>
      </c>
      <c r="M30" s="439"/>
      <c r="N30" s="439"/>
      <c r="O30" s="439"/>
      <c r="P30" s="439"/>
      <c r="W30" s="438">
        <f>ROUND(BA94, 2)</f>
        <v>0</v>
      </c>
      <c r="X30" s="439"/>
      <c r="Y30" s="439"/>
      <c r="Z30" s="439"/>
      <c r="AA30" s="439"/>
      <c r="AB30" s="439"/>
      <c r="AC30" s="439"/>
      <c r="AD30" s="439"/>
      <c r="AE30" s="439"/>
      <c r="AK30" s="438">
        <f>ROUND(AW94, 2)</f>
        <v>0</v>
      </c>
      <c r="AL30" s="439"/>
      <c r="AM30" s="439"/>
      <c r="AN30" s="439"/>
      <c r="AO30" s="439"/>
      <c r="AR30" s="35"/>
      <c r="BE30" s="452"/>
    </row>
    <row r="31" spans="2:71" s="2" customFormat="1" ht="14.45" hidden="1" customHeight="1">
      <c r="B31" s="35"/>
      <c r="F31" s="26" t="s">
        <v>45</v>
      </c>
      <c r="L31" s="440">
        <v>0.21</v>
      </c>
      <c r="M31" s="439"/>
      <c r="N31" s="439"/>
      <c r="O31" s="439"/>
      <c r="P31" s="439"/>
      <c r="W31" s="438">
        <f>ROUND(BB94, 2)</f>
        <v>0</v>
      </c>
      <c r="X31" s="439"/>
      <c r="Y31" s="439"/>
      <c r="Z31" s="439"/>
      <c r="AA31" s="439"/>
      <c r="AB31" s="439"/>
      <c r="AC31" s="439"/>
      <c r="AD31" s="439"/>
      <c r="AE31" s="439"/>
      <c r="AK31" s="438">
        <v>0</v>
      </c>
      <c r="AL31" s="439"/>
      <c r="AM31" s="439"/>
      <c r="AN31" s="439"/>
      <c r="AO31" s="439"/>
      <c r="AR31" s="35"/>
      <c r="BE31" s="452"/>
    </row>
    <row r="32" spans="2:71" s="2" customFormat="1" ht="14.45" hidden="1" customHeight="1">
      <c r="B32" s="35"/>
      <c r="F32" s="26" t="s">
        <v>46</v>
      </c>
      <c r="L32" s="440">
        <v>0.15</v>
      </c>
      <c r="M32" s="439"/>
      <c r="N32" s="439"/>
      <c r="O32" s="439"/>
      <c r="P32" s="439"/>
      <c r="W32" s="438">
        <f>ROUND(BC94, 2)</f>
        <v>0</v>
      </c>
      <c r="X32" s="439"/>
      <c r="Y32" s="439"/>
      <c r="Z32" s="439"/>
      <c r="AA32" s="439"/>
      <c r="AB32" s="439"/>
      <c r="AC32" s="439"/>
      <c r="AD32" s="439"/>
      <c r="AE32" s="439"/>
      <c r="AK32" s="438">
        <v>0</v>
      </c>
      <c r="AL32" s="439"/>
      <c r="AM32" s="439"/>
      <c r="AN32" s="439"/>
      <c r="AO32" s="439"/>
      <c r="AR32" s="35"/>
      <c r="BE32" s="452"/>
    </row>
    <row r="33" spans="2:57" s="2" customFormat="1" ht="14.45" hidden="1" customHeight="1">
      <c r="B33" s="35"/>
      <c r="F33" s="26" t="s">
        <v>47</v>
      </c>
      <c r="L33" s="440">
        <v>0</v>
      </c>
      <c r="M33" s="439"/>
      <c r="N33" s="439"/>
      <c r="O33" s="439"/>
      <c r="P33" s="439"/>
      <c r="W33" s="438">
        <f>ROUND(BD94, 2)</f>
        <v>0</v>
      </c>
      <c r="X33" s="439"/>
      <c r="Y33" s="439"/>
      <c r="Z33" s="439"/>
      <c r="AA33" s="439"/>
      <c r="AB33" s="439"/>
      <c r="AC33" s="439"/>
      <c r="AD33" s="439"/>
      <c r="AE33" s="439"/>
      <c r="AK33" s="438">
        <v>0</v>
      </c>
      <c r="AL33" s="439"/>
      <c r="AM33" s="439"/>
      <c r="AN33" s="439"/>
      <c r="AO33" s="439"/>
      <c r="AR33" s="35"/>
      <c r="BE33" s="452"/>
    </row>
    <row r="34" spans="2:57" s="1" customFormat="1" ht="6.95" customHeight="1">
      <c r="B34" s="31"/>
      <c r="AR34" s="31"/>
      <c r="BE34" s="451"/>
    </row>
    <row r="35" spans="2:57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441" t="s">
        <v>50</v>
      </c>
      <c r="Y35" s="442"/>
      <c r="Z35" s="442"/>
      <c r="AA35" s="442"/>
      <c r="AB35" s="442"/>
      <c r="AC35" s="38"/>
      <c r="AD35" s="38"/>
      <c r="AE35" s="38"/>
      <c r="AF35" s="38"/>
      <c r="AG35" s="38"/>
      <c r="AH35" s="38"/>
      <c r="AI35" s="38"/>
      <c r="AJ35" s="38"/>
      <c r="AK35" s="443">
        <f>SUM(AK26:AK33)</f>
        <v>0</v>
      </c>
      <c r="AL35" s="442"/>
      <c r="AM35" s="442"/>
      <c r="AN35" s="442"/>
      <c r="AO35" s="444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0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0" s="1" customFormat="1" ht="24.95" customHeight="1">
      <c r="B82" s="31"/>
      <c r="C82" s="20" t="s">
        <v>57</v>
      </c>
      <c r="AR82" s="31"/>
    </row>
    <row r="83" spans="1:90" s="1" customFormat="1" ht="6.95" customHeight="1">
      <c r="B83" s="31"/>
      <c r="AR83" s="31"/>
    </row>
    <row r="84" spans="1:90" s="3" customFormat="1" ht="12" customHeight="1">
      <c r="B84" s="47"/>
      <c r="C84" s="26" t="s">
        <v>13</v>
      </c>
      <c r="L84" s="3" t="str">
        <f>K5</f>
        <v>laboratoreAVCR</v>
      </c>
      <c r="AR84" s="47"/>
    </row>
    <row r="85" spans="1:90" s="4" customFormat="1" ht="36.950000000000003" customHeight="1">
      <c r="B85" s="48"/>
      <c r="C85" s="49" t="s">
        <v>16</v>
      </c>
      <c r="L85" s="429" t="str">
        <f>K6</f>
        <v>Fyzikální ústav AV ČR, Cukrovarnická 10/112, Praha 6 - Rekonstrukce laboratoře D301</v>
      </c>
      <c r="M85" s="430"/>
      <c r="N85" s="430"/>
      <c r="O85" s="430"/>
      <c r="P85" s="430"/>
      <c r="Q85" s="430"/>
      <c r="R85" s="430"/>
      <c r="S85" s="430"/>
      <c r="T85" s="430"/>
      <c r="U85" s="430"/>
      <c r="V85" s="430"/>
      <c r="W85" s="430"/>
      <c r="X85" s="430"/>
      <c r="Y85" s="430"/>
      <c r="Z85" s="430"/>
      <c r="AA85" s="430"/>
      <c r="AB85" s="430"/>
      <c r="AC85" s="430"/>
      <c r="AD85" s="430"/>
      <c r="AE85" s="430"/>
      <c r="AF85" s="430"/>
      <c r="AG85" s="430"/>
      <c r="AH85" s="430"/>
      <c r="AI85" s="430"/>
      <c r="AJ85" s="430"/>
      <c r="AK85" s="430"/>
      <c r="AL85" s="430"/>
      <c r="AM85" s="430"/>
      <c r="AN85" s="430"/>
      <c r="AO85" s="430"/>
      <c r="AR85" s="48"/>
    </row>
    <row r="86" spans="1:90" s="1" customFormat="1" ht="6.95" customHeight="1">
      <c r="B86" s="31"/>
      <c r="AR86" s="31"/>
    </row>
    <row r="87" spans="1:90" s="1" customFormat="1" ht="12" customHeight="1">
      <c r="B87" s="31"/>
      <c r="C87" s="26" t="s">
        <v>20</v>
      </c>
      <c r="L87" s="50" t="str">
        <f>IF(K8="","",K8)</f>
        <v>Cukrovarnická 10/112, Praha 6</v>
      </c>
      <c r="AI87" s="26" t="s">
        <v>22</v>
      </c>
      <c r="AM87" s="431" t="str">
        <f>IF(AN8= "","",AN8)</f>
        <v>11. 2. 2023</v>
      </c>
      <c r="AN87" s="431"/>
      <c r="AR87" s="31"/>
    </row>
    <row r="88" spans="1:90" s="1" customFormat="1" ht="6.95" customHeight="1">
      <c r="B88" s="31"/>
      <c r="AR88" s="31"/>
    </row>
    <row r="89" spans="1:90" s="1" customFormat="1" ht="25.7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432" t="str">
        <f>IF(E17="","",E17)</f>
        <v>UBIQUIST VS, Ing.Vladimír Sedlecký</v>
      </c>
      <c r="AN89" s="433"/>
      <c r="AO89" s="433"/>
      <c r="AP89" s="433"/>
      <c r="AR89" s="31"/>
      <c r="AS89" s="434" t="s">
        <v>58</v>
      </c>
      <c r="AT89" s="435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0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432" t="str">
        <f>IF(E20="","",E20)</f>
        <v>Hana Pejšová</v>
      </c>
      <c r="AN90" s="433"/>
      <c r="AO90" s="433"/>
      <c r="AP90" s="433"/>
      <c r="AR90" s="31"/>
      <c r="AS90" s="436"/>
      <c r="AT90" s="437"/>
      <c r="BD90" s="54"/>
    </row>
    <row r="91" spans="1:90" s="1" customFormat="1" ht="10.9" customHeight="1">
      <c r="B91" s="31"/>
      <c r="AR91" s="31"/>
      <c r="AS91" s="436"/>
      <c r="AT91" s="437"/>
      <c r="BD91" s="54"/>
    </row>
    <row r="92" spans="1:90" s="1" customFormat="1" ht="29.25" customHeight="1">
      <c r="B92" s="31"/>
      <c r="C92" s="424" t="s">
        <v>59</v>
      </c>
      <c r="D92" s="425"/>
      <c r="E92" s="425"/>
      <c r="F92" s="425"/>
      <c r="G92" s="425"/>
      <c r="H92" s="55"/>
      <c r="I92" s="426" t="s">
        <v>60</v>
      </c>
      <c r="J92" s="425"/>
      <c r="K92" s="425"/>
      <c r="L92" s="425"/>
      <c r="M92" s="425"/>
      <c r="N92" s="425"/>
      <c r="O92" s="425"/>
      <c r="P92" s="425"/>
      <c r="Q92" s="425"/>
      <c r="R92" s="425"/>
      <c r="S92" s="425"/>
      <c r="T92" s="425"/>
      <c r="U92" s="425"/>
      <c r="V92" s="425"/>
      <c r="W92" s="425"/>
      <c r="X92" s="425"/>
      <c r="Y92" s="425"/>
      <c r="Z92" s="425"/>
      <c r="AA92" s="425"/>
      <c r="AB92" s="425"/>
      <c r="AC92" s="425"/>
      <c r="AD92" s="425"/>
      <c r="AE92" s="425"/>
      <c r="AF92" s="425"/>
      <c r="AG92" s="427" t="s">
        <v>61</v>
      </c>
      <c r="AH92" s="425"/>
      <c r="AI92" s="425"/>
      <c r="AJ92" s="425"/>
      <c r="AK92" s="425"/>
      <c r="AL92" s="425"/>
      <c r="AM92" s="425"/>
      <c r="AN92" s="426" t="s">
        <v>62</v>
      </c>
      <c r="AO92" s="425"/>
      <c r="AP92" s="428"/>
      <c r="AQ92" s="56" t="s">
        <v>63</v>
      </c>
      <c r="AR92" s="31"/>
      <c r="AS92" s="57" t="s">
        <v>64</v>
      </c>
      <c r="AT92" s="58" t="s">
        <v>65</v>
      </c>
      <c r="AU92" s="58" t="s">
        <v>66</v>
      </c>
      <c r="AV92" s="58" t="s">
        <v>67</v>
      </c>
      <c r="AW92" s="58" t="s">
        <v>68</v>
      </c>
      <c r="AX92" s="58" t="s">
        <v>69</v>
      </c>
      <c r="AY92" s="58" t="s">
        <v>70</v>
      </c>
      <c r="AZ92" s="58" t="s">
        <v>71</v>
      </c>
      <c r="BA92" s="58" t="s">
        <v>72</v>
      </c>
      <c r="BB92" s="58" t="s">
        <v>73</v>
      </c>
      <c r="BC92" s="58" t="s">
        <v>74</v>
      </c>
      <c r="BD92" s="59" t="s">
        <v>75</v>
      </c>
    </row>
    <row r="93" spans="1:90" s="1" customFormat="1" ht="10.9" customHeight="1">
      <c r="B93" s="31"/>
      <c r="AR93" s="31"/>
      <c r="AS93" s="60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0" s="5" customFormat="1" ht="32.450000000000003" customHeight="1">
      <c r="B94" s="61"/>
      <c r="C94" s="62" t="s">
        <v>76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448">
        <f>ROUND(AG95,2)</f>
        <v>0</v>
      </c>
      <c r="AH94" s="448"/>
      <c r="AI94" s="448"/>
      <c r="AJ94" s="448"/>
      <c r="AK94" s="448"/>
      <c r="AL94" s="448"/>
      <c r="AM94" s="448"/>
      <c r="AN94" s="449">
        <f>SUM(AG94,AT94)</f>
        <v>0</v>
      </c>
      <c r="AO94" s="449"/>
      <c r="AP94" s="449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77</v>
      </c>
      <c r="BT94" s="70" t="s">
        <v>78</v>
      </c>
      <c r="BV94" s="70" t="s">
        <v>79</v>
      </c>
      <c r="BW94" s="70" t="s">
        <v>4</v>
      </c>
      <c r="BX94" s="70" t="s">
        <v>80</v>
      </c>
      <c r="CL94" s="70" t="s">
        <v>1</v>
      </c>
    </row>
    <row r="95" spans="1:90" s="6" customFormat="1" ht="37.5" customHeight="1">
      <c r="A95" s="71" t="s">
        <v>81</v>
      </c>
      <c r="B95" s="72"/>
      <c r="C95" s="73"/>
      <c r="D95" s="447" t="s">
        <v>14</v>
      </c>
      <c r="E95" s="447"/>
      <c r="F95" s="447"/>
      <c r="G95" s="447"/>
      <c r="H95" s="447"/>
      <c r="I95" s="74"/>
      <c r="J95" s="447" t="s">
        <v>17</v>
      </c>
      <c r="K95" s="447"/>
      <c r="L95" s="447"/>
      <c r="M95" s="447"/>
      <c r="N95" s="447"/>
      <c r="O95" s="447"/>
      <c r="P95" s="447"/>
      <c r="Q95" s="447"/>
      <c r="R95" s="447"/>
      <c r="S95" s="447"/>
      <c r="T95" s="447"/>
      <c r="U95" s="447"/>
      <c r="V95" s="447"/>
      <c r="W95" s="447"/>
      <c r="X95" s="447"/>
      <c r="Y95" s="447"/>
      <c r="Z95" s="447"/>
      <c r="AA95" s="447"/>
      <c r="AB95" s="447"/>
      <c r="AC95" s="447"/>
      <c r="AD95" s="447"/>
      <c r="AE95" s="447"/>
      <c r="AF95" s="447"/>
      <c r="AG95" s="445">
        <f>'laboratoreAVCR - Fyzikáln...'!J28</f>
        <v>0</v>
      </c>
      <c r="AH95" s="446"/>
      <c r="AI95" s="446"/>
      <c r="AJ95" s="446"/>
      <c r="AK95" s="446"/>
      <c r="AL95" s="446"/>
      <c r="AM95" s="446"/>
      <c r="AN95" s="445">
        <f>SUM(AG95,AT95)</f>
        <v>0</v>
      </c>
      <c r="AO95" s="446"/>
      <c r="AP95" s="446"/>
      <c r="AQ95" s="75" t="s">
        <v>82</v>
      </c>
      <c r="AR95" s="72"/>
      <c r="AS95" s="76">
        <v>0</v>
      </c>
      <c r="AT95" s="77">
        <f>ROUND(SUM(AV95:AW95),2)</f>
        <v>0</v>
      </c>
      <c r="AU95" s="78">
        <f>'laboratoreAVCR - Fyzikáln...'!P145</f>
        <v>0</v>
      </c>
      <c r="AV95" s="77">
        <f>'laboratoreAVCR - Fyzikáln...'!J31</f>
        <v>0</v>
      </c>
      <c r="AW95" s="77">
        <f>'laboratoreAVCR - Fyzikáln...'!J32</f>
        <v>0</v>
      </c>
      <c r="AX95" s="77">
        <f>'laboratoreAVCR - Fyzikáln...'!J33</f>
        <v>0</v>
      </c>
      <c r="AY95" s="77">
        <f>'laboratoreAVCR - Fyzikáln...'!J34</f>
        <v>0</v>
      </c>
      <c r="AZ95" s="77">
        <f>'laboratoreAVCR - Fyzikáln...'!F31</f>
        <v>0</v>
      </c>
      <c r="BA95" s="77">
        <f>'laboratoreAVCR - Fyzikáln...'!F32</f>
        <v>0</v>
      </c>
      <c r="BB95" s="77">
        <f>'laboratoreAVCR - Fyzikáln...'!F33</f>
        <v>0</v>
      </c>
      <c r="BC95" s="77">
        <f>'laboratoreAVCR - Fyzikáln...'!F34</f>
        <v>0</v>
      </c>
      <c r="BD95" s="79">
        <f>'laboratoreAVCR - Fyzikáln...'!F35</f>
        <v>0</v>
      </c>
      <c r="BT95" s="80" t="s">
        <v>83</v>
      </c>
      <c r="BU95" s="80" t="s">
        <v>84</v>
      </c>
      <c r="BV95" s="80" t="s">
        <v>79</v>
      </c>
      <c r="BW95" s="80" t="s">
        <v>4</v>
      </c>
      <c r="BX95" s="80" t="s">
        <v>80</v>
      </c>
      <c r="CL95" s="80" t="s">
        <v>1</v>
      </c>
    </row>
    <row r="96" spans="1:90" s="1" customFormat="1" ht="30" customHeight="1">
      <c r="B96" s="31"/>
      <c r="AR96" s="31"/>
    </row>
    <row r="97" spans="2:44" s="1" customFormat="1" ht="6.95" customHeight="1"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31"/>
    </row>
  </sheetData>
  <mergeCells count="42"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laboratoreAVCR - Fyzikáln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486"/>
  <sheetViews>
    <sheetView showGridLines="0" tabSelected="1" topLeftCell="A469" workbookViewId="0">
      <selection activeCell="H474" sqref="H474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1" width="22.332031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422" t="s">
        <v>5</v>
      </c>
      <c r="M2" s="423"/>
      <c r="N2" s="423"/>
      <c r="O2" s="423"/>
      <c r="P2" s="423"/>
      <c r="Q2" s="423"/>
      <c r="R2" s="423"/>
      <c r="S2" s="423"/>
      <c r="T2" s="423"/>
      <c r="U2" s="423"/>
      <c r="V2" s="423"/>
      <c r="AT2" s="16" t="s">
        <v>4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85</v>
      </c>
    </row>
    <row r="4" spans="2:46" ht="24.95" customHeight="1">
      <c r="B4" s="19"/>
      <c r="D4" s="20" t="s">
        <v>1278</v>
      </c>
      <c r="L4" s="19"/>
      <c r="M4" s="81" t="s">
        <v>10</v>
      </c>
      <c r="AT4" s="16" t="s">
        <v>3</v>
      </c>
    </row>
    <row r="5" spans="2:46" ht="6.95" customHeight="1">
      <c r="B5" s="19"/>
      <c r="L5" s="19"/>
    </row>
    <row r="6" spans="2:46" s="1" customFormat="1" ht="12" customHeight="1">
      <c r="B6" s="31"/>
      <c r="D6" s="26" t="s">
        <v>16</v>
      </c>
      <c r="L6" s="31"/>
    </row>
    <row r="7" spans="2:46" s="1" customFormat="1" ht="30" customHeight="1">
      <c r="B7" s="31"/>
      <c r="E7" s="429" t="s">
        <v>17</v>
      </c>
      <c r="F7" s="461"/>
      <c r="G7" s="461"/>
      <c r="H7" s="461"/>
      <c r="L7" s="31"/>
    </row>
    <row r="8" spans="2:46" s="1" customFormat="1">
      <c r="B8" s="31"/>
      <c r="L8" s="31"/>
    </row>
    <row r="9" spans="2:46" s="1" customFormat="1" ht="12" customHeight="1">
      <c r="B9" s="31"/>
      <c r="D9" s="26" t="s">
        <v>18</v>
      </c>
      <c r="F9" s="24" t="s">
        <v>1</v>
      </c>
      <c r="I9" s="26" t="s">
        <v>19</v>
      </c>
      <c r="J9" s="24" t="s">
        <v>1</v>
      </c>
      <c r="L9" s="31"/>
    </row>
    <row r="10" spans="2:46" s="1" customFormat="1" ht="12" customHeight="1">
      <c r="B10" s="31"/>
      <c r="D10" s="26" t="s">
        <v>20</v>
      </c>
      <c r="F10" s="24" t="s">
        <v>21</v>
      </c>
      <c r="I10" s="26" t="s">
        <v>22</v>
      </c>
      <c r="J10" s="51" t="str">
        <f>'Rekapitulace stavby'!AN8</f>
        <v>11. 2. 2023</v>
      </c>
      <c r="L10" s="31"/>
    </row>
    <row r="11" spans="2:46" s="1" customFormat="1" ht="10.9" customHeight="1">
      <c r="B11" s="31"/>
      <c r="L11" s="31"/>
    </row>
    <row r="12" spans="2:46" s="1" customFormat="1" ht="12" customHeight="1">
      <c r="B12" s="31"/>
      <c r="D12" s="26" t="s">
        <v>24</v>
      </c>
      <c r="I12" s="26" t="s">
        <v>25</v>
      </c>
      <c r="J12" s="24" t="str">
        <f>IF('Rekapitulace stavby'!AN10="","",'Rekapitulace stavby'!AN10)</f>
        <v/>
      </c>
      <c r="L12" s="31"/>
    </row>
    <row r="13" spans="2:46" s="1" customFormat="1" ht="18" customHeight="1">
      <c r="B13" s="31"/>
      <c r="E13" s="24" t="str">
        <f>IF('Rekapitulace stavby'!E11="","",'Rekapitulace stavby'!E11)</f>
        <v xml:space="preserve"> </v>
      </c>
      <c r="I13" s="26" t="s">
        <v>27</v>
      </c>
      <c r="J13" s="24" t="str">
        <f>IF('Rekapitulace stavby'!AN11="","",'Rekapitulace stavby'!AN11)</f>
        <v/>
      </c>
      <c r="L13" s="31"/>
    </row>
    <row r="14" spans="2:46" s="1" customFormat="1" ht="6.95" customHeight="1">
      <c r="B14" s="31"/>
      <c r="L14" s="31"/>
    </row>
    <row r="15" spans="2:46" s="1" customFormat="1" ht="12" customHeight="1">
      <c r="B15" s="31"/>
      <c r="D15" s="26" t="s">
        <v>28</v>
      </c>
      <c r="I15" s="26" t="s">
        <v>25</v>
      </c>
      <c r="J15" s="27" t="str">
        <f>'Rekapitulace stavby'!AN13</f>
        <v>Vyplň údaj</v>
      </c>
      <c r="L15" s="31"/>
    </row>
    <row r="16" spans="2:46" s="1" customFormat="1" ht="18" customHeight="1">
      <c r="B16" s="31"/>
      <c r="E16" s="462" t="str">
        <f>'Rekapitulace stavby'!E14</f>
        <v>Vyplň údaj</v>
      </c>
      <c r="F16" s="453"/>
      <c r="G16" s="453"/>
      <c r="H16" s="453"/>
      <c r="I16" s="26" t="s">
        <v>27</v>
      </c>
      <c r="J16" s="27" t="str">
        <f>'Rekapitulace stavby'!AN14</f>
        <v>Vyplň údaj</v>
      </c>
      <c r="L16" s="31"/>
    </row>
    <row r="17" spans="2:12" s="1" customFormat="1" ht="6.95" customHeight="1">
      <c r="B17" s="31"/>
      <c r="L17" s="31"/>
    </row>
    <row r="18" spans="2:12" s="1" customFormat="1" ht="12" customHeight="1">
      <c r="B18" s="31"/>
      <c r="D18" s="26" t="s">
        <v>30</v>
      </c>
      <c r="I18" s="26" t="s">
        <v>25</v>
      </c>
      <c r="J18" s="24" t="s">
        <v>1</v>
      </c>
      <c r="L18" s="31"/>
    </row>
    <row r="19" spans="2:12" s="1" customFormat="1" ht="18" customHeight="1">
      <c r="B19" s="31"/>
      <c r="E19" s="24" t="s">
        <v>31</v>
      </c>
      <c r="I19" s="26" t="s">
        <v>27</v>
      </c>
      <c r="J19" s="24" t="s">
        <v>1</v>
      </c>
      <c r="L19" s="31"/>
    </row>
    <row r="20" spans="2:12" s="1" customFormat="1" ht="6.95" customHeight="1">
      <c r="B20" s="31"/>
      <c r="L20" s="31"/>
    </row>
    <row r="21" spans="2:12" s="1" customFormat="1" ht="12" customHeight="1">
      <c r="B21" s="31"/>
      <c r="D21" s="26" t="s">
        <v>33</v>
      </c>
      <c r="I21" s="26" t="s">
        <v>25</v>
      </c>
      <c r="J21" s="24" t="s">
        <v>34</v>
      </c>
      <c r="L21" s="31"/>
    </row>
    <row r="22" spans="2:12" s="1" customFormat="1" ht="18" customHeight="1">
      <c r="B22" s="31"/>
      <c r="E22" s="24" t="s">
        <v>35</v>
      </c>
      <c r="I22" s="26" t="s">
        <v>27</v>
      </c>
      <c r="J22" s="24" t="s">
        <v>1</v>
      </c>
      <c r="L22" s="31"/>
    </row>
    <row r="23" spans="2:12" s="1" customFormat="1" ht="6.95" customHeight="1">
      <c r="B23" s="31"/>
      <c r="L23" s="31"/>
    </row>
    <row r="24" spans="2:12" s="1" customFormat="1" ht="12" customHeight="1">
      <c r="B24" s="31"/>
      <c r="D24" s="26" t="s">
        <v>36</v>
      </c>
      <c r="L24" s="31"/>
    </row>
    <row r="25" spans="2:12" s="7" customFormat="1" ht="35.25" customHeight="1">
      <c r="B25" s="82"/>
      <c r="E25" s="457" t="s">
        <v>37</v>
      </c>
      <c r="F25" s="457"/>
      <c r="G25" s="457"/>
      <c r="H25" s="457"/>
      <c r="L25" s="82"/>
    </row>
    <row r="26" spans="2:12" s="1" customFormat="1" ht="6.95" customHeight="1">
      <c r="B26" s="31"/>
      <c r="L26" s="31"/>
    </row>
    <row r="27" spans="2:12" s="1" customFormat="1" ht="6.95" customHeight="1">
      <c r="B27" s="31"/>
      <c r="D27" s="52"/>
      <c r="E27" s="52"/>
      <c r="F27" s="52"/>
      <c r="G27" s="52"/>
      <c r="H27" s="52"/>
      <c r="I27" s="52"/>
      <c r="J27" s="52"/>
      <c r="K27" s="52"/>
      <c r="L27" s="31"/>
    </row>
    <row r="28" spans="2:12" s="1" customFormat="1" ht="25.35" customHeight="1">
      <c r="B28" s="31"/>
      <c r="D28" s="83" t="s">
        <v>38</v>
      </c>
      <c r="J28" s="64">
        <f>ROUND(J145, 2)</f>
        <v>0</v>
      </c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14.45" customHeight="1">
      <c r="B30" s="31"/>
      <c r="F30" s="34" t="s">
        <v>40</v>
      </c>
      <c r="I30" s="34" t="s">
        <v>39</v>
      </c>
      <c r="J30" s="34" t="s">
        <v>41</v>
      </c>
      <c r="L30" s="31"/>
    </row>
    <row r="31" spans="2:12" s="1" customFormat="1" ht="14.45" customHeight="1">
      <c r="B31" s="31"/>
      <c r="D31" s="84" t="s">
        <v>42</v>
      </c>
      <c r="E31" s="26" t="s">
        <v>43</v>
      </c>
      <c r="F31" s="85">
        <f>ROUND((SUM(BE145:BE485)),  2)</f>
        <v>0</v>
      </c>
      <c r="I31" s="86">
        <v>0.21</v>
      </c>
      <c r="J31" s="85">
        <f>ROUND(((SUM(BE145:BE485))*I31),  2)</f>
        <v>0</v>
      </c>
      <c r="L31" s="31"/>
    </row>
    <row r="32" spans="2:12" s="1" customFormat="1" ht="14.45" customHeight="1">
      <c r="B32" s="31"/>
      <c r="E32" s="26" t="s">
        <v>44</v>
      </c>
      <c r="F32" s="85">
        <f>ROUND((SUM(BF145:BF485)),  2)</f>
        <v>0</v>
      </c>
      <c r="I32" s="86">
        <v>0.15</v>
      </c>
      <c r="J32" s="85">
        <f>ROUND(((SUM(BF145:BF485))*I32),  2)</f>
        <v>0</v>
      </c>
      <c r="L32" s="31"/>
    </row>
    <row r="33" spans="2:12" s="1" customFormat="1" ht="14.45" hidden="1" customHeight="1">
      <c r="B33" s="31"/>
      <c r="E33" s="26" t="s">
        <v>45</v>
      </c>
      <c r="F33" s="85">
        <f>ROUND((SUM(BG145:BG485)),  2)</f>
        <v>0</v>
      </c>
      <c r="I33" s="86">
        <v>0.21</v>
      </c>
      <c r="J33" s="85">
        <f>0</f>
        <v>0</v>
      </c>
      <c r="L33" s="31"/>
    </row>
    <row r="34" spans="2:12" s="1" customFormat="1" ht="14.45" hidden="1" customHeight="1">
      <c r="B34" s="31"/>
      <c r="E34" s="26" t="s">
        <v>46</v>
      </c>
      <c r="F34" s="85">
        <f>ROUND((SUM(BH145:BH485)),  2)</f>
        <v>0</v>
      </c>
      <c r="I34" s="86">
        <v>0.15</v>
      </c>
      <c r="J34" s="85">
        <f>0</f>
        <v>0</v>
      </c>
      <c r="L34" s="31"/>
    </row>
    <row r="35" spans="2:12" s="1" customFormat="1" ht="14.45" hidden="1" customHeight="1">
      <c r="B35" s="31"/>
      <c r="E35" s="26" t="s">
        <v>47</v>
      </c>
      <c r="F35" s="85">
        <f>ROUND((SUM(BI145:BI485)),  2)</f>
        <v>0</v>
      </c>
      <c r="I35" s="86">
        <v>0</v>
      </c>
      <c r="J35" s="85">
        <f>0</f>
        <v>0</v>
      </c>
      <c r="L35" s="31"/>
    </row>
    <row r="36" spans="2:12" s="1" customFormat="1" ht="6.95" customHeight="1">
      <c r="B36" s="31"/>
      <c r="L36" s="31"/>
    </row>
    <row r="37" spans="2:12" s="1" customFormat="1" ht="25.35" customHeight="1">
      <c r="B37" s="31"/>
      <c r="C37" s="87"/>
      <c r="D37" s="88" t="s">
        <v>48</v>
      </c>
      <c r="E37" s="55"/>
      <c r="F37" s="55"/>
      <c r="G37" s="89" t="s">
        <v>49</v>
      </c>
      <c r="H37" s="90" t="s">
        <v>50</v>
      </c>
      <c r="I37" s="55"/>
      <c r="J37" s="91">
        <f>SUM(J28:J35)</f>
        <v>0</v>
      </c>
      <c r="K37" s="92"/>
      <c r="L37" s="31"/>
    </row>
    <row r="38" spans="2:12" s="1" customFormat="1" ht="14.45" customHeight="1">
      <c r="B38" s="31"/>
      <c r="L38" s="31"/>
    </row>
    <row r="39" spans="2:12" ht="14.45" customHeight="1">
      <c r="B39" s="19"/>
      <c r="L39" s="19"/>
    </row>
    <row r="40" spans="2:12" ht="14.45" customHeight="1">
      <c r="B40" s="19"/>
      <c r="L40" s="19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41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93" t="s">
        <v>54</v>
      </c>
      <c r="G61" s="42" t="s">
        <v>53</v>
      </c>
      <c r="H61" s="33"/>
      <c r="I61" s="33"/>
      <c r="J61" s="94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41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93" t="s">
        <v>54</v>
      </c>
      <c r="G76" s="42" t="s">
        <v>53</v>
      </c>
      <c r="H76" s="33"/>
      <c r="I76" s="33"/>
      <c r="J76" s="94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47" s="1" customFormat="1" ht="24.95" customHeight="1">
      <c r="B82" s="31"/>
      <c r="C82" s="20" t="s">
        <v>86</v>
      </c>
      <c r="L82" s="31"/>
    </row>
    <row r="83" spans="2:47" s="1" customFormat="1" ht="6.95" customHeight="1">
      <c r="B83" s="31"/>
      <c r="L83" s="31"/>
    </row>
    <row r="84" spans="2:47" s="1" customFormat="1" ht="12" customHeight="1">
      <c r="B84" s="31"/>
      <c r="C84" s="26" t="s">
        <v>16</v>
      </c>
      <c r="L84" s="31"/>
    </row>
    <row r="85" spans="2:47" s="1" customFormat="1" ht="30" customHeight="1">
      <c r="B85" s="31"/>
      <c r="E85" s="429" t="str">
        <f>E7</f>
        <v>Fyzikální ústav AV ČR, Cukrovarnická 10/112, Praha 6 - Rekonstrukce laboratoře D301</v>
      </c>
      <c r="F85" s="461"/>
      <c r="G85" s="461"/>
      <c r="H85" s="461"/>
      <c r="L85" s="31"/>
    </row>
    <row r="86" spans="2:47" s="1" customFormat="1" ht="6.95" customHeight="1">
      <c r="B86" s="31"/>
      <c r="L86" s="31"/>
    </row>
    <row r="87" spans="2:47" s="1" customFormat="1" ht="12" customHeight="1">
      <c r="B87" s="31"/>
      <c r="C87" s="26" t="s">
        <v>20</v>
      </c>
      <c r="F87" s="24" t="str">
        <f>F10</f>
        <v>Cukrovarnická 10/112, Praha 6</v>
      </c>
      <c r="I87" s="26" t="s">
        <v>22</v>
      </c>
      <c r="J87" s="51" t="str">
        <f>IF(J10="","",J10)</f>
        <v>11. 2. 2023</v>
      </c>
      <c r="L87" s="31"/>
    </row>
    <row r="88" spans="2:47" s="1" customFormat="1" ht="6.95" customHeight="1">
      <c r="B88" s="31"/>
      <c r="L88" s="31"/>
    </row>
    <row r="89" spans="2:47" s="1" customFormat="1" ht="25.7" customHeight="1">
      <c r="B89" s="31"/>
      <c r="C89" s="26" t="s">
        <v>24</v>
      </c>
      <c r="F89" s="24" t="str">
        <f>E13</f>
        <v xml:space="preserve"> </v>
      </c>
      <c r="I89" s="26" t="s">
        <v>30</v>
      </c>
      <c r="J89" s="29" t="str">
        <f>E19</f>
        <v>UBIQUIST VS, Ing.Vladimír Sedlecký</v>
      </c>
      <c r="L89" s="31"/>
    </row>
    <row r="90" spans="2:47" s="1" customFormat="1" ht="15.2" customHeight="1">
      <c r="B90" s="31"/>
      <c r="C90" s="26" t="s">
        <v>28</v>
      </c>
      <c r="F90" s="24" t="str">
        <f>IF(E16="","",E16)</f>
        <v>Vyplň údaj</v>
      </c>
      <c r="I90" s="26" t="s">
        <v>33</v>
      </c>
      <c r="J90" s="29" t="str">
        <f>E22</f>
        <v>Hana Pejšová</v>
      </c>
      <c r="L90" s="31"/>
    </row>
    <row r="91" spans="2:47" s="1" customFormat="1" ht="10.35" customHeight="1">
      <c r="B91" s="31"/>
      <c r="L91" s="31"/>
    </row>
    <row r="92" spans="2:47" s="1" customFormat="1" ht="29.25" customHeight="1">
      <c r="B92" s="31"/>
      <c r="C92" s="95" t="s">
        <v>87</v>
      </c>
      <c r="D92" s="87"/>
      <c r="E92" s="87"/>
      <c r="F92" s="87"/>
      <c r="G92" s="87"/>
      <c r="H92" s="87"/>
      <c r="I92" s="87"/>
      <c r="J92" s="96" t="s">
        <v>88</v>
      </c>
      <c r="K92" s="87"/>
      <c r="L92" s="31"/>
    </row>
    <row r="93" spans="2:47" s="1" customFormat="1" ht="10.35" customHeight="1">
      <c r="B93" s="31"/>
      <c r="L93" s="31"/>
    </row>
    <row r="94" spans="2:47" s="1" customFormat="1" ht="22.9" customHeight="1">
      <c r="B94" s="31"/>
      <c r="C94" s="97" t="s">
        <v>89</v>
      </c>
      <c r="J94" s="64">
        <f>J145</f>
        <v>0</v>
      </c>
      <c r="L94" s="31"/>
      <c r="AU94" s="16" t="s">
        <v>90</v>
      </c>
    </row>
    <row r="95" spans="2:47" s="8" customFormat="1" ht="24.95" customHeight="1">
      <c r="B95" s="98"/>
      <c r="D95" s="99" t="s">
        <v>91</v>
      </c>
      <c r="E95" s="100"/>
      <c r="F95" s="100"/>
      <c r="G95" s="100"/>
      <c r="H95" s="100"/>
      <c r="I95" s="100"/>
      <c r="J95" s="101">
        <f>J146</f>
        <v>0</v>
      </c>
      <c r="L95" s="98"/>
    </row>
    <row r="96" spans="2:47" s="9" customFormat="1" ht="19.899999999999999" customHeight="1">
      <c r="B96" s="102"/>
      <c r="D96" s="103" t="s">
        <v>92</v>
      </c>
      <c r="E96" s="104"/>
      <c r="F96" s="104"/>
      <c r="G96" s="104"/>
      <c r="H96" s="104"/>
      <c r="I96" s="104"/>
      <c r="J96" s="105">
        <f>J147</f>
        <v>0</v>
      </c>
      <c r="L96" s="102"/>
    </row>
    <row r="97" spans="2:12" s="9" customFormat="1" ht="19.899999999999999" customHeight="1">
      <c r="B97" s="102"/>
      <c r="D97" s="103" t="s">
        <v>93</v>
      </c>
      <c r="E97" s="104"/>
      <c r="F97" s="104"/>
      <c r="G97" s="104"/>
      <c r="H97" s="104"/>
      <c r="I97" s="104"/>
      <c r="J97" s="105">
        <f>J192</f>
        <v>0</v>
      </c>
      <c r="L97" s="102"/>
    </row>
    <row r="98" spans="2:12" s="9" customFormat="1" ht="19.899999999999999" customHeight="1">
      <c r="B98" s="102"/>
      <c r="D98" s="103" t="s">
        <v>94</v>
      </c>
      <c r="E98" s="104"/>
      <c r="F98" s="104"/>
      <c r="G98" s="104"/>
      <c r="H98" s="104"/>
      <c r="I98" s="104"/>
      <c r="J98" s="105">
        <f>J215</f>
        <v>0</v>
      </c>
      <c r="L98" s="102"/>
    </row>
    <row r="99" spans="2:12" s="9" customFormat="1" ht="19.899999999999999" customHeight="1">
      <c r="B99" s="102"/>
      <c r="D99" s="103" t="s">
        <v>95</v>
      </c>
      <c r="E99" s="104"/>
      <c r="F99" s="104"/>
      <c r="G99" s="104"/>
      <c r="H99" s="104"/>
      <c r="I99" s="104"/>
      <c r="J99" s="105">
        <f>J232</f>
        <v>0</v>
      </c>
      <c r="L99" s="102"/>
    </row>
    <row r="100" spans="2:12" s="9" customFormat="1" ht="19.899999999999999" customHeight="1">
      <c r="B100" s="102"/>
      <c r="D100" s="103" t="s">
        <v>96</v>
      </c>
      <c r="E100" s="104"/>
      <c r="F100" s="104"/>
      <c r="G100" s="104"/>
      <c r="H100" s="104"/>
      <c r="I100" s="104"/>
      <c r="J100" s="105">
        <f>J238</f>
        <v>0</v>
      </c>
      <c r="L100" s="102"/>
    </row>
    <row r="101" spans="2:12" s="9" customFormat="1" ht="19.899999999999999" customHeight="1">
      <c r="B101" s="102"/>
      <c r="D101" s="103" t="s">
        <v>97</v>
      </c>
      <c r="E101" s="104"/>
      <c r="F101" s="104"/>
      <c r="G101" s="104"/>
      <c r="H101" s="104"/>
      <c r="I101" s="104"/>
      <c r="J101" s="105">
        <f>J268</f>
        <v>0</v>
      </c>
      <c r="L101" s="102"/>
    </row>
    <row r="102" spans="2:12" s="9" customFormat="1" ht="19.899999999999999" customHeight="1">
      <c r="B102" s="102"/>
      <c r="D102" s="103" t="s">
        <v>98</v>
      </c>
      <c r="E102" s="104"/>
      <c r="F102" s="104"/>
      <c r="G102" s="104"/>
      <c r="H102" s="104"/>
      <c r="I102" s="104"/>
      <c r="J102" s="105">
        <f>J273</f>
        <v>0</v>
      </c>
      <c r="L102" s="102"/>
    </row>
    <row r="103" spans="2:12" s="9" customFormat="1" ht="19.899999999999999" customHeight="1">
      <c r="B103" s="102"/>
      <c r="D103" s="103" t="s">
        <v>99</v>
      </c>
      <c r="E103" s="104"/>
      <c r="F103" s="104"/>
      <c r="G103" s="104"/>
      <c r="H103" s="104"/>
      <c r="I103" s="104"/>
      <c r="J103" s="105">
        <f>J317</f>
        <v>0</v>
      </c>
      <c r="L103" s="102"/>
    </row>
    <row r="104" spans="2:12" s="9" customFormat="1" ht="19.899999999999999" customHeight="1">
      <c r="B104" s="102"/>
      <c r="D104" s="103" t="s">
        <v>100</v>
      </c>
      <c r="E104" s="104"/>
      <c r="F104" s="104"/>
      <c r="G104" s="104"/>
      <c r="H104" s="104"/>
      <c r="I104" s="104"/>
      <c r="J104" s="105">
        <f>J326</f>
        <v>0</v>
      </c>
      <c r="L104" s="102"/>
    </row>
    <row r="105" spans="2:12" s="8" customFormat="1" ht="24.95" customHeight="1">
      <c r="B105" s="98"/>
      <c r="D105" s="99" t="s">
        <v>101</v>
      </c>
      <c r="E105" s="100"/>
      <c r="F105" s="100"/>
      <c r="G105" s="100"/>
      <c r="H105" s="100"/>
      <c r="I105" s="100"/>
      <c r="J105" s="101">
        <f>J328</f>
        <v>0</v>
      </c>
      <c r="L105" s="98"/>
    </row>
    <row r="106" spans="2:12" s="9" customFormat="1" ht="19.899999999999999" customHeight="1">
      <c r="B106" s="102"/>
      <c r="D106" s="103" t="s">
        <v>102</v>
      </c>
      <c r="E106" s="104"/>
      <c r="F106" s="104"/>
      <c r="G106" s="104"/>
      <c r="H106" s="104"/>
      <c r="I106" s="104"/>
      <c r="J106" s="105">
        <f>J329</f>
        <v>0</v>
      </c>
      <c r="L106" s="102"/>
    </row>
    <row r="107" spans="2:12" s="9" customFormat="1" ht="19.899999999999999" customHeight="1">
      <c r="B107" s="102"/>
      <c r="D107" s="103" t="s">
        <v>103</v>
      </c>
      <c r="E107" s="104"/>
      <c r="F107" s="104"/>
      <c r="G107" s="104"/>
      <c r="H107" s="104"/>
      <c r="I107" s="104"/>
      <c r="J107" s="105">
        <f>J354</f>
        <v>0</v>
      </c>
      <c r="L107" s="102"/>
    </row>
    <row r="108" spans="2:12" s="9" customFormat="1" ht="19.899999999999999" customHeight="1">
      <c r="B108" s="102"/>
      <c r="D108" s="103" t="s">
        <v>104</v>
      </c>
      <c r="E108" s="104"/>
      <c r="F108" s="104"/>
      <c r="G108" s="104"/>
      <c r="H108" s="104"/>
      <c r="I108" s="104"/>
      <c r="J108" s="105">
        <f>J359</f>
        <v>0</v>
      </c>
      <c r="L108" s="102"/>
    </row>
    <row r="109" spans="2:12" s="9" customFormat="1" ht="19.899999999999999" customHeight="1">
      <c r="B109" s="102"/>
      <c r="D109" s="103" t="s">
        <v>105</v>
      </c>
      <c r="E109" s="104"/>
      <c r="F109" s="104"/>
      <c r="G109" s="104"/>
      <c r="H109" s="104"/>
      <c r="I109" s="104"/>
      <c r="J109" s="105">
        <f>J361</f>
        <v>0</v>
      </c>
      <c r="L109" s="102"/>
    </row>
    <row r="110" spans="2:12" s="9" customFormat="1" ht="19.899999999999999" customHeight="1">
      <c r="B110" s="102"/>
      <c r="D110" s="103" t="s">
        <v>106</v>
      </c>
      <c r="E110" s="104"/>
      <c r="F110" s="104"/>
      <c r="G110" s="104"/>
      <c r="H110" s="104"/>
      <c r="I110" s="104"/>
      <c r="J110" s="105">
        <f>J366</f>
        <v>0</v>
      </c>
      <c r="L110" s="102"/>
    </row>
    <row r="111" spans="2:12" s="9" customFormat="1" ht="19.899999999999999" customHeight="1">
      <c r="B111" s="102"/>
      <c r="D111" s="103" t="s">
        <v>107</v>
      </c>
      <c r="E111" s="104"/>
      <c r="F111" s="104"/>
      <c r="G111" s="104"/>
      <c r="H111" s="104"/>
      <c r="I111" s="104"/>
      <c r="J111" s="105">
        <f>J368</f>
        <v>0</v>
      </c>
      <c r="L111" s="102"/>
    </row>
    <row r="112" spans="2:12" s="9" customFormat="1" ht="19.899999999999999" customHeight="1">
      <c r="B112" s="102"/>
      <c r="D112" s="103" t="s">
        <v>108</v>
      </c>
      <c r="E112" s="104"/>
      <c r="F112" s="104"/>
      <c r="G112" s="104"/>
      <c r="H112" s="104"/>
      <c r="I112" s="104"/>
      <c r="J112" s="105">
        <f>J370</f>
        <v>0</v>
      </c>
      <c r="L112" s="102"/>
    </row>
    <row r="113" spans="2:12" s="9" customFormat="1" ht="19.899999999999999" customHeight="1">
      <c r="B113" s="102"/>
      <c r="D113" s="103" t="s">
        <v>109</v>
      </c>
      <c r="E113" s="104"/>
      <c r="F113" s="104"/>
      <c r="G113" s="104"/>
      <c r="H113" s="104"/>
      <c r="I113" s="104"/>
      <c r="J113" s="105">
        <f>J375</f>
        <v>0</v>
      </c>
      <c r="L113" s="102"/>
    </row>
    <row r="114" spans="2:12" s="9" customFormat="1" ht="19.899999999999999" customHeight="1">
      <c r="B114" s="102"/>
      <c r="D114" s="103" t="s">
        <v>110</v>
      </c>
      <c r="E114" s="104"/>
      <c r="F114" s="104"/>
      <c r="G114" s="104"/>
      <c r="H114" s="104"/>
      <c r="I114" s="104"/>
      <c r="J114" s="105">
        <f>J379</f>
        <v>0</v>
      </c>
      <c r="L114" s="102"/>
    </row>
    <row r="115" spans="2:12" s="9" customFormat="1" ht="19.899999999999999" customHeight="1">
      <c r="B115" s="102"/>
      <c r="D115" s="103" t="s">
        <v>111</v>
      </c>
      <c r="E115" s="104"/>
      <c r="F115" s="104"/>
      <c r="G115" s="104"/>
      <c r="H115" s="104"/>
      <c r="I115" s="104"/>
      <c r="J115" s="105">
        <f>J384</f>
        <v>0</v>
      </c>
      <c r="L115" s="102"/>
    </row>
    <row r="116" spans="2:12" s="9" customFormat="1" ht="19.899999999999999" customHeight="1">
      <c r="B116" s="102"/>
      <c r="D116" s="103" t="s">
        <v>112</v>
      </c>
      <c r="E116" s="104"/>
      <c r="F116" s="104"/>
      <c r="G116" s="104"/>
      <c r="H116" s="104"/>
      <c r="I116" s="104"/>
      <c r="J116" s="105">
        <f>J389</f>
        <v>0</v>
      </c>
      <c r="L116" s="102"/>
    </row>
    <row r="117" spans="2:12" s="9" customFormat="1" ht="19.899999999999999" customHeight="1">
      <c r="B117" s="102"/>
      <c r="D117" s="103" t="s">
        <v>113</v>
      </c>
      <c r="E117" s="104"/>
      <c r="F117" s="104"/>
      <c r="G117" s="104"/>
      <c r="H117" s="104"/>
      <c r="I117" s="104"/>
      <c r="J117" s="105">
        <f>J407</f>
        <v>0</v>
      </c>
      <c r="L117" s="102"/>
    </row>
    <row r="118" spans="2:12" s="9" customFormat="1" ht="19.899999999999999" customHeight="1">
      <c r="B118" s="102"/>
      <c r="D118" s="103" t="s">
        <v>114</v>
      </c>
      <c r="E118" s="104"/>
      <c r="F118" s="104"/>
      <c r="G118" s="104"/>
      <c r="H118" s="104"/>
      <c r="I118" s="104"/>
      <c r="J118" s="105">
        <f>J440</f>
        <v>0</v>
      </c>
      <c r="L118" s="102"/>
    </row>
    <row r="119" spans="2:12" s="9" customFormat="1" ht="19.899999999999999" customHeight="1">
      <c r="B119" s="102"/>
      <c r="D119" s="103" t="s">
        <v>115</v>
      </c>
      <c r="E119" s="104"/>
      <c r="F119" s="104"/>
      <c r="G119" s="104"/>
      <c r="H119" s="104"/>
      <c r="I119" s="104"/>
      <c r="J119" s="105">
        <f>J450</f>
        <v>0</v>
      </c>
      <c r="L119" s="102"/>
    </row>
    <row r="120" spans="2:12" s="9" customFormat="1" ht="19.899999999999999" customHeight="1">
      <c r="B120" s="102"/>
      <c r="D120" s="103" t="s">
        <v>116</v>
      </c>
      <c r="E120" s="104"/>
      <c r="F120" s="104"/>
      <c r="G120" s="104"/>
      <c r="H120" s="104"/>
      <c r="I120" s="104"/>
      <c r="J120" s="105">
        <f>J462</f>
        <v>0</v>
      </c>
      <c r="L120" s="102"/>
    </row>
    <row r="121" spans="2:12" s="9" customFormat="1" ht="19.899999999999999" customHeight="1">
      <c r="B121" s="102"/>
      <c r="D121" s="103" t="s">
        <v>117</v>
      </c>
      <c r="E121" s="104"/>
      <c r="F121" s="104"/>
      <c r="G121" s="104"/>
      <c r="H121" s="104"/>
      <c r="I121" s="104"/>
      <c r="J121" s="105">
        <f>J468</f>
        <v>0</v>
      </c>
      <c r="L121" s="102"/>
    </row>
    <row r="122" spans="2:12" s="8" customFormat="1" ht="24.95" customHeight="1">
      <c r="B122" s="98"/>
      <c r="D122" s="99" t="s">
        <v>118</v>
      </c>
      <c r="E122" s="100"/>
      <c r="F122" s="100"/>
      <c r="G122" s="100"/>
      <c r="H122" s="100"/>
      <c r="I122" s="100"/>
      <c r="J122" s="101">
        <f>J471</f>
        <v>0</v>
      </c>
      <c r="L122" s="98"/>
    </row>
    <row r="123" spans="2:12" s="8" customFormat="1" ht="24.95" customHeight="1">
      <c r="B123" s="98"/>
      <c r="D123" s="99" t="s">
        <v>119</v>
      </c>
      <c r="E123" s="100"/>
      <c r="F123" s="100"/>
      <c r="G123" s="100"/>
      <c r="H123" s="100"/>
      <c r="I123" s="100"/>
      <c r="J123" s="101">
        <f>J477</f>
        <v>0</v>
      </c>
      <c r="L123" s="98"/>
    </row>
    <row r="124" spans="2:12" s="9" customFormat="1" ht="19.899999999999999" customHeight="1">
      <c r="B124" s="102"/>
      <c r="D124" s="103" t="s">
        <v>120</v>
      </c>
      <c r="E124" s="104"/>
      <c r="F124" s="104"/>
      <c r="G124" s="104"/>
      <c r="H124" s="104"/>
      <c r="I124" s="104"/>
      <c r="J124" s="105">
        <f>J478</f>
        <v>0</v>
      </c>
      <c r="L124" s="102"/>
    </row>
    <row r="125" spans="2:12" s="9" customFormat="1" ht="19.899999999999999" customHeight="1">
      <c r="B125" s="102"/>
      <c r="D125" s="103" t="s">
        <v>121</v>
      </c>
      <c r="E125" s="104"/>
      <c r="F125" s="104"/>
      <c r="G125" s="104"/>
      <c r="H125" s="104"/>
      <c r="I125" s="104"/>
      <c r="J125" s="105">
        <f>J480</f>
        <v>0</v>
      </c>
      <c r="L125" s="102"/>
    </row>
    <row r="126" spans="2:12" s="9" customFormat="1" ht="19.899999999999999" customHeight="1">
      <c r="B126" s="102"/>
      <c r="D126" s="103" t="s">
        <v>122</v>
      </c>
      <c r="E126" s="104"/>
      <c r="F126" s="104"/>
      <c r="G126" s="104"/>
      <c r="H126" s="104"/>
      <c r="I126" s="104"/>
      <c r="J126" s="105">
        <f>J482</f>
        <v>0</v>
      </c>
      <c r="L126" s="102"/>
    </row>
    <row r="127" spans="2:12" s="9" customFormat="1" ht="19.899999999999999" customHeight="1">
      <c r="B127" s="102"/>
      <c r="D127" s="103" t="s">
        <v>123</v>
      </c>
      <c r="E127" s="104"/>
      <c r="F127" s="104"/>
      <c r="G127" s="104"/>
      <c r="H127" s="104"/>
      <c r="I127" s="104"/>
      <c r="J127" s="105">
        <f>J484</f>
        <v>0</v>
      </c>
      <c r="L127" s="102"/>
    </row>
    <row r="128" spans="2:12" s="1" customFormat="1" ht="21.75" customHeight="1">
      <c r="B128" s="31"/>
      <c r="L128" s="31"/>
    </row>
    <row r="129" spans="2:20" s="1" customFormat="1" ht="6.95" customHeight="1"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31"/>
    </row>
    <row r="133" spans="2:20" s="1" customFormat="1" ht="6.95" customHeight="1"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31"/>
    </row>
    <row r="134" spans="2:20" s="1" customFormat="1" ht="24.95" customHeight="1">
      <c r="B134" s="31"/>
      <c r="C134" s="20" t="s">
        <v>124</v>
      </c>
      <c r="L134" s="31"/>
    </row>
    <row r="135" spans="2:20" s="1" customFormat="1" ht="6.95" customHeight="1">
      <c r="B135" s="31"/>
      <c r="L135" s="31"/>
    </row>
    <row r="136" spans="2:20" s="1" customFormat="1" ht="12" customHeight="1">
      <c r="B136" s="31"/>
      <c r="C136" s="26" t="s">
        <v>16</v>
      </c>
      <c r="L136" s="31"/>
    </row>
    <row r="137" spans="2:20" s="1" customFormat="1" ht="30" customHeight="1">
      <c r="B137" s="31"/>
      <c r="E137" s="429" t="str">
        <f>E7</f>
        <v>Fyzikální ústav AV ČR, Cukrovarnická 10/112, Praha 6 - Rekonstrukce laboratoře D301</v>
      </c>
      <c r="F137" s="461"/>
      <c r="G137" s="461"/>
      <c r="H137" s="461"/>
      <c r="L137" s="31"/>
    </row>
    <row r="138" spans="2:20" s="1" customFormat="1" ht="6.95" customHeight="1">
      <c r="B138" s="31"/>
      <c r="L138" s="31"/>
    </row>
    <row r="139" spans="2:20" s="1" customFormat="1" ht="12" customHeight="1">
      <c r="B139" s="31"/>
      <c r="C139" s="26" t="s">
        <v>20</v>
      </c>
      <c r="F139" s="24" t="str">
        <f>F10</f>
        <v>Cukrovarnická 10/112, Praha 6</v>
      </c>
      <c r="I139" s="26" t="s">
        <v>22</v>
      </c>
      <c r="J139" s="51" t="str">
        <f>IF(J10="","",J10)</f>
        <v>11. 2. 2023</v>
      </c>
      <c r="L139" s="31"/>
    </row>
    <row r="140" spans="2:20" s="1" customFormat="1" ht="6.95" customHeight="1">
      <c r="B140" s="31"/>
      <c r="L140" s="31"/>
    </row>
    <row r="141" spans="2:20" s="1" customFormat="1" ht="25.7" customHeight="1">
      <c r="B141" s="31"/>
      <c r="C141" s="26" t="s">
        <v>24</v>
      </c>
      <c r="F141" s="24" t="str">
        <f>E13</f>
        <v xml:space="preserve"> </v>
      </c>
      <c r="I141" s="26" t="s">
        <v>30</v>
      </c>
      <c r="J141" s="29" t="str">
        <f>E19</f>
        <v>UBIQUIST VS, Ing.Vladimír Sedlecký</v>
      </c>
      <c r="L141" s="31"/>
    </row>
    <row r="142" spans="2:20" s="1" customFormat="1" ht="15.2" customHeight="1">
      <c r="B142" s="31"/>
      <c r="C142" s="26" t="s">
        <v>28</v>
      </c>
      <c r="F142" s="24" t="str">
        <f>IF(E16="","",E16)</f>
        <v>Vyplň údaj</v>
      </c>
      <c r="I142" s="26" t="s">
        <v>33</v>
      </c>
      <c r="J142" s="29" t="str">
        <f>E22</f>
        <v>Hana Pejšová</v>
      </c>
      <c r="L142" s="31"/>
    </row>
    <row r="143" spans="2:20" s="1" customFormat="1" ht="10.35" customHeight="1">
      <c r="B143" s="31"/>
      <c r="L143" s="31"/>
    </row>
    <row r="144" spans="2:20" s="10" customFormat="1" ht="29.25" customHeight="1">
      <c r="B144" s="106"/>
      <c r="C144" s="107" t="s">
        <v>125</v>
      </c>
      <c r="D144" s="108" t="s">
        <v>63</v>
      </c>
      <c r="E144" s="108" t="s">
        <v>59</v>
      </c>
      <c r="F144" s="108" t="s">
        <v>60</v>
      </c>
      <c r="G144" s="108" t="s">
        <v>126</v>
      </c>
      <c r="H144" s="108" t="s">
        <v>127</v>
      </c>
      <c r="I144" s="108" t="s">
        <v>128</v>
      </c>
      <c r="J144" s="108" t="s">
        <v>88</v>
      </c>
      <c r="K144" s="109" t="s">
        <v>129</v>
      </c>
      <c r="L144" s="106"/>
      <c r="M144" s="57" t="s">
        <v>1</v>
      </c>
      <c r="N144" s="58" t="s">
        <v>42</v>
      </c>
      <c r="O144" s="58" t="s">
        <v>130</v>
      </c>
      <c r="P144" s="58" t="s">
        <v>131</v>
      </c>
      <c r="Q144" s="58" t="s">
        <v>132</v>
      </c>
      <c r="R144" s="58" t="s">
        <v>133</v>
      </c>
      <c r="S144" s="58" t="s">
        <v>134</v>
      </c>
      <c r="T144" s="59" t="s">
        <v>135</v>
      </c>
    </row>
    <row r="145" spans="2:65" s="1" customFormat="1" ht="22.9" customHeight="1">
      <c r="B145" s="31"/>
      <c r="C145" s="62" t="s">
        <v>136</v>
      </c>
      <c r="J145" s="110">
        <f>BK145</f>
        <v>0</v>
      </c>
      <c r="L145" s="31"/>
      <c r="M145" s="60"/>
      <c r="N145" s="52"/>
      <c r="O145" s="52"/>
      <c r="P145" s="111">
        <f>P146+P328+P471+P477</f>
        <v>0</v>
      </c>
      <c r="Q145" s="52"/>
      <c r="R145" s="111">
        <f>R146+R328+R471+R477</f>
        <v>38.712238419999998</v>
      </c>
      <c r="S145" s="52"/>
      <c r="T145" s="112">
        <f>T146+T328+T471+T477</f>
        <v>17.689554389999998</v>
      </c>
      <c r="AT145" s="16" t="s">
        <v>77</v>
      </c>
      <c r="AU145" s="16" t="s">
        <v>90</v>
      </c>
      <c r="BK145" s="113">
        <f>BK146+BK328+BK471+BK477</f>
        <v>0</v>
      </c>
    </row>
    <row r="146" spans="2:65" s="11" customFormat="1" ht="25.9" customHeight="1">
      <c r="B146" s="114"/>
      <c r="D146" s="115" t="s">
        <v>77</v>
      </c>
      <c r="E146" s="116" t="s">
        <v>137</v>
      </c>
      <c r="F146" s="116" t="s">
        <v>138</v>
      </c>
      <c r="I146" s="117"/>
      <c r="J146" s="118">
        <f>BK146</f>
        <v>0</v>
      </c>
      <c r="L146" s="114"/>
      <c r="M146" s="119"/>
      <c r="P146" s="120">
        <f>P147+P192+P215+P232+P238+P268+P273+P317+P326</f>
        <v>0</v>
      </c>
      <c r="R146" s="120">
        <f>R147+R192+R215+R232+R238+R268+R273+R317+R326</f>
        <v>37.334382069999997</v>
      </c>
      <c r="T146" s="121">
        <f>T147+T192+T215+T232+T238+T268+T273+T317+T326</f>
        <v>16.619420739999999</v>
      </c>
      <c r="AR146" s="115" t="s">
        <v>83</v>
      </c>
      <c r="AT146" s="122" t="s">
        <v>77</v>
      </c>
      <c r="AU146" s="122" t="s">
        <v>78</v>
      </c>
      <c r="AY146" s="115" t="s">
        <v>139</v>
      </c>
      <c r="BK146" s="123">
        <f>BK147+BK192+BK215+BK232+BK238+BK268+BK273+BK317+BK326</f>
        <v>0</v>
      </c>
    </row>
    <row r="147" spans="2:65" s="11" customFormat="1" ht="22.9" customHeight="1">
      <c r="B147" s="114"/>
      <c r="D147" s="115" t="s">
        <v>77</v>
      </c>
      <c r="E147" s="124" t="s">
        <v>83</v>
      </c>
      <c r="F147" s="124" t="s">
        <v>140</v>
      </c>
      <c r="I147" s="117"/>
      <c r="J147" s="125">
        <f>BK147</f>
        <v>0</v>
      </c>
      <c r="L147" s="114"/>
      <c r="M147" s="119"/>
      <c r="P147" s="120">
        <f>SUM(P148:P191)</f>
        <v>0</v>
      </c>
      <c r="R147" s="120">
        <f>SUM(R148:R191)</f>
        <v>0.81425739999999991</v>
      </c>
      <c r="T147" s="121">
        <f>SUM(T148:T191)</f>
        <v>0</v>
      </c>
      <c r="AR147" s="115" t="s">
        <v>83</v>
      </c>
      <c r="AT147" s="122" t="s">
        <v>77</v>
      </c>
      <c r="AU147" s="122" t="s">
        <v>83</v>
      </c>
      <c r="AY147" s="115" t="s">
        <v>139</v>
      </c>
      <c r="BK147" s="123">
        <f>SUM(BK148:BK191)</f>
        <v>0</v>
      </c>
    </row>
    <row r="148" spans="2:65" s="1" customFormat="1" ht="16.5" customHeight="1">
      <c r="B148" s="126"/>
      <c r="C148" s="127" t="s">
        <v>83</v>
      </c>
      <c r="D148" s="127" t="s">
        <v>141</v>
      </c>
      <c r="E148" s="128" t="s">
        <v>142</v>
      </c>
      <c r="F148" s="129" t="s">
        <v>143</v>
      </c>
      <c r="G148" s="130" t="s">
        <v>144</v>
      </c>
      <c r="H148" s="131">
        <v>23.94</v>
      </c>
      <c r="I148" s="132"/>
      <c r="J148" s="133">
        <f>ROUND(I148*H148,2)</f>
        <v>0</v>
      </c>
      <c r="K148" s="129" t="s">
        <v>145</v>
      </c>
      <c r="L148" s="31"/>
      <c r="M148" s="134" t="s">
        <v>1</v>
      </c>
      <c r="N148" s="135" t="s">
        <v>43</v>
      </c>
      <c r="P148" s="136">
        <f>O148*H148</f>
        <v>0</v>
      </c>
      <c r="Q148" s="136">
        <v>0</v>
      </c>
      <c r="R148" s="136">
        <f>Q148*H148</f>
        <v>0</v>
      </c>
      <c r="S148" s="136">
        <v>0</v>
      </c>
      <c r="T148" s="137">
        <f>S148*H148</f>
        <v>0</v>
      </c>
      <c r="AR148" s="138" t="s">
        <v>146</v>
      </c>
      <c r="AT148" s="138" t="s">
        <v>141</v>
      </c>
      <c r="AU148" s="138" t="s">
        <v>85</v>
      </c>
      <c r="AY148" s="16" t="s">
        <v>139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6" t="s">
        <v>83</v>
      </c>
      <c r="BK148" s="139">
        <f>ROUND(I148*H148,2)</f>
        <v>0</v>
      </c>
      <c r="BL148" s="16" t="s">
        <v>146</v>
      </c>
      <c r="BM148" s="138" t="s">
        <v>147</v>
      </c>
    </row>
    <row r="149" spans="2:65" s="12" customFormat="1">
      <c r="B149" s="140"/>
      <c r="D149" s="141" t="s">
        <v>148</v>
      </c>
      <c r="E149" s="142" t="s">
        <v>1</v>
      </c>
      <c r="F149" s="143" t="s">
        <v>149</v>
      </c>
      <c r="H149" s="144">
        <v>23.94</v>
      </c>
      <c r="I149" s="145"/>
      <c r="L149" s="140"/>
      <c r="M149" s="146"/>
      <c r="T149" s="147"/>
      <c r="AT149" s="142" t="s">
        <v>148</v>
      </c>
      <c r="AU149" s="142" t="s">
        <v>85</v>
      </c>
      <c r="AV149" s="12" t="s">
        <v>85</v>
      </c>
      <c r="AW149" s="12" t="s">
        <v>32</v>
      </c>
      <c r="AX149" s="12" t="s">
        <v>83</v>
      </c>
      <c r="AY149" s="142" t="s">
        <v>139</v>
      </c>
    </row>
    <row r="150" spans="2:65" s="1" customFormat="1" ht="33" customHeight="1">
      <c r="B150" s="126"/>
      <c r="C150" s="127" t="s">
        <v>85</v>
      </c>
      <c r="D150" s="127" t="s">
        <v>141</v>
      </c>
      <c r="E150" s="128" t="s">
        <v>150</v>
      </c>
      <c r="F150" s="129" t="s">
        <v>151</v>
      </c>
      <c r="G150" s="130" t="s">
        <v>152</v>
      </c>
      <c r="H150" s="131">
        <v>43.875</v>
      </c>
      <c r="I150" s="132"/>
      <c r="J150" s="133">
        <f>ROUND(I150*H150,2)</f>
        <v>0</v>
      </c>
      <c r="K150" s="129" t="s">
        <v>145</v>
      </c>
      <c r="L150" s="31"/>
      <c r="M150" s="134" t="s">
        <v>1</v>
      </c>
      <c r="N150" s="135" t="s">
        <v>43</v>
      </c>
      <c r="P150" s="136">
        <f>O150*H150</f>
        <v>0</v>
      </c>
      <c r="Q150" s="136">
        <v>0</v>
      </c>
      <c r="R150" s="136">
        <f>Q150*H150</f>
        <v>0</v>
      </c>
      <c r="S150" s="136">
        <v>0</v>
      </c>
      <c r="T150" s="137">
        <f>S150*H150</f>
        <v>0</v>
      </c>
      <c r="AR150" s="138" t="s">
        <v>146</v>
      </c>
      <c r="AT150" s="138" t="s">
        <v>141</v>
      </c>
      <c r="AU150" s="138" t="s">
        <v>85</v>
      </c>
      <c r="AY150" s="16" t="s">
        <v>139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6" t="s">
        <v>83</v>
      </c>
      <c r="BK150" s="139">
        <f>ROUND(I150*H150,2)</f>
        <v>0</v>
      </c>
      <c r="BL150" s="16" t="s">
        <v>146</v>
      </c>
      <c r="BM150" s="138" t="s">
        <v>153</v>
      </c>
    </row>
    <row r="151" spans="2:65" s="12" customFormat="1">
      <c r="B151" s="140"/>
      <c r="D151" s="141" t="s">
        <v>148</v>
      </c>
      <c r="E151" s="142" t="s">
        <v>1</v>
      </c>
      <c r="F151" s="143" t="s">
        <v>154</v>
      </c>
      <c r="H151" s="144">
        <v>13.95</v>
      </c>
      <c r="I151" s="145"/>
      <c r="L151" s="140"/>
      <c r="M151" s="146"/>
      <c r="T151" s="147"/>
      <c r="AT151" s="142" t="s">
        <v>148</v>
      </c>
      <c r="AU151" s="142" t="s">
        <v>85</v>
      </c>
      <c r="AV151" s="12" t="s">
        <v>85</v>
      </c>
      <c r="AW151" s="12" t="s">
        <v>32</v>
      </c>
      <c r="AX151" s="12" t="s">
        <v>78</v>
      </c>
      <c r="AY151" s="142" t="s">
        <v>139</v>
      </c>
    </row>
    <row r="152" spans="2:65" s="12" customFormat="1">
      <c r="B152" s="140"/>
      <c r="D152" s="141" t="s">
        <v>148</v>
      </c>
      <c r="E152" s="142" t="s">
        <v>1</v>
      </c>
      <c r="F152" s="143" t="s">
        <v>155</v>
      </c>
      <c r="H152" s="144">
        <v>29.925000000000001</v>
      </c>
      <c r="I152" s="145"/>
      <c r="L152" s="140"/>
      <c r="M152" s="146"/>
      <c r="T152" s="147"/>
      <c r="AT152" s="142" t="s">
        <v>148</v>
      </c>
      <c r="AU152" s="142" t="s">
        <v>85</v>
      </c>
      <c r="AV152" s="12" t="s">
        <v>85</v>
      </c>
      <c r="AW152" s="12" t="s">
        <v>32</v>
      </c>
      <c r="AX152" s="12" t="s">
        <v>78</v>
      </c>
      <c r="AY152" s="142" t="s">
        <v>139</v>
      </c>
    </row>
    <row r="153" spans="2:65" s="13" customFormat="1">
      <c r="B153" s="148"/>
      <c r="D153" s="141" t="s">
        <v>148</v>
      </c>
      <c r="E153" s="149" t="s">
        <v>1</v>
      </c>
      <c r="F153" s="150" t="s">
        <v>156</v>
      </c>
      <c r="H153" s="151">
        <v>43.875</v>
      </c>
      <c r="I153" s="152"/>
      <c r="L153" s="148"/>
      <c r="M153" s="153"/>
      <c r="T153" s="154"/>
      <c r="AT153" s="149" t="s">
        <v>148</v>
      </c>
      <c r="AU153" s="149" t="s">
        <v>85</v>
      </c>
      <c r="AV153" s="13" t="s">
        <v>146</v>
      </c>
      <c r="AW153" s="13" t="s">
        <v>32</v>
      </c>
      <c r="AX153" s="13" t="s">
        <v>83</v>
      </c>
      <c r="AY153" s="149" t="s">
        <v>139</v>
      </c>
    </row>
    <row r="154" spans="2:65" s="1" customFormat="1" ht="37.9" customHeight="1">
      <c r="B154" s="126"/>
      <c r="C154" s="127" t="s">
        <v>157</v>
      </c>
      <c r="D154" s="127" t="s">
        <v>141</v>
      </c>
      <c r="E154" s="128" t="s">
        <v>158</v>
      </c>
      <c r="F154" s="129" t="s">
        <v>159</v>
      </c>
      <c r="G154" s="130" t="s">
        <v>152</v>
      </c>
      <c r="H154" s="131">
        <v>6.0880000000000001</v>
      </c>
      <c r="I154" s="132"/>
      <c r="J154" s="133">
        <f>ROUND(I154*H154,2)</f>
        <v>0</v>
      </c>
      <c r="K154" s="129" t="s">
        <v>145</v>
      </c>
      <c r="L154" s="31"/>
      <c r="M154" s="134" t="s">
        <v>1</v>
      </c>
      <c r="N154" s="135" t="s">
        <v>43</v>
      </c>
      <c r="P154" s="136">
        <f>O154*H154</f>
        <v>0</v>
      </c>
      <c r="Q154" s="136">
        <v>0</v>
      </c>
      <c r="R154" s="136">
        <f>Q154*H154</f>
        <v>0</v>
      </c>
      <c r="S154" s="136">
        <v>0</v>
      </c>
      <c r="T154" s="137">
        <f>S154*H154</f>
        <v>0</v>
      </c>
      <c r="AR154" s="138" t="s">
        <v>146</v>
      </c>
      <c r="AT154" s="138" t="s">
        <v>141</v>
      </c>
      <c r="AU154" s="138" t="s">
        <v>85</v>
      </c>
      <c r="AY154" s="16" t="s">
        <v>139</v>
      </c>
      <c r="BE154" s="139">
        <f>IF(N154="základní",J154,0)</f>
        <v>0</v>
      </c>
      <c r="BF154" s="139">
        <f>IF(N154="snížená",J154,0)</f>
        <v>0</v>
      </c>
      <c r="BG154" s="139">
        <f>IF(N154="zákl. přenesená",J154,0)</f>
        <v>0</v>
      </c>
      <c r="BH154" s="139">
        <f>IF(N154="sníž. přenesená",J154,0)</f>
        <v>0</v>
      </c>
      <c r="BI154" s="139">
        <f>IF(N154="nulová",J154,0)</f>
        <v>0</v>
      </c>
      <c r="BJ154" s="16" t="s">
        <v>83</v>
      </c>
      <c r="BK154" s="139">
        <f>ROUND(I154*H154,2)</f>
        <v>0</v>
      </c>
      <c r="BL154" s="16" t="s">
        <v>146</v>
      </c>
      <c r="BM154" s="138" t="s">
        <v>160</v>
      </c>
    </row>
    <row r="155" spans="2:65" s="14" customFormat="1">
      <c r="B155" s="155"/>
      <c r="D155" s="141" t="s">
        <v>148</v>
      </c>
      <c r="E155" s="156" t="s">
        <v>1</v>
      </c>
      <c r="F155" s="157" t="s">
        <v>161</v>
      </c>
      <c r="H155" s="156" t="s">
        <v>1</v>
      </c>
      <c r="I155" s="158"/>
      <c r="L155" s="155"/>
      <c r="M155" s="159"/>
      <c r="T155" s="160"/>
      <c r="AT155" s="156" t="s">
        <v>148</v>
      </c>
      <c r="AU155" s="156" t="s">
        <v>85</v>
      </c>
      <c r="AV155" s="14" t="s">
        <v>83</v>
      </c>
      <c r="AW155" s="14" t="s">
        <v>32</v>
      </c>
      <c r="AX155" s="14" t="s">
        <v>78</v>
      </c>
      <c r="AY155" s="156" t="s">
        <v>139</v>
      </c>
    </row>
    <row r="156" spans="2:65" s="12" customFormat="1">
      <c r="B156" s="140"/>
      <c r="D156" s="141" t="s">
        <v>148</v>
      </c>
      <c r="E156" s="142" t="s">
        <v>1</v>
      </c>
      <c r="F156" s="143" t="s">
        <v>162</v>
      </c>
      <c r="H156" s="144">
        <v>4.7919999999999998</v>
      </c>
      <c r="I156" s="145"/>
      <c r="L156" s="140"/>
      <c r="M156" s="146"/>
      <c r="T156" s="147"/>
      <c r="AT156" s="142" t="s">
        <v>148</v>
      </c>
      <c r="AU156" s="142" t="s">
        <v>85</v>
      </c>
      <c r="AV156" s="12" t="s">
        <v>85</v>
      </c>
      <c r="AW156" s="12" t="s">
        <v>32</v>
      </c>
      <c r="AX156" s="12" t="s">
        <v>78</v>
      </c>
      <c r="AY156" s="142" t="s">
        <v>139</v>
      </c>
    </row>
    <row r="157" spans="2:65" s="14" customFormat="1">
      <c r="B157" s="155"/>
      <c r="D157" s="141" t="s">
        <v>148</v>
      </c>
      <c r="E157" s="156" t="s">
        <v>1</v>
      </c>
      <c r="F157" s="157" t="s">
        <v>163</v>
      </c>
      <c r="H157" s="156" t="s">
        <v>1</v>
      </c>
      <c r="I157" s="158"/>
      <c r="L157" s="155"/>
      <c r="M157" s="159"/>
      <c r="T157" s="160"/>
      <c r="AT157" s="156" t="s">
        <v>148</v>
      </c>
      <c r="AU157" s="156" t="s">
        <v>85</v>
      </c>
      <c r="AV157" s="14" t="s">
        <v>83</v>
      </c>
      <c r="AW157" s="14" t="s">
        <v>32</v>
      </c>
      <c r="AX157" s="14" t="s">
        <v>78</v>
      </c>
      <c r="AY157" s="156" t="s">
        <v>139</v>
      </c>
    </row>
    <row r="158" spans="2:65" s="12" customFormat="1">
      <c r="B158" s="140"/>
      <c r="D158" s="141" t="s">
        <v>148</v>
      </c>
      <c r="E158" s="142" t="s">
        <v>1</v>
      </c>
      <c r="F158" s="143" t="s">
        <v>164</v>
      </c>
      <c r="H158" s="144">
        <v>1.296</v>
      </c>
      <c r="I158" s="145"/>
      <c r="L158" s="140"/>
      <c r="M158" s="146"/>
      <c r="T158" s="147"/>
      <c r="AT158" s="142" t="s">
        <v>148</v>
      </c>
      <c r="AU158" s="142" t="s">
        <v>85</v>
      </c>
      <c r="AV158" s="12" t="s">
        <v>85</v>
      </c>
      <c r="AW158" s="12" t="s">
        <v>32</v>
      </c>
      <c r="AX158" s="12" t="s">
        <v>78</v>
      </c>
      <c r="AY158" s="142" t="s">
        <v>139</v>
      </c>
    </row>
    <row r="159" spans="2:65" s="13" customFormat="1">
      <c r="B159" s="148"/>
      <c r="D159" s="141" t="s">
        <v>148</v>
      </c>
      <c r="E159" s="149" t="s">
        <v>1</v>
      </c>
      <c r="F159" s="150" t="s">
        <v>156</v>
      </c>
      <c r="H159" s="151">
        <v>6.0880000000000001</v>
      </c>
      <c r="I159" s="152"/>
      <c r="L159" s="148"/>
      <c r="M159" s="153"/>
      <c r="T159" s="154"/>
      <c r="AT159" s="149" t="s">
        <v>148</v>
      </c>
      <c r="AU159" s="149" t="s">
        <v>85</v>
      </c>
      <c r="AV159" s="13" t="s">
        <v>146</v>
      </c>
      <c r="AW159" s="13" t="s">
        <v>32</v>
      </c>
      <c r="AX159" s="13" t="s">
        <v>83</v>
      </c>
      <c r="AY159" s="149" t="s">
        <v>139</v>
      </c>
    </row>
    <row r="160" spans="2:65" s="1" customFormat="1" ht="24.2" customHeight="1">
      <c r="B160" s="126"/>
      <c r="C160" s="127" t="s">
        <v>146</v>
      </c>
      <c r="D160" s="127" t="s">
        <v>141</v>
      </c>
      <c r="E160" s="128" t="s">
        <v>165</v>
      </c>
      <c r="F160" s="129" t="s">
        <v>166</v>
      </c>
      <c r="G160" s="130" t="s">
        <v>144</v>
      </c>
      <c r="H160" s="131">
        <v>36.92</v>
      </c>
      <c r="I160" s="132"/>
      <c r="J160" s="133">
        <f>ROUND(I160*H160,2)</f>
        <v>0</v>
      </c>
      <c r="K160" s="129" t="s">
        <v>1</v>
      </c>
      <c r="L160" s="31"/>
      <c r="M160" s="134" t="s">
        <v>1</v>
      </c>
      <c r="N160" s="135" t="s">
        <v>43</v>
      </c>
      <c r="P160" s="136">
        <f>O160*H160</f>
        <v>0</v>
      </c>
      <c r="Q160" s="136">
        <v>6.2199999999999998E-3</v>
      </c>
      <c r="R160" s="136">
        <f>Q160*H160</f>
        <v>0.2296424</v>
      </c>
      <c r="S160" s="136">
        <v>0</v>
      </c>
      <c r="T160" s="137">
        <f>S160*H160</f>
        <v>0</v>
      </c>
      <c r="AR160" s="138" t="s">
        <v>146</v>
      </c>
      <c r="AT160" s="138" t="s">
        <v>141</v>
      </c>
      <c r="AU160" s="138" t="s">
        <v>85</v>
      </c>
      <c r="AY160" s="16" t="s">
        <v>139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6" t="s">
        <v>83</v>
      </c>
      <c r="BK160" s="139">
        <f>ROUND(I160*H160,2)</f>
        <v>0</v>
      </c>
      <c r="BL160" s="16" t="s">
        <v>146</v>
      </c>
      <c r="BM160" s="138" t="s">
        <v>167</v>
      </c>
    </row>
    <row r="161" spans="2:65" s="12" customFormat="1">
      <c r="B161" s="140"/>
      <c r="D161" s="141" t="s">
        <v>148</v>
      </c>
      <c r="E161" s="142" t="s">
        <v>1</v>
      </c>
      <c r="F161" s="143" t="s">
        <v>168</v>
      </c>
      <c r="H161" s="144">
        <v>36.92</v>
      </c>
      <c r="I161" s="145"/>
      <c r="L161" s="140"/>
      <c r="M161" s="146"/>
      <c r="T161" s="147"/>
      <c r="AT161" s="142" t="s">
        <v>148</v>
      </c>
      <c r="AU161" s="142" t="s">
        <v>85</v>
      </c>
      <c r="AV161" s="12" t="s">
        <v>85</v>
      </c>
      <c r="AW161" s="12" t="s">
        <v>32</v>
      </c>
      <c r="AX161" s="12" t="s">
        <v>83</v>
      </c>
      <c r="AY161" s="142" t="s">
        <v>139</v>
      </c>
    </row>
    <row r="162" spans="2:65" s="1" customFormat="1" ht="24.2" customHeight="1">
      <c r="B162" s="126"/>
      <c r="C162" s="127" t="s">
        <v>169</v>
      </c>
      <c r="D162" s="127" t="s">
        <v>141</v>
      </c>
      <c r="E162" s="128" t="s">
        <v>170</v>
      </c>
      <c r="F162" s="129" t="s">
        <v>171</v>
      </c>
      <c r="G162" s="130" t="s">
        <v>144</v>
      </c>
      <c r="H162" s="131">
        <v>36.92</v>
      </c>
      <c r="I162" s="132"/>
      <c r="J162" s="133">
        <f t="shared" ref="J162:J170" si="0">ROUND(I162*H162,2)</f>
        <v>0</v>
      </c>
      <c r="K162" s="129" t="s">
        <v>1</v>
      </c>
      <c r="L162" s="31"/>
      <c r="M162" s="134" t="s">
        <v>1</v>
      </c>
      <c r="N162" s="135" t="s">
        <v>43</v>
      </c>
      <c r="P162" s="136">
        <f t="shared" ref="P162:P170" si="1">O162*H162</f>
        <v>0</v>
      </c>
      <c r="Q162" s="136">
        <v>0</v>
      </c>
      <c r="R162" s="136">
        <f t="shared" ref="R162:R170" si="2">Q162*H162</f>
        <v>0</v>
      </c>
      <c r="S162" s="136">
        <v>0</v>
      </c>
      <c r="T162" s="137">
        <f t="shared" ref="T162:T170" si="3">S162*H162</f>
        <v>0</v>
      </c>
      <c r="AR162" s="138" t="s">
        <v>146</v>
      </c>
      <c r="AT162" s="138" t="s">
        <v>141</v>
      </c>
      <c r="AU162" s="138" t="s">
        <v>85</v>
      </c>
      <c r="AY162" s="16" t="s">
        <v>139</v>
      </c>
      <c r="BE162" s="139">
        <f t="shared" ref="BE162:BE170" si="4">IF(N162="základní",J162,0)</f>
        <v>0</v>
      </c>
      <c r="BF162" s="139">
        <f t="shared" ref="BF162:BF170" si="5">IF(N162="snížená",J162,0)</f>
        <v>0</v>
      </c>
      <c r="BG162" s="139">
        <f t="shared" ref="BG162:BG170" si="6">IF(N162="zákl. přenesená",J162,0)</f>
        <v>0</v>
      </c>
      <c r="BH162" s="139">
        <f t="shared" ref="BH162:BH170" si="7">IF(N162="sníž. přenesená",J162,0)</f>
        <v>0</v>
      </c>
      <c r="BI162" s="139">
        <f t="shared" ref="BI162:BI170" si="8">IF(N162="nulová",J162,0)</f>
        <v>0</v>
      </c>
      <c r="BJ162" s="16" t="s">
        <v>83</v>
      </c>
      <c r="BK162" s="139">
        <f t="shared" ref="BK162:BK170" si="9">ROUND(I162*H162,2)</f>
        <v>0</v>
      </c>
      <c r="BL162" s="16" t="s">
        <v>146</v>
      </c>
      <c r="BM162" s="138" t="s">
        <v>172</v>
      </c>
    </row>
    <row r="163" spans="2:65" s="1" customFormat="1" ht="21.75" customHeight="1">
      <c r="B163" s="126"/>
      <c r="C163" s="127" t="s">
        <v>173</v>
      </c>
      <c r="D163" s="127" t="s">
        <v>141</v>
      </c>
      <c r="E163" s="128" t="s">
        <v>174</v>
      </c>
      <c r="F163" s="129" t="s">
        <v>175</v>
      </c>
      <c r="G163" s="130" t="s">
        <v>152</v>
      </c>
      <c r="H163" s="131">
        <v>29.925000000000001</v>
      </c>
      <c r="I163" s="132"/>
      <c r="J163" s="133">
        <f t="shared" si="0"/>
        <v>0</v>
      </c>
      <c r="K163" s="129" t="s">
        <v>1</v>
      </c>
      <c r="L163" s="31"/>
      <c r="M163" s="134" t="s">
        <v>1</v>
      </c>
      <c r="N163" s="135" t="s">
        <v>43</v>
      </c>
      <c r="P163" s="136">
        <f t="shared" si="1"/>
        <v>0</v>
      </c>
      <c r="Q163" s="136">
        <v>2.7200000000000002E-3</v>
      </c>
      <c r="R163" s="136">
        <f t="shared" si="2"/>
        <v>8.139600000000001E-2</v>
      </c>
      <c r="S163" s="136">
        <v>0</v>
      </c>
      <c r="T163" s="137">
        <f t="shared" si="3"/>
        <v>0</v>
      </c>
      <c r="AR163" s="138" t="s">
        <v>146</v>
      </c>
      <c r="AT163" s="138" t="s">
        <v>141</v>
      </c>
      <c r="AU163" s="138" t="s">
        <v>85</v>
      </c>
      <c r="AY163" s="16" t="s">
        <v>139</v>
      </c>
      <c r="BE163" s="139">
        <f t="shared" si="4"/>
        <v>0</v>
      </c>
      <c r="BF163" s="139">
        <f t="shared" si="5"/>
        <v>0</v>
      </c>
      <c r="BG163" s="139">
        <f t="shared" si="6"/>
        <v>0</v>
      </c>
      <c r="BH163" s="139">
        <f t="shared" si="7"/>
        <v>0</v>
      </c>
      <c r="BI163" s="139">
        <f t="shared" si="8"/>
        <v>0</v>
      </c>
      <c r="BJ163" s="16" t="s">
        <v>83</v>
      </c>
      <c r="BK163" s="139">
        <f t="shared" si="9"/>
        <v>0</v>
      </c>
      <c r="BL163" s="16" t="s">
        <v>146</v>
      </c>
      <c r="BM163" s="138" t="s">
        <v>176</v>
      </c>
    </row>
    <row r="164" spans="2:65" s="1" customFormat="1" ht="24.2" customHeight="1">
      <c r="B164" s="126"/>
      <c r="C164" s="127" t="s">
        <v>177</v>
      </c>
      <c r="D164" s="127" t="s">
        <v>141</v>
      </c>
      <c r="E164" s="128" t="s">
        <v>178</v>
      </c>
      <c r="F164" s="129" t="s">
        <v>179</v>
      </c>
      <c r="G164" s="130" t="s">
        <v>152</v>
      </c>
      <c r="H164" s="131">
        <v>29.925000000000001</v>
      </c>
      <c r="I164" s="132"/>
      <c r="J164" s="133">
        <f t="shared" si="0"/>
        <v>0</v>
      </c>
      <c r="K164" s="129" t="s">
        <v>1</v>
      </c>
      <c r="L164" s="31"/>
      <c r="M164" s="134" t="s">
        <v>1</v>
      </c>
      <c r="N164" s="135" t="s">
        <v>43</v>
      </c>
      <c r="P164" s="136">
        <f t="shared" si="1"/>
        <v>0</v>
      </c>
      <c r="Q164" s="136">
        <v>0</v>
      </c>
      <c r="R164" s="136">
        <f t="shared" si="2"/>
        <v>0</v>
      </c>
      <c r="S164" s="136">
        <v>0</v>
      </c>
      <c r="T164" s="137">
        <f t="shared" si="3"/>
        <v>0</v>
      </c>
      <c r="AR164" s="138" t="s">
        <v>146</v>
      </c>
      <c r="AT164" s="138" t="s">
        <v>141</v>
      </c>
      <c r="AU164" s="138" t="s">
        <v>85</v>
      </c>
      <c r="AY164" s="16" t="s">
        <v>139</v>
      </c>
      <c r="BE164" s="139">
        <f t="shared" si="4"/>
        <v>0</v>
      </c>
      <c r="BF164" s="139">
        <f t="shared" si="5"/>
        <v>0</v>
      </c>
      <c r="BG164" s="139">
        <f t="shared" si="6"/>
        <v>0</v>
      </c>
      <c r="BH164" s="139">
        <f t="shared" si="7"/>
        <v>0</v>
      </c>
      <c r="BI164" s="139">
        <f t="shared" si="8"/>
        <v>0</v>
      </c>
      <c r="BJ164" s="16" t="s">
        <v>83</v>
      </c>
      <c r="BK164" s="139">
        <f t="shared" si="9"/>
        <v>0</v>
      </c>
      <c r="BL164" s="16" t="s">
        <v>146</v>
      </c>
      <c r="BM164" s="138" t="s">
        <v>180</v>
      </c>
    </row>
    <row r="165" spans="2:65" s="1" customFormat="1" ht="21.75" customHeight="1">
      <c r="B165" s="126"/>
      <c r="C165" s="127" t="s">
        <v>181</v>
      </c>
      <c r="D165" s="127" t="s">
        <v>141</v>
      </c>
      <c r="E165" s="128" t="s">
        <v>182</v>
      </c>
      <c r="F165" s="129" t="s">
        <v>183</v>
      </c>
      <c r="G165" s="130" t="s">
        <v>152</v>
      </c>
      <c r="H165" s="131">
        <v>29.925000000000001</v>
      </c>
      <c r="I165" s="132"/>
      <c r="J165" s="133">
        <f t="shared" si="0"/>
        <v>0</v>
      </c>
      <c r="K165" s="129" t="s">
        <v>1</v>
      </c>
      <c r="L165" s="31"/>
      <c r="M165" s="134" t="s">
        <v>1</v>
      </c>
      <c r="N165" s="135" t="s">
        <v>43</v>
      </c>
      <c r="P165" s="136">
        <f t="shared" si="1"/>
        <v>0</v>
      </c>
      <c r="Q165" s="136">
        <v>0</v>
      </c>
      <c r="R165" s="136">
        <f t="shared" si="2"/>
        <v>0</v>
      </c>
      <c r="S165" s="136">
        <v>0</v>
      </c>
      <c r="T165" s="137">
        <f t="shared" si="3"/>
        <v>0</v>
      </c>
      <c r="AR165" s="138" t="s">
        <v>146</v>
      </c>
      <c r="AT165" s="138" t="s">
        <v>141</v>
      </c>
      <c r="AU165" s="138" t="s">
        <v>85</v>
      </c>
      <c r="AY165" s="16" t="s">
        <v>139</v>
      </c>
      <c r="BE165" s="139">
        <f t="shared" si="4"/>
        <v>0</v>
      </c>
      <c r="BF165" s="139">
        <f t="shared" si="5"/>
        <v>0</v>
      </c>
      <c r="BG165" s="139">
        <f t="shared" si="6"/>
        <v>0</v>
      </c>
      <c r="BH165" s="139">
        <f t="shared" si="7"/>
        <v>0</v>
      </c>
      <c r="BI165" s="139">
        <f t="shared" si="8"/>
        <v>0</v>
      </c>
      <c r="BJ165" s="16" t="s">
        <v>83</v>
      </c>
      <c r="BK165" s="139">
        <f t="shared" si="9"/>
        <v>0</v>
      </c>
      <c r="BL165" s="16" t="s">
        <v>146</v>
      </c>
      <c r="BM165" s="138" t="s">
        <v>184</v>
      </c>
    </row>
    <row r="166" spans="2:65" s="1" customFormat="1" ht="49.15" customHeight="1">
      <c r="B166" s="126"/>
      <c r="C166" s="127" t="s">
        <v>185</v>
      </c>
      <c r="D166" s="127" t="s">
        <v>141</v>
      </c>
      <c r="E166" s="128" t="s">
        <v>186</v>
      </c>
      <c r="F166" s="129" t="s">
        <v>187</v>
      </c>
      <c r="G166" s="130" t="s">
        <v>152</v>
      </c>
      <c r="H166" s="131">
        <v>6.0880000000000001</v>
      </c>
      <c r="I166" s="132"/>
      <c r="J166" s="133">
        <f t="shared" si="0"/>
        <v>0</v>
      </c>
      <c r="K166" s="129" t="s">
        <v>145</v>
      </c>
      <c r="L166" s="31"/>
      <c r="M166" s="134" t="s">
        <v>1</v>
      </c>
      <c r="N166" s="135" t="s">
        <v>43</v>
      </c>
      <c r="P166" s="136">
        <f t="shared" si="1"/>
        <v>0</v>
      </c>
      <c r="Q166" s="136">
        <v>0</v>
      </c>
      <c r="R166" s="136">
        <f t="shared" si="2"/>
        <v>0</v>
      </c>
      <c r="S166" s="136">
        <v>0</v>
      </c>
      <c r="T166" s="137">
        <f t="shared" si="3"/>
        <v>0</v>
      </c>
      <c r="AR166" s="138" t="s">
        <v>146</v>
      </c>
      <c r="AT166" s="138" t="s">
        <v>141</v>
      </c>
      <c r="AU166" s="138" t="s">
        <v>85</v>
      </c>
      <c r="AY166" s="16" t="s">
        <v>139</v>
      </c>
      <c r="BE166" s="139">
        <f t="shared" si="4"/>
        <v>0</v>
      </c>
      <c r="BF166" s="139">
        <f t="shared" si="5"/>
        <v>0</v>
      </c>
      <c r="BG166" s="139">
        <f t="shared" si="6"/>
        <v>0</v>
      </c>
      <c r="BH166" s="139">
        <f t="shared" si="7"/>
        <v>0</v>
      </c>
      <c r="BI166" s="139">
        <f t="shared" si="8"/>
        <v>0</v>
      </c>
      <c r="BJ166" s="16" t="s">
        <v>83</v>
      </c>
      <c r="BK166" s="139">
        <f t="shared" si="9"/>
        <v>0</v>
      </c>
      <c r="BL166" s="16" t="s">
        <v>146</v>
      </c>
      <c r="BM166" s="138" t="s">
        <v>188</v>
      </c>
    </row>
    <row r="167" spans="2:65" s="1" customFormat="1" ht="49.15" customHeight="1">
      <c r="B167" s="126"/>
      <c r="C167" s="127" t="s">
        <v>189</v>
      </c>
      <c r="D167" s="127" t="s">
        <v>141</v>
      </c>
      <c r="E167" s="128" t="s">
        <v>186</v>
      </c>
      <c r="F167" s="129" t="s">
        <v>187</v>
      </c>
      <c r="G167" s="130" t="s">
        <v>152</v>
      </c>
      <c r="H167" s="131">
        <v>6.0880000000000001</v>
      </c>
      <c r="I167" s="132"/>
      <c r="J167" s="133">
        <f t="shared" si="0"/>
        <v>0</v>
      </c>
      <c r="K167" s="129" t="s">
        <v>145</v>
      </c>
      <c r="L167" s="31"/>
      <c r="M167" s="134" t="s">
        <v>1</v>
      </c>
      <c r="N167" s="135" t="s">
        <v>43</v>
      </c>
      <c r="P167" s="136">
        <f t="shared" si="1"/>
        <v>0</v>
      </c>
      <c r="Q167" s="136">
        <v>0</v>
      </c>
      <c r="R167" s="136">
        <f t="shared" si="2"/>
        <v>0</v>
      </c>
      <c r="S167" s="136">
        <v>0</v>
      </c>
      <c r="T167" s="137">
        <f t="shared" si="3"/>
        <v>0</v>
      </c>
      <c r="AR167" s="138" t="s">
        <v>146</v>
      </c>
      <c r="AT167" s="138" t="s">
        <v>141</v>
      </c>
      <c r="AU167" s="138" t="s">
        <v>85</v>
      </c>
      <c r="AY167" s="16" t="s">
        <v>139</v>
      </c>
      <c r="BE167" s="139">
        <f t="shared" si="4"/>
        <v>0</v>
      </c>
      <c r="BF167" s="139">
        <f t="shared" si="5"/>
        <v>0</v>
      </c>
      <c r="BG167" s="139">
        <f t="shared" si="6"/>
        <v>0</v>
      </c>
      <c r="BH167" s="139">
        <f t="shared" si="7"/>
        <v>0</v>
      </c>
      <c r="BI167" s="139">
        <f t="shared" si="8"/>
        <v>0</v>
      </c>
      <c r="BJ167" s="16" t="s">
        <v>83</v>
      </c>
      <c r="BK167" s="139">
        <f t="shared" si="9"/>
        <v>0</v>
      </c>
      <c r="BL167" s="16" t="s">
        <v>146</v>
      </c>
      <c r="BM167" s="138" t="s">
        <v>190</v>
      </c>
    </row>
    <row r="168" spans="2:65" s="1" customFormat="1" ht="37.9" customHeight="1">
      <c r="B168" s="126"/>
      <c r="C168" s="127" t="s">
        <v>191</v>
      </c>
      <c r="D168" s="127" t="s">
        <v>141</v>
      </c>
      <c r="E168" s="128" t="s">
        <v>192</v>
      </c>
      <c r="F168" s="129" t="s">
        <v>193</v>
      </c>
      <c r="G168" s="130" t="s">
        <v>152</v>
      </c>
      <c r="H168" s="131">
        <v>11.781000000000001</v>
      </c>
      <c r="I168" s="132"/>
      <c r="J168" s="133">
        <f t="shared" si="0"/>
        <v>0</v>
      </c>
      <c r="K168" s="129" t="s">
        <v>145</v>
      </c>
      <c r="L168" s="31"/>
      <c r="M168" s="134" t="s">
        <v>1</v>
      </c>
      <c r="N168" s="135" t="s">
        <v>43</v>
      </c>
      <c r="P168" s="136">
        <f t="shared" si="1"/>
        <v>0</v>
      </c>
      <c r="Q168" s="136">
        <v>0</v>
      </c>
      <c r="R168" s="136">
        <f t="shared" si="2"/>
        <v>0</v>
      </c>
      <c r="S168" s="136">
        <v>0</v>
      </c>
      <c r="T168" s="137">
        <f t="shared" si="3"/>
        <v>0</v>
      </c>
      <c r="AR168" s="138" t="s">
        <v>146</v>
      </c>
      <c r="AT168" s="138" t="s">
        <v>141</v>
      </c>
      <c r="AU168" s="138" t="s">
        <v>85</v>
      </c>
      <c r="AY168" s="16" t="s">
        <v>139</v>
      </c>
      <c r="BE168" s="139">
        <f t="shared" si="4"/>
        <v>0</v>
      </c>
      <c r="BF168" s="139">
        <f t="shared" si="5"/>
        <v>0</v>
      </c>
      <c r="BG168" s="139">
        <f t="shared" si="6"/>
        <v>0</v>
      </c>
      <c r="BH168" s="139">
        <f t="shared" si="7"/>
        <v>0</v>
      </c>
      <c r="BI168" s="139">
        <f t="shared" si="8"/>
        <v>0</v>
      </c>
      <c r="BJ168" s="16" t="s">
        <v>83</v>
      </c>
      <c r="BK168" s="139">
        <f t="shared" si="9"/>
        <v>0</v>
      </c>
      <c r="BL168" s="16" t="s">
        <v>146</v>
      </c>
      <c r="BM168" s="138" t="s">
        <v>194</v>
      </c>
    </row>
    <row r="169" spans="2:65" s="1" customFormat="1" ht="37.9" customHeight="1">
      <c r="B169" s="126"/>
      <c r="C169" s="127" t="s">
        <v>195</v>
      </c>
      <c r="D169" s="127" t="s">
        <v>141</v>
      </c>
      <c r="E169" s="128" t="s">
        <v>196</v>
      </c>
      <c r="F169" s="129" t="s">
        <v>197</v>
      </c>
      <c r="G169" s="130" t="s">
        <v>152</v>
      </c>
      <c r="H169" s="131">
        <v>11.781000000000001</v>
      </c>
      <c r="I169" s="132"/>
      <c r="J169" s="133">
        <f t="shared" si="0"/>
        <v>0</v>
      </c>
      <c r="K169" s="129" t="s">
        <v>145</v>
      </c>
      <c r="L169" s="31"/>
      <c r="M169" s="134" t="s">
        <v>1</v>
      </c>
      <c r="N169" s="135" t="s">
        <v>43</v>
      </c>
      <c r="P169" s="136">
        <f t="shared" si="1"/>
        <v>0</v>
      </c>
      <c r="Q169" s="136">
        <v>0</v>
      </c>
      <c r="R169" s="136">
        <f t="shared" si="2"/>
        <v>0</v>
      </c>
      <c r="S169" s="136">
        <v>0</v>
      </c>
      <c r="T169" s="137">
        <f t="shared" si="3"/>
        <v>0</v>
      </c>
      <c r="AR169" s="138" t="s">
        <v>146</v>
      </c>
      <c r="AT169" s="138" t="s">
        <v>141</v>
      </c>
      <c r="AU169" s="138" t="s">
        <v>85</v>
      </c>
      <c r="AY169" s="16" t="s">
        <v>139</v>
      </c>
      <c r="BE169" s="139">
        <f t="shared" si="4"/>
        <v>0</v>
      </c>
      <c r="BF169" s="139">
        <f t="shared" si="5"/>
        <v>0</v>
      </c>
      <c r="BG169" s="139">
        <f t="shared" si="6"/>
        <v>0</v>
      </c>
      <c r="BH169" s="139">
        <f t="shared" si="7"/>
        <v>0</v>
      </c>
      <c r="BI169" s="139">
        <f t="shared" si="8"/>
        <v>0</v>
      </c>
      <c r="BJ169" s="16" t="s">
        <v>83</v>
      </c>
      <c r="BK169" s="139">
        <f t="shared" si="9"/>
        <v>0</v>
      </c>
      <c r="BL169" s="16" t="s">
        <v>146</v>
      </c>
      <c r="BM169" s="138" t="s">
        <v>198</v>
      </c>
    </row>
    <row r="170" spans="2:65" s="1" customFormat="1" ht="37.9" customHeight="1">
      <c r="B170" s="126"/>
      <c r="C170" s="127" t="s">
        <v>199</v>
      </c>
      <c r="D170" s="127" t="s">
        <v>141</v>
      </c>
      <c r="E170" s="128" t="s">
        <v>200</v>
      </c>
      <c r="F170" s="129" t="s">
        <v>201</v>
      </c>
      <c r="G170" s="130" t="s">
        <v>152</v>
      </c>
      <c r="H170" s="131">
        <v>11.781000000000001</v>
      </c>
      <c r="I170" s="132"/>
      <c r="J170" s="133">
        <f t="shared" si="0"/>
        <v>0</v>
      </c>
      <c r="K170" s="129" t="s">
        <v>145</v>
      </c>
      <c r="L170" s="31"/>
      <c r="M170" s="134" t="s">
        <v>1</v>
      </c>
      <c r="N170" s="135" t="s">
        <v>43</v>
      </c>
      <c r="P170" s="136">
        <f t="shared" si="1"/>
        <v>0</v>
      </c>
      <c r="Q170" s="136">
        <v>0</v>
      </c>
      <c r="R170" s="136">
        <f t="shared" si="2"/>
        <v>0</v>
      </c>
      <c r="S170" s="136">
        <v>0</v>
      </c>
      <c r="T170" s="137">
        <f t="shared" si="3"/>
        <v>0</v>
      </c>
      <c r="AR170" s="138" t="s">
        <v>146</v>
      </c>
      <c r="AT170" s="138" t="s">
        <v>141</v>
      </c>
      <c r="AU170" s="138" t="s">
        <v>85</v>
      </c>
      <c r="AY170" s="16" t="s">
        <v>139</v>
      </c>
      <c r="BE170" s="139">
        <f t="shared" si="4"/>
        <v>0</v>
      </c>
      <c r="BF170" s="139">
        <f t="shared" si="5"/>
        <v>0</v>
      </c>
      <c r="BG170" s="139">
        <f t="shared" si="6"/>
        <v>0</v>
      </c>
      <c r="BH170" s="139">
        <f t="shared" si="7"/>
        <v>0</v>
      </c>
      <c r="BI170" s="139">
        <f t="shared" si="8"/>
        <v>0</v>
      </c>
      <c r="BJ170" s="16" t="s">
        <v>83</v>
      </c>
      <c r="BK170" s="139">
        <f t="shared" si="9"/>
        <v>0</v>
      </c>
      <c r="BL170" s="16" t="s">
        <v>146</v>
      </c>
      <c r="BM170" s="138" t="s">
        <v>202</v>
      </c>
    </row>
    <row r="171" spans="2:65" s="12" customFormat="1">
      <c r="B171" s="140"/>
      <c r="D171" s="141" t="s">
        <v>148</v>
      </c>
      <c r="E171" s="142" t="s">
        <v>1</v>
      </c>
      <c r="F171" s="143" t="s">
        <v>203</v>
      </c>
      <c r="H171" s="144">
        <v>5.6929999999999996</v>
      </c>
      <c r="I171" s="145"/>
      <c r="L171" s="140"/>
      <c r="M171" s="146"/>
      <c r="T171" s="147"/>
      <c r="AT171" s="142" t="s">
        <v>148</v>
      </c>
      <c r="AU171" s="142" t="s">
        <v>85</v>
      </c>
      <c r="AV171" s="12" t="s">
        <v>85</v>
      </c>
      <c r="AW171" s="12" t="s">
        <v>32</v>
      </c>
      <c r="AX171" s="12" t="s">
        <v>78</v>
      </c>
      <c r="AY171" s="142" t="s">
        <v>139</v>
      </c>
    </row>
    <row r="172" spans="2:65" s="12" customFormat="1">
      <c r="B172" s="140"/>
      <c r="D172" s="141" t="s">
        <v>148</v>
      </c>
      <c r="E172" s="142" t="s">
        <v>1</v>
      </c>
      <c r="F172" s="143" t="s">
        <v>204</v>
      </c>
      <c r="H172" s="144">
        <v>6.0880000000000001</v>
      </c>
      <c r="I172" s="145"/>
      <c r="L172" s="140"/>
      <c r="M172" s="146"/>
      <c r="T172" s="147"/>
      <c r="AT172" s="142" t="s">
        <v>148</v>
      </c>
      <c r="AU172" s="142" t="s">
        <v>85</v>
      </c>
      <c r="AV172" s="12" t="s">
        <v>85</v>
      </c>
      <c r="AW172" s="12" t="s">
        <v>32</v>
      </c>
      <c r="AX172" s="12" t="s">
        <v>78</v>
      </c>
      <c r="AY172" s="142" t="s">
        <v>139</v>
      </c>
    </row>
    <row r="173" spans="2:65" s="13" customFormat="1">
      <c r="B173" s="148"/>
      <c r="D173" s="141" t="s">
        <v>148</v>
      </c>
      <c r="E173" s="149" t="s">
        <v>1</v>
      </c>
      <c r="F173" s="150" t="s">
        <v>156</v>
      </c>
      <c r="H173" s="151">
        <v>11.781000000000001</v>
      </c>
      <c r="I173" s="152"/>
      <c r="L173" s="148"/>
      <c r="M173" s="153"/>
      <c r="T173" s="154"/>
      <c r="AT173" s="149" t="s">
        <v>148</v>
      </c>
      <c r="AU173" s="149" t="s">
        <v>85</v>
      </c>
      <c r="AV173" s="13" t="s">
        <v>146</v>
      </c>
      <c r="AW173" s="13" t="s">
        <v>32</v>
      </c>
      <c r="AX173" s="13" t="s">
        <v>83</v>
      </c>
      <c r="AY173" s="149" t="s">
        <v>139</v>
      </c>
    </row>
    <row r="174" spans="2:65" s="1" customFormat="1" ht="37.9" customHeight="1">
      <c r="B174" s="126"/>
      <c r="C174" s="127" t="s">
        <v>205</v>
      </c>
      <c r="D174" s="127" t="s">
        <v>141</v>
      </c>
      <c r="E174" s="128" t="s">
        <v>206</v>
      </c>
      <c r="F174" s="129" t="s">
        <v>207</v>
      </c>
      <c r="G174" s="130" t="s">
        <v>152</v>
      </c>
      <c r="H174" s="131">
        <v>235.62</v>
      </c>
      <c r="I174" s="132"/>
      <c r="J174" s="133">
        <f>ROUND(I174*H174,2)</f>
        <v>0</v>
      </c>
      <c r="K174" s="129" t="s">
        <v>145</v>
      </c>
      <c r="L174" s="31"/>
      <c r="M174" s="134" t="s">
        <v>1</v>
      </c>
      <c r="N174" s="135" t="s">
        <v>43</v>
      </c>
      <c r="P174" s="136">
        <f>O174*H174</f>
        <v>0</v>
      </c>
      <c r="Q174" s="136">
        <v>0</v>
      </c>
      <c r="R174" s="136">
        <f>Q174*H174</f>
        <v>0</v>
      </c>
      <c r="S174" s="136">
        <v>0</v>
      </c>
      <c r="T174" s="137">
        <f>S174*H174</f>
        <v>0</v>
      </c>
      <c r="AR174" s="138" t="s">
        <v>146</v>
      </c>
      <c r="AT174" s="138" t="s">
        <v>141</v>
      </c>
      <c r="AU174" s="138" t="s">
        <v>85</v>
      </c>
      <c r="AY174" s="16" t="s">
        <v>139</v>
      </c>
      <c r="BE174" s="139">
        <f>IF(N174="základní",J174,0)</f>
        <v>0</v>
      </c>
      <c r="BF174" s="139">
        <f>IF(N174="snížená",J174,0)</f>
        <v>0</v>
      </c>
      <c r="BG174" s="139">
        <f>IF(N174="zákl. přenesená",J174,0)</f>
        <v>0</v>
      </c>
      <c r="BH174" s="139">
        <f>IF(N174="sníž. přenesená",J174,0)</f>
        <v>0</v>
      </c>
      <c r="BI174" s="139">
        <f>IF(N174="nulová",J174,0)</f>
        <v>0</v>
      </c>
      <c r="BJ174" s="16" t="s">
        <v>83</v>
      </c>
      <c r="BK174" s="139">
        <f>ROUND(I174*H174,2)</f>
        <v>0</v>
      </c>
      <c r="BL174" s="16" t="s">
        <v>146</v>
      </c>
      <c r="BM174" s="138" t="s">
        <v>208</v>
      </c>
    </row>
    <row r="175" spans="2:65" s="12" customFormat="1">
      <c r="B175" s="140"/>
      <c r="D175" s="141" t="s">
        <v>148</v>
      </c>
      <c r="E175" s="142" t="s">
        <v>1</v>
      </c>
      <c r="F175" s="143" t="s">
        <v>209</v>
      </c>
      <c r="H175" s="144">
        <v>235.62</v>
      </c>
      <c r="I175" s="145"/>
      <c r="L175" s="140"/>
      <c r="M175" s="146"/>
      <c r="T175" s="147"/>
      <c r="AT175" s="142" t="s">
        <v>148</v>
      </c>
      <c r="AU175" s="142" t="s">
        <v>85</v>
      </c>
      <c r="AV175" s="12" t="s">
        <v>85</v>
      </c>
      <c r="AW175" s="12" t="s">
        <v>32</v>
      </c>
      <c r="AX175" s="12" t="s">
        <v>83</v>
      </c>
      <c r="AY175" s="142" t="s">
        <v>139</v>
      </c>
    </row>
    <row r="176" spans="2:65" s="1" customFormat="1" ht="24.2" customHeight="1">
      <c r="B176" s="126"/>
      <c r="C176" s="127" t="s">
        <v>8</v>
      </c>
      <c r="D176" s="127" t="s">
        <v>141</v>
      </c>
      <c r="E176" s="128" t="s">
        <v>210</v>
      </c>
      <c r="F176" s="129" t="s">
        <v>211</v>
      </c>
      <c r="G176" s="130" t="s">
        <v>212</v>
      </c>
      <c r="H176" s="131">
        <v>22.384</v>
      </c>
      <c r="I176" s="132"/>
      <c r="J176" s="133">
        <f>ROUND(I176*H176,2)</f>
        <v>0</v>
      </c>
      <c r="K176" s="129" t="s">
        <v>145</v>
      </c>
      <c r="L176" s="31"/>
      <c r="M176" s="134" t="s">
        <v>1</v>
      </c>
      <c r="N176" s="135" t="s">
        <v>43</v>
      </c>
      <c r="P176" s="136">
        <f>O176*H176</f>
        <v>0</v>
      </c>
      <c r="Q176" s="136">
        <v>0</v>
      </c>
      <c r="R176" s="136">
        <f>Q176*H176</f>
        <v>0</v>
      </c>
      <c r="S176" s="136">
        <v>0</v>
      </c>
      <c r="T176" s="137">
        <f>S176*H176</f>
        <v>0</v>
      </c>
      <c r="AR176" s="138" t="s">
        <v>146</v>
      </c>
      <c r="AT176" s="138" t="s">
        <v>141</v>
      </c>
      <c r="AU176" s="138" t="s">
        <v>85</v>
      </c>
      <c r="AY176" s="16" t="s">
        <v>139</v>
      </c>
      <c r="BE176" s="139">
        <f>IF(N176="základní",J176,0)</f>
        <v>0</v>
      </c>
      <c r="BF176" s="139">
        <f>IF(N176="snížená",J176,0)</f>
        <v>0</v>
      </c>
      <c r="BG176" s="139">
        <f>IF(N176="zákl. přenesená",J176,0)</f>
        <v>0</v>
      </c>
      <c r="BH176" s="139">
        <f>IF(N176="sníž. přenesená",J176,0)</f>
        <v>0</v>
      </c>
      <c r="BI176" s="139">
        <f>IF(N176="nulová",J176,0)</f>
        <v>0</v>
      </c>
      <c r="BJ176" s="16" t="s">
        <v>83</v>
      </c>
      <c r="BK176" s="139">
        <f>ROUND(I176*H176,2)</f>
        <v>0</v>
      </c>
      <c r="BL176" s="16" t="s">
        <v>146</v>
      </c>
      <c r="BM176" s="138" t="s">
        <v>213</v>
      </c>
    </row>
    <row r="177" spans="2:65" s="12" customFormat="1">
      <c r="B177" s="140"/>
      <c r="D177" s="141" t="s">
        <v>148</v>
      </c>
      <c r="E177" s="142" t="s">
        <v>1</v>
      </c>
      <c r="F177" s="143" t="s">
        <v>214</v>
      </c>
      <c r="H177" s="144">
        <v>22.384</v>
      </c>
      <c r="I177" s="145"/>
      <c r="L177" s="140"/>
      <c r="M177" s="146"/>
      <c r="T177" s="147"/>
      <c r="AT177" s="142" t="s">
        <v>148</v>
      </c>
      <c r="AU177" s="142" t="s">
        <v>85</v>
      </c>
      <c r="AV177" s="12" t="s">
        <v>85</v>
      </c>
      <c r="AW177" s="12" t="s">
        <v>32</v>
      </c>
      <c r="AX177" s="12" t="s">
        <v>83</v>
      </c>
      <c r="AY177" s="142" t="s">
        <v>139</v>
      </c>
    </row>
    <row r="178" spans="2:65" s="1" customFormat="1" ht="16.5" customHeight="1">
      <c r="B178" s="126"/>
      <c r="C178" s="127" t="s">
        <v>215</v>
      </c>
      <c r="D178" s="127" t="s">
        <v>141</v>
      </c>
      <c r="E178" s="128" t="s">
        <v>216</v>
      </c>
      <c r="F178" s="129" t="s">
        <v>217</v>
      </c>
      <c r="G178" s="130" t="s">
        <v>152</v>
      </c>
      <c r="H178" s="131">
        <v>11.781000000000001</v>
      </c>
      <c r="I178" s="132"/>
      <c r="J178" s="133">
        <f>ROUND(I178*H178,2)</f>
        <v>0</v>
      </c>
      <c r="K178" s="129" t="s">
        <v>145</v>
      </c>
      <c r="L178" s="31"/>
      <c r="M178" s="134" t="s">
        <v>1</v>
      </c>
      <c r="N178" s="135" t="s">
        <v>43</v>
      </c>
      <c r="P178" s="136">
        <f>O178*H178</f>
        <v>0</v>
      </c>
      <c r="Q178" s="136">
        <v>0</v>
      </c>
      <c r="R178" s="136">
        <f>Q178*H178</f>
        <v>0</v>
      </c>
      <c r="S178" s="136">
        <v>0</v>
      </c>
      <c r="T178" s="137">
        <f>S178*H178</f>
        <v>0</v>
      </c>
      <c r="AR178" s="138" t="s">
        <v>146</v>
      </c>
      <c r="AT178" s="138" t="s">
        <v>141</v>
      </c>
      <c r="AU178" s="138" t="s">
        <v>85</v>
      </c>
      <c r="AY178" s="16" t="s">
        <v>139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6" t="s">
        <v>83</v>
      </c>
      <c r="BK178" s="139">
        <f>ROUND(I178*H178,2)</f>
        <v>0</v>
      </c>
      <c r="BL178" s="16" t="s">
        <v>146</v>
      </c>
      <c r="BM178" s="138" t="s">
        <v>218</v>
      </c>
    </row>
    <row r="179" spans="2:65" s="1" customFormat="1" ht="24.2" customHeight="1">
      <c r="B179" s="126"/>
      <c r="C179" s="127" t="s">
        <v>219</v>
      </c>
      <c r="D179" s="127" t="s">
        <v>141</v>
      </c>
      <c r="E179" s="128" t="s">
        <v>220</v>
      </c>
      <c r="F179" s="129" t="s">
        <v>221</v>
      </c>
      <c r="G179" s="130" t="s">
        <v>152</v>
      </c>
      <c r="H179" s="131">
        <v>38.182000000000002</v>
      </c>
      <c r="I179" s="132"/>
      <c r="J179" s="133">
        <f>ROUND(I179*H179,2)</f>
        <v>0</v>
      </c>
      <c r="K179" s="129" t="s">
        <v>145</v>
      </c>
      <c r="L179" s="31"/>
      <c r="M179" s="134" t="s">
        <v>1</v>
      </c>
      <c r="N179" s="135" t="s">
        <v>43</v>
      </c>
      <c r="P179" s="136">
        <f>O179*H179</f>
        <v>0</v>
      </c>
      <c r="Q179" s="136">
        <v>0</v>
      </c>
      <c r="R179" s="136">
        <f>Q179*H179</f>
        <v>0</v>
      </c>
      <c r="S179" s="136">
        <v>0</v>
      </c>
      <c r="T179" s="137">
        <f>S179*H179</f>
        <v>0</v>
      </c>
      <c r="AR179" s="138" t="s">
        <v>146</v>
      </c>
      <c r="AT179" s="138" t="s">
        <v>141</v>
      </c>
      <c r="AU179" s="138" t="s">
        <v>85</v>
      </c>
      <c r="AY179" s="16" t="s">
        <v>139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16" t="s">
        <v>83</v>
      </c>
      <c r="BK179" s="139">
        <f>ROUND(I179*H179,2)</f>
        <v>0</v>
      </c>
      <c r="BL179" s="16" t="s">
        <v>146</v>
      </c>
      <c r="BM179" s="138" t="s">
        <v>222</v>
      </c>
    </row>
    <row r="180" spans="2:65" s="12" customFormat="1">
      <c r="B180" s="140"/>
      <c r="D180" s="141" t="s">
        <v>148</v>
      </c>
      <c r="E180" s="142" t="s">
        <v>1</v>
      </c>
      <c r="F180" s="143" t="s">
        <v>223</v>
      </c>
      <c r="H180" s="144">
        <v>38.182000000000002</v>
      </c>
      <c r="I180" s="145"/>
      <c r="L180" s="140"/>
      <c r="M180" s="146"/>
      <c r="T180" s="147"/>
      <c r="AT180" s="142" t="s">
        <v>148</v>
      </c>
      <c r="AU180" s="142" t="s">
        <v>85</v>
      </c>
      <c r="AV180" s="12" t="s">
        <v>85</v>
      </c>
      <c r="AW180" s="12" t="s">
        <v>32</v>
      </c>
      <c r="AX180" s="12" t="s">
        <v>83</v>
      </c>
      <c r="AY180" s="142" t="s">
        <v>139</v>
      </c>
    </row>
    <row r="181" spans="2:65" s="1" customFormat="1" ht="24.2" customHeight="1">
      <c r="B181" s="126"/>
      <c r="C181" s="127" t="s">
        <v>224</v>
      </c>
      <c r="D181" s="127" t="s">
        <v>141</v>
      </c>
      <c r="E181" s="128" t="s">
        <v>225</v>
      </c>
      <c r="F181" s="129" t="s">
        <v>226</v>
      </c>
      <c r="G181" s="130" t="s">
        <v>152</v>
      </c>
      <c r="H181" s="131">
        <v>38.182000000000002</v>
      </c>
      <c r="I181" s="132"/>
      <c r="J181" s="133">
        <f>ROUND(I181*H181,2)</f>
        <v>0</v>
      </c>
      <c r="K181" s="129" t="s">
        <v>145</v>
      </c>
      <c r="L181" s="31"/>
      <c r="M181" s="134" t="s">
        <v>1</v>
      </c>
      <c r="N181" s="135" t="s">
        <v>43</v>
      </c>
      <c r="P181" s="136">
        <f>O181*H181</f>
        <v>0</v>
      </c>
      <c r="Q181" s="136">
        <v>0</v>
      </c>
      <c r="R181" s="136">
        <f>Q181*H181</f>
        <v>0</v>
      </c>
      <c r="S181" s="136">
        <v>0</v>
      </c>
      <c r="T181" s="137">
        <f>S181*H181</f>
        <v>0</v>
      </c>
      <c r="AR181" s="138" t="s">
        <v>146</v>
      </c>
      <c r="AT181" s="138" t="s">
        <v>141</v>
      </c>
      <c r="AU181" s="138" t="s">
        <v>85</v>
      </c>
      <c r="AY181" s="16" t="s">
        <v>139</v>
      </c>
      <c r="BE181" s="139">
        <f>IF(N181="základní",J181,0)</f>
        <v>0</v>
      </c>
      <c r="BF181" s="139">
        <f>IF(N181="snížená",J181,0)</f>
        <v>0</v>
      </c>
      <c r="BG181" s="139">
        <f>IF(N181="zákl. přenesená",J181,0)</f>
        <v>0</v>
      </c>
      <c r="BH181" s="139">
        <f>IF(N181="sníž. přenesená",J181,0)</f>
        <v>0</v>
      </c>
      <c r="BI181" s="139">
        <f>IF(N181="nulová",J181,0)</f>
        <v>0</v>
      </c>
      <c r="BJ181" s="16" t="s">
        <v>83</v>
      </c>
      <c r="BK181" s="139">
        <f>ROUND(I181*H181,2)</f>
        <v>0</v>
      </c>
      <c r="BL181" s="16" t="s">
        <v>146</v>
      </c>
      <c r="BM181" s="138" t="s">
        <v>227</v>
      </c>
    </row>
    <row r="182" spans="2:65" s="1" customFormat="1" ht="24.2" customHeight="1">
      <c r="B182" s="126"/>
      <c r="C182" s="127" t="s">
        <v>228</v>
      </c>
      <c r="D182" s="127" t="s">
        <v>141</v>
      </c>
      <c r="E182" s="128" t="s">
        <v>229</v>
      </c>
      <c r="F182" s="129" t="s">
        <v>230</v>
      </c>
      <c r="G182" s="130" t="s">
        <v>152</v>
      </c>
      <c r="H182" s="131">
        <v>4.7880000000000003</v>
      </c>
      <c r="I182" s="132"/>
      <c r="J182" s="133">
        <f>ROUND(I182*H182,2)</f>
        <v>0</v>
      </c>
      <c r="K182" s="129" t="s">
        <v>1</v>
      </c>
      <c r="L182" s="31"/>
      <c r="M182" s="134" t="s">
        <v>1</v>
      </c>
      <c r="N182" s="135" t="s">
        <v>43</v>
      </c>
      <c r="P182" s="136">
        <f>O182*H182</f>
        <v>0</v>
      </c>
      <c r="Q182" s="136">
        <v>0</v>
      </c>
      <c r="R182" s="136">
        <f>Q182*H182</f>
        <v>0</v>
      </c>
      <c r="S182" s="136">
        <v>0</v>
      </c>
      <c r="T182" s="137">
        <f>S182*H182</f>
        <v>0</v>
      </c>
      <c r="AR182" s="138" t="s">
        <v>146</v>
      </c>
      <c r="AT182" s="138" t="s">
        <v>141</v>
      </c>
      <c r="AU182" s="138" t="s">
        <v>85</v>
      </c>
      <c r="AY182" s="16" t="s">
        <v>139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16" t="s">
        <v>83</v>
      </c>
      <c r="BK182" s="139">
        <f>ROUND(I182*H182,2)</f>
        <v>0</v>
      </c>
      <c r="BL182" s="16" t="s">
        <v>146</v>
      </c>
      <c r="BM182" s="138" t="s">
        <v>231</v>
      </c>
    </row>
    <row r="183" spans="2:65" s="12" customFormat="1">
      <c r="B183" s="140"/>
      <c r="D183" s="141" t="s">
        <v>148</v>
      </c>
      <c r="E183" s="142" t="s">
        <v>1</v>
      </c>
      <c r="F183" s="143" t="s">
        <v>232</v>
      </c>
      <c r="H183" s="144">
        <v>4.7880000000000003</v>
      </c>
      <c r="I183" s="145"/>
      <c r="L183" s="140"/>
      <c r="M183" s="146"/>
      <c r="T183" s="147"/>
      <c r="AT183" s="142" t="s">
        <v>148</v>
      </c>
      <c r="AU183" s="142" t="s">
        <v>85</v>
      </c>
      <c r="AV183" s="12" t="s">
        <v>85</v>
      </c>
      <c r="AW183" s="12" t="s">
        <v>32</v>
      </c>
      <c r="AX183" s="12" t="s">
        <v>83</v>
      </c>
      <c r="AY183" s="142" t="s">
        <v>139</v>
      </c>
    </row>
    <row r="184" spans="2:65" s="1" customFormat="1" ht="24.2" customHeight="1">
      <c r="B184" s="126"/>
      <c r="C184" s="127" t="s">
        <v>233</v>
      </c>
      <c r="D184" s="127" t="s">
        <v>141</v>
      </c>
      <c r="E184" s="128" t="s">
        <v>234</v>
      </c>
      <c r="F184" s="129" t="s">
        <v>235</v>
      </c>
      <c r="G184" s="130" t="s">
        <v>144</v>
      </c>
      <c r="H184" s="131">
        <v>23.94</v>
      </c>
      <c r="I184" s="132"/>
      <c r="J184" s="133">
        <f>ROUND(I184*H184,2)</f>
        <v>0</v>
      </c>
      <c r="K184" s="129" t="s">
        <v>145</v>
      </c>
      <c r="L184" s="31"/>
      <c r="M184" s="134" t="s">
        <v>1</v>
      </c>
      <c r="N184" s="135" t="s">
        <v>43</v>
      </c>
      <c r="P184" s="136">
        <f>O184*H184</f>
        <v>0</v>
      </c>
      <c r="Q184" s="136">
        <v>0</v>
      </c>
      <c r="R184" s="136">
        <f>Q184*H184</f>
        <v>0</v>
      </c>
      <c r="S184" s="136">
        <v>0</v>
      </c>
      <c r="T184" s="137">
        <f>S184*H184</f>
        <v>0</v>
      </c>
      <c r="AR184" s="138" t="s">
        <v>146</v>
      </c>
      <c r="AT184" s="138" t="s">
        <v>141</v>
      </c>
      <c r="AU184" s="138" t="s">
        <v>85</v>
      </c>
      <c r="AY184" s="16" t="s">
        <v>139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16" t="s">
        <v>83</v>
      </c>
      <c r="BK184" s="139">
        <f>ROUND(I184*H184,2)</f>
        <v>0</v>
      </c>
      <c r="BL184" s="16" t="s">
        <v>146</v>
      </c>
      <c r="BM184" s="138" t="s">
        <v>236</v>
      </c>
    </row>
    <row r="185" spans="2:65" s="1" customFormat="1" ht="24.2" customHeight="1">
      <c r="B185" s="126"/>
      <c r="C185" s="127" t="s">
        <v>7</v>
      </c>
      <c r="D185" s="127" t="s">
        <v>141</v>
      </c>
      <c r="E185" s="128" t="s">
        <v>237</v>
      </c>
      <c r="F185" s="129" t="s">
        <v>238</v>
      </c>
      <c r="G185" s="130" t="s">
        <v>144</v>
      </c>
      <c r="H185" s="131">
        <v>23.94</v>
      </c>
      <c r="I185" s="132"/>
      <c r="J185" s="133">
        <f>ROUND(I185*H185,2)</f>
        <v>0</v>
      </c>
      <c r="K185" s="129" t="s">
        <v>1</v>
      </c>
      <c r="L185" s="31"/>
      <c r="M185" s="134" t="s">
        <v>1</v>
      </c>
      <c r="N185" s="135" t="s">
        <v>43</v>
      </c>
      <c r="P185" s="136">
        <f>O185*H185</f>
        <v>0</v>
      </c>
      <c r="Q185" s="136">
        <v>0</v>
      </c>
      <c r="R185" s="136">
        <f>Q185*H185</f>
        <v>0</v>
      </c>
      <c r="S185" s="136">
        <v>0</v>
      </c>
      <c r="T185" s="137">
        <f>S185*H185</f>
        <v>0</v>
      </c>
      <c r="AR185" s="138" t="s">
        <v>146</v>
      </c>
      <c r="AT185" s="138" t="s">
        <v>141</v>
      </c>
      <c r="AU185" s="138" t="s">
        <v>85</v>
      </c>
      <c r="AY185" s="16" t="s">
        <v>139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6" t="s">
        <v>83</v>
      </c>
      <c r="BK185" s="139">
        <f>ROUND(I185*H185,2)</f>
        <v>0</v>
      </c>
      <c r="BL185" s="16" t="s">
        <v>146</v>
      </c>
      <c r="BM185" s="138" t="s">
        <v>239</v>
      </c>
    </row>
    <row r="186" spans="2:65" s="1" customFormat="1" ht="16.5" customHeight="1">
      <c r="B186" s="126"/>
      <c r="C186" s="161" t="s">
        <v>240</v>
      </c>
      <c r="D186" s="161" t="s">
        <v>241</v>
      </c>
      <c r="E186" s="162" t="s">
        <v>242</v>
      </c>
      <c r="F186" s="163" t="s">
        <v>243</v>
      </c>
      <c r="G186" s="164" t="s">
        <v>152</v>
      </c>
      <c r="H186" s="165">
        <v>2.3940000000000001</v>
      </c>
      <c r="I186" s="166"/>
      <c r="J186" s="167">
        <f>ROUND(I186*H186,2)</f>
        <v>0</v>
      </c>
      <c r="K186" s="163" t="s">
        <v>145</v>
      </c>
      <c r="L186" s="168"/>
      <c r="M186" s="169" t="s">
        <v>1</v>
      </c>
      <c r="N186" s="170" t="s">
        <v>43</v>
      </c>
      <c r="P186" s="136">
        <f>O186*H186</f>
        <v>0</v>
      </c>
      <c r="Q186" s="136">
        <v>0.21</v>
      </c>
      <c r="R186" s="136">
        <f>Q186*H186</f>
        <v>0.50273999999999996</v>
      </c>
      <c r="S186" s="136">
        <v>0</v>
      </c>
      <c r="T186" s="137">
        <f>S186*H186</f>
        <v>0</v>
      </c>
      <c r="AR186" s="138" t="s">
        <v>181</v>
      </c>
      <c r="AT186" s="138" t="s">
        <v>241</v>
      </c>
      <c r="AU186" s="138" t="s">
        <v>85</v>
      </c>
      <c r="AY186" s="16" t="s">
        <v>139</v>
      </c>
      <c r="BE186" s="139">
        <f>IF(N186="základní",J186,0)</f>
        <v>0</v>
      </c>
      <c r="BF186" s="139">
        <f>IF(N186="snížená",J186,0)</f>
        <v>0</v>
      </c>
      <c r="BG186" s="139">
        <f>IF(N186="zákl. přenesená",J186,0)</f>
        <v>0</v>
      </c>
      <c r="BH186" s="139">
        <f>IF(N186="sníž. přenesená",J186,0)</f>
        <v>0</v>
      </c>
      <c r="BI186" s="139">
        <f>IF(N186="nulová",J186,0)</f>
        <v>0</v>
      </c>
      <c r="BJ186" s="16" t="s">
        <v>83</v>
      </c>
      <c r="BK186" s="139">
        <f>ROUND(I186*H186,2)</f>
        <v>0</v>
      </c>
      <c r="BL186" s="16" t="s">
        <v>146</v>
      </c>
      <c r="BM186" s="138" t="s">
        <v>244</v>
      </c>
    </row>
    <row r="187" spans="2:65" s="12" customFormat="1">
      <c r="B187" s="140"/>
      <c r="D187" s="141" t="s">
        <v>148</v>
      </c>
      <c r="E187" s="142" t="s">
        <v>1</v>
      </c>
      <c r="F187" s="143" t="s">
        <v>245</v>
      </c>
      <c r="H187" s="144">
        <v>2.3940000000000001</v>
      </c>
      <c r="I187" s="145"/>
      <c r="L187" s="140"/>
      <c r="M187" s="146"/>
      <c r="T187" s="147"/>
      <c r="AT187" s="142" t="s">
        <v>148</v>
      </c>
      <c r="AU187" s="142" t="s">
        <v>85</v>
      </c>
      <c r="AV187" s="12" t="s">
        <v>85</v>
      </c>
      <c r="AW187" s="12" t="s">
        <v>32</v>
      </c>
      <c r="AX187" s="12" t="s">
        <v>83</v>
      </c>
      <c r="AY187" s="142" t="s">
        <v>139</v>
      </c>
    </row>
    <row r="188" spans="2:65" s="1" customFormat="1" ht="24.2" customHeight="1">
      <c r="B188" s="126"/>
      <c r="C188" s="127" t="s">
        <v>246</v>
      </c>
      <c r="D188" s="127" t="s">
        <v>141</v>
      </c>
      <c r="E188" s="128" t="s">
        <v>247</v>
      </c>
      <c r="F188" s="129" t="s">
        <v>248</v>
      </c>
      <c r="G188" s="130" t="s">
        <v>144</v>
      </c>
      <c r="H188" s="131">
        <v>23.94</v>
      </c>
      <c r="I188" s="132"/>
      <c r="J188" s="133">
        <f>ROUND(I188*H188,2)</f>
        <v>0</v>
      </c>
      <c r="K188" s="129" t="s">
        <v>145</v>
      </c>
      <c r="L188" s="31"/>
      <c r="M188" s="134" t="s">
        <v>1</v>
      </c>
      <c r="N188" s="135" t="s">
        <v>43</v>
      </c>
      <c r="P188" s="136">
        <f>O188*H188</f>
        <v>0</v>
      </c>
      <c r="Q188" s="136">
        <v>0</v>
      </c>
      <c r="R188" s="136">
        <f>Q188*H188</f>
        <v>0</v>
      </c>
      <c r="S188" s="136">
        <v>0</v>
      </c>
      <c r="T188" s="137">
        <f>S188*H188</f>
        <v>0</v>
      </c>
      <c r="AR188" s="138" t="s">
        <v>146</v>
      </c>
      <c r="AT188" s="138" t="s">
        <v>141</v>
      </c>
      <c r="AU188" s="138" t="s">
        <v>85</v>
      </c>
      <c r="AY188" s="16" t="s">
        <v>139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6" t="s">
        <v>83</v>
      </c>
      <c r="BK188" s="139">
        <f>ROUND(I188*H188,2)</f>
        <v>0</v>
      </c>
      <c r="BL188" s="16" t="s">
        <v>146</v>
      </c>
      <c r="BM188" s="138" t="s">
        <v>249</v>
      </c>
    </row>
    <row r="189" spans="2:65" s="1" customFormat="1" ht="16.5" customHeight="1">
      <c r="B189" s="126"/>
      <c r="C189" s="161" t="s">
        <v>250</v>
      </c>
      <c r="D189" s="161" t="s">
        <v>241</v>
      </c>
      <c r="E189" s="162" t="s">
        <v>251</v>
      </c>
      <c r="F189" s="163" t="s">
        <v>252</v>
      </c>
      <c r="G189" s="164" t="s">
        <v>253</v>
      </c>
      <c r="H189" s="165">
        <v>0.47899999999999998</v>
      </c>
      <c r="I189" s="166"/>
      <c r="J189" s="167">
        <f>ROUND(I189*H189,2)</f>
        <v>0</v>
      </c>
      <c r="K189" s="163" t="s">
        <v>145</v>
      </c>
      <c r="L189" s="168"/>
      <c r="M189" s="169" t="s">
        <v>1</v>
      </c>
      <c r="N189" s="170" t="s">
        <v>43</v>
      </c>
      <c r="P189" s="136">
        <f>O189*H189</f>
        <v>0</v>
      </c>
      <c r="Q189" s="136">
        <v>1E-3</v>
      </c>
      <c r="R189" s="136">
        <f>Q189*H189</f>
        <v>4.7899999999999999E-4</v>
      </c>
      <c r="S189" s="136">
        <v>0</v>
      </c>
      <c r="T189" s="137">
        <f>S189*H189</f>
        <v>0</v>
      </c>
      <c r="AR189" s="138" t="s">
        <v>181</v>
      </c>
      <c r="AT189" s="138" t="s">
        <v>241</v>
      </c>
      <c r="AU189" s="138" t="s">
        <v>85</v>
      </c>
      <c r="AY189" s="16" t="s">
        <v>139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16" t="s">
        <v>83</v>
      </c>
      <c r="BK189" s="139">
        <f>ROUND(I189*H189,2)</f>
        <v>0</v>
      </c>
      <c r="BL189" s="16" t="s">
        <v>146</v>
      </c>
      <c r="BM189" s="138" t="s">
        <v>254</v>
      </c>
    </row>
    <row r="190" spans="2:65" s="12" customFormat="1">
      <c r="B190" s="140"/>
      <c r="D190" s="141" t="s">
        <v>148</v>
      </c>
      <c r="F190" s="143" t="s">
        <v>255</v>
      </c>
      <c r="H190" s="144">
        <v>0.47899999999999998</v>
      </c>
      <c r="I190" s="145"/>
      <c r="L190" s="140"/>
      <c r="M190" s="146"/>
      <c r="T190" s="147"/>
      <c r="AT190" s="142" t="s">
        <v>148</v>
      </c>
      <c r="AU190" s="142" t="s">
        <v>85</v>
      </c>
      <c r="AV190" s="12" t="s">
        <v>85</v>
      </c>
      <c r="AW190" s="12" t="s">
        <v>3</v>
      </c>
      <c r="AX190" s="12" t="s">
        <v>83</v>
      </c>
      <c r="AY190" s="142" t="s">
        <v>139</v>
      </c>
    </row>
    <row r="191" spans="2:65" s="1" customFormat="1" ht="33" customHeight="1">
      <c r="B191" s="126"/>
      <c r="C191" s="127" t="s">
        <v>256</v>
      </c>
      <c r="D191" s="127" t="s">
        <v>141</v>
      </c>
      <c r="E191" s="128" t="s">
        <v>257</v>
      </c>
      <c r="F191" s="129" t="s">
        <v>258</v>
      </c>
      <c r="G191" s="130" t="s">
        <v>144</v>
      </c>
      <c r="H191" s="131">
        <v>22.82</v>
      </c>
      <c r="I191" s="132"/>
      <c r="J191" s="133">
        <f>ROUND(I191*H191,2)</f>
        <v>0</v>
      </c>
      <c r="K191" s="129" t="s">
        <v>145</v>
      </c>
      <c r="L191" s="31"/>
      <c r="M191" s="134" t="s">
        <v>1</v>
      </c>
      <c r="N191" s="135" t="s">
        <v>43</v>
      </c>
      <c r="P191" s="136">
        <f>O191*H191</f>
        <v>0</v>
      </c>
      <c r="Q191" s="136">
        <v>0</v>
      </c>
      <c r="R191" s="136">
        <f>Q191*H191</f>
        <v>0</v>
      </c>
      <c r="S191" s="136">
        <v>0</v>
      </c>
      <c r="T191" s="137">
        <f>S191*H191</f>
        <v>0</v>
      </c>
      <c r="AR191" s="138" t="s">
        <v>146</v>
      </c>
      <c r="AT191" s="138" t="s">
        <v>141</v>
      </c>
      <c r="AU191" s="138" t="s">
        <v>85</v>
      </c>
      <c r="AY191" s="16" t="s">
        <v>139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6" t="s">
        <v>83</v>
      </c>
      <c r="BK191" s="139">
        <f>ROUND(I191*H191,2)</f>
        <v>0</v>
      </c>
      <c r="BL191" s="16" t="s">
        <v>146</v>
      </c>
      <c r="BM191" s="138" t="s">
        <v>259</v>
      </c>
    </row>
    <row r="192" spans="2:65" s="11" customFormat="1" ht="22.9" customHeight="1">
      <c r="B192" s="114"/>
      <c r="D192" s="115" t="s">
        <v>77</v>
      </c>
      <c r="E192" s="124" t="s">
        <v>85</v>
      </c>
      <c r="F192" s="124" t="s">
        <v>260</v>
      </c>
      <c r="I192" s="117"/>
      <c r="J192" s="125">
        <f>BK192</f>
        <v>0</v>
      </c>
      <c r="L192" s="114"/>
      <c r="M192" s="119"/>
      <c r="P192" s="120">
        <f>SUM(P193:P214)</f>
        <v>0</v>
      </c>
      <c r="R192" s="120">
        <f>SUM(R193:R214)</f>
        <v>17.042495859999999</v>
      </c>
      <c r="T192" s="121">
        <f>SUM(T193:T214)</f>
        <v>0</v>
      </c>
      <c r="AR192" s="115" t="s">
        <v>83</v>
      </c>
      <c r="AT192" s="122" t="s">
        <v>77</v>
      </c>
      <c r="AU192" s="122" t="s">
        <v>83</v>
      </c>
      <c r="AY192" s="115" t="s">
        <v>139</v>
      </c>
      <c r="BK192" s="123">
        <f>SUM(BK193:BK214)</f>
        <v>0</v>
      </c>
    </row>
    <row r="193" spans="2:65" s="1" customFormat="1" ht="24.2" customHeight="1">
      <c r="B193" s="126"/>
      <c r="C193" s="127" t="s">
        <v>261</v>
      </c>
      <c r="D193" s="127" t="s">
        <v>141</v>
      </c>
      <c r="E193" s="128" t="s">
        <v>262</v>
      </c>
      <c r="F193" s="129" t="s">
        <v>263</v>
      </c>
      <c r="G193" s="130" t="s">
        <v>152</v>
      </c>
      <c r="H193" s="131">
        <v>4.4640000000000004</v>
      </c>
      <c r="I193" s="132"/>
      <c r="J193" s="133">
        <f>ROUND(I193*H193,2)</f>
        <v>0</v>
      </c>
      <c r="K193" s="129" t="s">
        <v>145</v>
      </c>
      <c r="L193" s="31"/>
      <c r="M193" s="134" t="s">
        <v>1</v>
      </c>
      <c r="N193" s="135" t="s">
        <v>43</v>
      </c>
      <c r="P193" s="136">
        <f>O193*H193</f>
        <v>0</v>
      </c>
      <c r="Q193" s="136">
        <v>0</v>
      </c>
      <c r="R193" s="136">
        <f>Q193*H193</f>
        <v>0</v>
      </c>
      <c r="S193" s="136">
        <v>0</v>
      </c>
      <c r="T193" s="137">
        <f>S193*H193</f>
        <v>0</v>
      </c>
      <c r="AR193" s="138" t="s">
        <v>146</v>
      </c>
      <c r="AT193" s="138" t="s">
        <v>141</v>
      </c>
      <c r="AU193" s="138" t="s">
        <v>85</v>
      </c>
      <c r="AY193" s="16" t="s">
        <v>139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6" t="s">
        <v>83</v>
      </c>
      <c r="BK193" s="139">
        <f>ROUND(I193*H193,2)</f>
        <v>0</v>
      </c>
      <c r="BL193" s="16" t="s">
        <v>146</v>
      </c>
      <c r="BM193" s="138" t="s">
        <v>264</v>
      </c>
    </row>
    <row r="194" spans="2:65" s="12" customFormat="1">
      <c r="B194" s="140"/>
      <c r="D194" s="141" t="s">
        <v>148</v>
      </c>
      <c r="E194" s="142" t="s">
        <v>1</v>
      </c>
      <c r="F194" s="143" t="s">
        <v>265</v>
      </c>
      <c r="H194" s="144">
        <v>4.4640000000000004</v>
      </c>
      <c r="I194" s="145"/>
      <c r="L194" s="140"/>
      <c r="M194" s="146"/>
      <c r="T194" s="147"/>
      <c r="AT194" s="142" t="s">
        <v>148</v>
      </c>
      <c r="AU194" s="142" t="s">
        <v>85</v>
      </c>
      <c r="AV194" s="12" t="s">
        <v>85</v>
      </c>
      <c r="AW194" s="12" t="s">
        <v>32</v>
      </c>
      <c r="AX194" s="12" t="s">
        <v>83</v>
      </c>
      <c r="AY194" s="142" t="s">
        <v>139</v>
      </c>
    </row>
    <row r="195" spans="2:65" s="1" customFormat="1" ht="24.2" customHeight="1">
      <c r="B195" s="126"/>
      <c r="C195" s="127" t="s">
        <v>266</v>
      </c>
      <c r="D195" s="127" t="s">
        <v>141</v>
      </c>
      <c r="E195" s="128" t="s">
        <v>267</v>
      </c>
      <c r="F195" s="129" t="s">
        <v>268</v>
      </c>
      <c r="G195" s="130" t="s">
        <v>144</v>
      </c>
      <c r="H195" s="131">
        <v>37.200000000000003</v>
      </c>
      <c r="I195" s="132"/>
      <c r="J195" s="133">
        <f>ROUND(I195*H195,2)</f>
        <v>0</v>
      </c>
      <c r="K195" s="129" t="s">
        <v>145</v>
      </c>
      <c r="L195" s="31"/>
      <c r="M195" s="134" t="s">
        <v>1</v>
      </c>
      <c r="N195" s="135" t="s">
        <v>43</v>
      </c>
      <c r="P195" s="136">
        <f>O195*H195</f>
        <v>0</v>
      </c>
      <c r="Q195" s="136">
        <v>1.7000000000000001E-4</v>
      </c>
      <c r="R195" s="136">
        <f>Q195*H195</f>
        <v>6.3240000000000006E-3</v>
      </c>
      <c r="S195" s="136">
        <v>0</v>
      </c>
      <c r="T195" s="137">
        <f>S195*H195</f>
        <v>0</v>
      </c>
      <c r="AR195" s="138" t="s">
        <v>146</v>
      </c>
      <c r="AT195" s="138" t="s">
        <v>141</v>
      </c>
      <c r="AU195" s="138" t="s">
        <v>85</v>
      </c>
      <c r="AY195" s="16" t="s">
        <v>139</v>
      </c>
      <c r="BE195" s="139">
        <f>IF(N195="základní",J195,0)</f>
        <v>0</v>
      </c>
      <c r="BF195" s="139">
        <f>IF(N195="snížená",J195,0)</f>
        <v>0</v>
      </c>
      <c r="BG195" s="139">
        <f>IF(N195="zákl. přenesená",J195,0)</f>
        <v>0</v>
      </c>
      <c r="BH195" s="139">
        <f>IF(N195="sníž. přenesená",J195,0)</f>
        <v>0</v>
      </c>
      <c r="BI195" s="139">
        <f>IF(N195="nulová",J195,0)</f>
        <v>0</v>
      </c>
      <c r="BJ195" s="16" t="s">
        <v>83</v>
      </c>
      <c r="BK195" s="139">
        <f>ROUND(I195*H195,2)</f>
        <v>0</v>
      </c>
      <c r="BL195" s="16" t="s">
        <v>146</v>
      </c>
      <c r="BM195" s="138" t="s">
        <v>269</v>
      </c>
    </row>
    <row r="196" spans="2:65" s="12" customFormat="1">
      <c r="B196" s="140"/>
      <c r="D196" s="141" t="s">
        <v>148</v>
      </c>
      <c r="E196" s="142" t="s">
        <v>1</v>
      </c>
      <c r="F196" s="143" t="s">
        <v>270</v>
      </c>
      <c r="H196" s="144">
        <v>37.200000000000003</v>
      </c>
      <c r="I196" s="145"/>
      <c r="L196" s="140"/>
      <c r="M196" s="146"/>
      <c r="T196" s="147"/>
      <c r="AT196" s="142" t="s">
        <v>148</v>
      </c>
      <c r="AU196" s="142" t="s">
        <v>85</v>
      </c>
      <c r="AV196" s="12" t="s">
        <v>85</v>
      </c>
      <c r="AW196" s="12" t="s">
        <v>32</v>
      </c>
      <c r="AX196" s="12" t="s">
        <v>83</v>
      </c>
      <c r="AY196" s="142" t="s">
        <v>139</v>
      </c>
    </row>
    <row r="197" spans="2:65" s="1" customFormat="1" ht="24.2" customHeight="1">
      <c r="B197" s="126"/>
      <c r="C197" s="161" t="s">
        <v>271</v>
      </c>
      <c r="D197" s="161" t="s">
        <v>241</v>
      </c>
      <c r="E197" s="162" t="s">
        <v>272</v>
      </c>
      <c r="F197" s="163" t="s">
        <v>273</v>
      </c>
      <c r="G197" s="164" t="s">
        <v>144</v>
      </c>
      <c r="H197" s="165">
        <v>44.063000000000002</v>
      </c>
      <c r="I197" s="166"/>
      <c r="J197" s="167">
        <f>ROUND(I197*H197,2)</f>
        <v>0</v>
      </c>
      <c r="K197" s="163" t="s">
        <v>145</v>
      </c>
      <c r="L197" s="168"/>
      <c r="M197" s="169" t="s">
        <v>1</v>
      </c>
      <c r="N197" s="170" t="s">
        <v>43</v>
      </c>
      <c r="P197" s="136">
        <f>O197*H197</f>
        <v>0</v>
      </c>
      <c r="Q197" s="136">
        <v>2.0000000000000001E-4</v>
      </c>
      <c r="R197" s="136">
        <f>Q197*H197</f>
        <v>8.8126000000000003E-3</v>
      </c>
      <c r="S197" s="136">
        <v>0</v>
      </c>
      <c r="T197" s="137">
        <f>S197*H197</f>
        <v>0</v>
      </c>
      <c r="AR197" s="138" t="s">
        <v>181</v>
      </c>
      <c r="AT197" s="138" t="s">
        <v>241</v>
      </c>
      <c r="AU197" s="138" t="s">
        <v>85</v>
      </c>
      <c r="AY197" s="16" t="s">
        <v>139</v>
      </c>
      <c r="BE197" s="139">
        <f>IF(N197="základní",J197,0)</f>
        <v>0</v>
      </c>
      <c r="BF197" s="139">
        <f>IF(N197="snížená",J197,0)</f>
        <v>0</v>
      </c>
      <c r="BG197" s="139">
        <f>IF(N197="zákl. přenesená",J197,0)</f>
        <v>0</v>
      </c>
      <c r="BH197" s="139">
        <f>IF(N197="sníž. přenesená",J197,0)</f>
        <v>0</v>
      </c>
      <c r="BI197" s="139">
        <f>IF(N197="nulová",J197,0)</f>
        <v>0</v>
      </c>
      <c r="BJ197" s="16" t="s">
        <v>83</v>
      </c>
      <c r="BK197" s="139">
        <f>ROUND(I197*H197,2)</f>
        <v>0</v>
      </c>
      <c r="BL197" s="16" t="s">
        <v>146</v>
      </c>
      <c r="BM197" s="138" t="s">
        <v>274</v>
      </c>
    </row>
    <row r="198" spans="2:65" s="12" customFormat="1">
      <c r="B198" s="140"/>
      <c r="D198" s="141" t="s">
        <v>148</v>
      </c>
      <c r="F198" s="143" t="s">
        <v>275</v>
      </c>
      <c r="H198" s="144">
        <v>44.063000000000002</v>
      </c>
      <c r="I198" s="145"/>
      <c r="L198" s="140"/>
      <c r="M198" s="146"/>
      <c r="T198" s="147"/>
      <c r="AT198" s="142" t="s">
        <v>148</v>
      </c>
      <c r="AU198" s="142" t="s">
        <v>85</v>
      </c>
      <c r="AV198" s="12" t="s">
        <v>85</v>
      </c>
      <c r="AW198" s="12" t="s">
        <v>3</v>
      </c>
      <c r="AX198" s="12" t="s">
        <v>83</v>
      </c>
      <c r="AY198" s="142" t="s">
        <v>139</v>
      </c>
    </row>
    <row r="199" spans="2:65" s="1" customFormat="1" ht="24.2" customHeight="1">
      <c r="B199" s="126"/>
      <c r="C199" s="127" t="s">
        <v>276</v>
      </c>
      <c r="D199" s="127" t="s">
        <v>141</v>
      </c>
      <c r="E199" s="128" t="s">
        <v>277</v>
      </c>
      <c r="F199" s="129" t="s">
        <v>278</v>
      </c>
      <c r="G199" s="130" t="s">
        <v>152</v>
      </c>
      <c r="H199" s="131">
        <v>1.6739999999999999</v>
      </c>
      <c r="I199" s="132"/>
      <c r="J199" s="133">
        <f>ROUND(I199*H199,2)</f>
        <v>0</v>
      </c>
      <c r="K199" s="129" t="s">
        <v>145</v>
      </c>
      <c r="L199" s="31"/>
      <c r="M199" s="134" t="s">
        <v>1</v>
      </c>
      <c r="N199" s="135" t="s">
        <v>43</v>
      </c>
      <c r="P199" s="136">
        <f>O199*H199</f>
        <v>0</v>
      </c>
      <c r="Q199" s="136">
        <v>2.3010199999999998</v>
      </c>
      <c r="R199" s="136">
        <f>Q199*H199</f>
        <v>3.8519074799999995</v>
      </c>
      <c r="S199" s="136">
        <v>0</v>
      </c>
      <c r="T199" s="137">
        <f>S199*H199</f>
        <v>0</v>
      </c>
      <c r="AR199" s="138" t="s">
        <v>146</v>
      </c>
      <c r="AT199" s="138" t="s">
        <v>141</v>
      </c>
      <c r="AU199" s="138" t="s">
        <v>85</v>
      </c>
      <c r="AY199" s="16" t="s">
        <v>139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16" t="s">
        <v>83</v>
      </c>
      <c r="BK199" s="139">
        <f>ROUND(I199*H199,2)</f>
        <v>0</v>
      </c>
      <c r="BL199" s="16" t="s">
        <v>146</v>
      </c>
      <c r="BM199" s="138" t="s">
        <v>279</v>
      </c>
    </row>
    <row r="200" spans="2:65" s="12" customFormat="1">
      <c r="B200" s="140"/>
      <c r="D200" s="141" t="s">
        <v>148</v>
      </c>
      <c r="E200" s="142" t="s">
        <v>1</v>
      </c>
      <c r="F200" s="143" t="s">
        <v>280</v>
      </c>
      <c r="H200" s="144">
        <v>1.6739999999999999</v>
      </c>
      <c r="I200" s="145"/>
      <c r="L200" s="140"/>
      <c r="M200" s="146"/>
      <c r="T200" s="147"/>
      <c r="AT200" s="142" t="s">
        <v>148</v>
      </c>
      <c r="AU200" s="142" t="s">
        <v>85</v>
      </c>
      <c r="AV200" s="12" t="s">
        <v>85</v>
      </c>
      <c r="AW200" s="12" t="s">
        <v>32</v>
      </c>
      <c r="AX200" s="12" t="s">
        <v>83</v>
      </c>
      <c r="AY200" s="142" t="s">
        <v>139</v>
      </c>
    </row>
    <row r="201" spans="2:65" s="1" customFormat="1" ht="16.5" customHeight="1">
      <c r="B201" s="126"/>
      <c r="C201" s="127" t="s">
        <v>281</v>
      </c>
      <c r="D201" s="127" t="s">
        <v>141</v>
      </c>
      <c r="E201" s="128" t="s">
        <v>282</v>
      </c>
      <c r="F201" s="129" t="s">
        <v>283</v>
      </c>
      <c r="G201" s="130" t="s">
        <v>212</v>
      </c>
      <c r="H201" s="131">
        <v>4.8000000000000001E-2</v>
      </c>
      <c r="I201" s="132"/>
      <c r="J201" s="133">
        <f>ROUND(I201*H201,2)</f>
        <v>0</v>
      </c>
      <c r="K201" s="129" t="s">
        <v>1</v>
      </c>
      <c r="L201" s="31"/>
      <c r="M201" s="134" t="s">
        <v>1</v>
      </c>
      <c r="N201" s="135" t="s">
        <v>43</v>
      </c>
      <c r="P201" s="136">
        <f>O201*H201</f>
        <v>0</v>
      </c>
      <c r="Q201" s="136">
        <v>2.3010199999999998</v>
      </c>
      <c r="R201" s="136">
        <f>Q201*H201</f>
        <v>0.11044896</v>
      </c>
      <c r="S201" s="136">
        <v>0</v>
      </c>
      <c r="T201" s="137">
        <f>S201*H201</f>
        <v>0</v>
      </c>
      <c r="AR201" s="138" t="s">
        <v>146</v>
      </c>
      <c r="AT201" s="138" t="s">
        <v>141</v>
      </c>
      <c r="AU201" s="138" t="s">
        <v>85</v>
      </c>
      <c r="AY201" s="16" t="s">
        <v>139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6" t="s">
        <v>83</v>
      </c>
      <c r="BK201" s="139">
        <f>ROUND(I201*H201,2)</f>
        <v>0</v>
      </c>
      <c r="BL201" s="16" t="s">
        <v>146</v>
      </c>
      <c r="BM201" s="138" t="s">
        <v>284</v>
      </c>
    </row>
    <row r="202" spans="2:65" s="12" customFormat="1">
      <c r="B202" s="140"/>
      <c r="D202" s="141" t="s">
        <v>148</v>
      </c>
      <c r="E202" s="142" t="s">
        <v>1</v>
      </c>
      <c r="F202" s="143" t="s">
        <v>285</v>
      </c>
      <c r="H202" s="144">
        <v>4.8000000000000001E-2</v>
      </c>
      <c r="I202" s="145"/>
      <c r="L202" s="140"/>
      <c r="M202" s="146"/>
      <c r="T202" s="147"/>
      <c r="AT202" s="142" t="s">
        <v>148</v>
      </c>
      <c r="AU202" s="142" t="s">
        <v>85</v>
      </c>
      <c r="AV202" s="12" t="s">
        <v>85</v>
      </c>
      <c r="AW202" s="12" t="s">
        <v>32</v>
      </c>
      <c r="AX202" s="12" t="s">
        <v>83</v>
      </c>
      <c r="AY202" s="142" t="s">
        <v>139</v>
      </c>
    </row>
    <row r="203" spans="2:65" s="1" customFormat="1" ht="24.2" customHeight="1">
      <c r="B203" s="126"/>
      <c r="C203" s="127" t="s">
        <v>286</v>
      </c>
      <c r="D203" s="127" t="s">
        <v>141</v>
      </c>
      <c r="E203" s="128" t="s">
        <v>287</v>
      </c>
      <c r="F203" s="129" t="s">
        <v>288</v>
      </c>
      <c r="G203" s="130" t="s">
        <v>289</v>
      </c>
      <c r="H203" s="131">
        <v>12.3</v>
      </c>
      <c r="I203" s="132"/>
      <c r="J203" s="133">
        <f>ROUND(I203*H203,2)</f>
        <v>0</v>
      </c>
      <c r="K203" s="129" t="s">
        <v>145</v>
      </c>
      <c r="L203" s="31"/>
      <c r="M203" s="134" t="s">
        <v>1</v>
      </c>
      <c r="N203" s="135" t="s">
        <v>43</v>
      </c>
      <c r="P203" s="136">
        <f>O203*H203</f>
        <v>0</v>
      </c>
      <c r="Q203" s="136">
        <v>4.8999999999999998E-4</v>
      </c>
      <c r="R203" s="136">
        <f>Q203*H203</f>
        <v>6.0270000000000002E-3</v>
      </c>
      <c r="S203" s="136">
        <v>0</v>
      </c>
      <c r="T203" s="137">
        <f>S203*H203</f>
        <v>0</v>
      </c>
      <c r="AR203" s="138" t="s">
        <v>146</v>
      </c>
      <c r="AT203" s="138" t="s">
        <v>141</v>
      </c>
      <c r="AU203" s="138" t="s">
        <v>85</v>
      </c>
      <c r="AY203" s="16" t="s">
        <v>139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6" t="s">
        <v>83</v>
      </c>
      <c r="BK203" s="139">
        <f>ROUND(I203*H203,2)</f>
        <v>0</v>
      </c>
      <c r="BL203" s="16" t="s">
        <v>146</v>
      </c>
      <c r="BM203" s="138" t="s">
        <v>290</v>
      </c>
    </row>
    <row r="204" spans="2:65" s="12" customFormat="1">
      <c r="B204" s="140"/>
      <c r="D204" s="141" t="s">
        <v>148</v>
      </c>
      <c r="E204" s="142" t="s">
        <v>1</v>
      </c>
      <c r="F204" s="143" t="s">
        <v>291</v>
      </c>
      <c r="H204" s="144">
        <v>12.3</v>
      </c>
      <c r="I204" s="145"/>
      <c r="L204" s="140"/>
      <c r="M204" s="146"/>
      <c r="T204" s="147"/>
      <c r="AT204" s="142" t="s">
        <v>148</v>
      </c>
      <c r="AU204" s="142" t="s">
        <v>85</v>
      </c>
      <c r="AV204" s="12" t="s">
        <v>85</v>
      </c>
      <c r="AW204" s="12" t="s">
        <v>32</v>
      </c>
      <c r="AX204" s="12" t="s">
        <v>83</v>
      </c>
      <c r="AY204" s="142" t="s">
        <v>139</v>
      </c>
    </row>
    <row r="205" spans="2:65" s="1" customFormat="1" ht="49.15" customHeight="1">
      <c r="B205" s="126"/>
      <c r="C205" s="127" t="s">
        <v>292</v>
      </c>
      <c r="D205" s="127" t="s">
        <v>141</v>
      </c>
      <c r="E205" s="128" t="s">
        <v>293</v>
      </c>
      <c r="F205" s="129" t="s">
        <v>294</v>
      </c>
      <c r="G205" s="130" t="s">
        <v>152</v>
      </c>
      <c r="H205" s="131">
        <v>3.8140000000000001</v>
      </c>
      <c r="I205" s="132"/>
      <c r="J205" s="133">
        <f>ROUND(I205*H205,2)</f>
        <v>0</v>
      </c>
      <c r="K205" s="129" t="s">
        <v>1</v>
      </c>
      <c r="L205" s="31"/>
      <c r="M205" s="134" t="s">
        <v>1</v>
      </c>
      <c r="N205" s="135" t="s">
        <v>43</v>
      </c>
      <c r="P205" s="136">
        <f>O205*H205</f>
        <v>0</v>
      </c>
      <c r="Q205" s="136">
        <v>2.5018699999999998</v>
      </c>
      <c r="R205" s="136">
        <f>Q205*H205</f>
        <v>9.5421321799999994</v>
      </c>
      <c r="S205" s="136">
        <v>0</v>
      </c>
      <c r="T205" s="137">
        <f>S205*H205</f>
        <v>0</v>
      </c>
      <c r="AR205" s="138" t="s">
        <v>146</v>
      </c>
      <c r="AT205" s="138" t="s">
        <v>141</v>
      </c>
      <c r="AU205" s="138" t="s">
        <v>85</v>
      </c>
      <c r="AY205" s="16" t="s">
        <v>139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16" t="s">
        <v>83</v>
      </c>
      <c r="BK205" s="139">
        <f>ROUND(I205*H205,2)</f>
        <v>0</v>
      </c>
      <c r="BL205" s="16" t="s">
        <v>146</v>
      </c>
      <c r="BM205" s="138" t="s">
        <v>295</v>
      </c>
    </row>
    <row r="206" spans="2:65" s="12" customFormat="1">
      <c r="B206" s="140"/>
      <c r="D206" s="141" t="s">
        <v>148</v>
      </c>
      <c r="E206" s="142" t="s">
        <v>1</v>
      </c>
      <c r="F206" s="143" t="s">
        <v>296</v>
      </c>
      <c r="H206" s="144">
        <v>3.7589999999999999</v>
      </c>
      <c r="I206" s="145"/>
      <c r="L206" s="140"/>
      <c r="M206" s="146"/>
      <c r="T206" s="147"/>
      <c r="AT206" s="142" t="s">
        <v>148</v>
      </c>
      <c r="AU206" s="142" t="s">
        <v>85</v>
      </c>
      <c r="AV206" s="12" t="s">
        <v>85</v>
      </c>
      <c r="AW206" s="12" t="s">
        <v>32</v>
      </c>
      <c r="AX206" s="12" t="s">
        <v>78</v>
      </c>
      <c r="AY206" s="142" t="s">
        <v>139</v>
      </c>
    </row>
    <row r="207" spans="2:65" s="12" customFormat="1">
      <c r="B207" s="140"/>
      <c r="D207" s="141" t="s">
        <v>148</v>
      </c>
      <c r="E207" s="142" t="s">
        <v>1</v>
      </c>
      <c r="F207" s="143" t="s">
        <v>297</v>
      </c>
      <c r="H207" s="144">
        <v>5.5E-2</v>
      </c>
      <c r="I207" s="145"/>
      <c r="L207" s="140"/>
      <c r="M207" s="146"/>
      <c r="T207" s="147"/>
      <c r="AT207" s="142" t="s">
        <v>148</v>
      </c>
      <c r="AU207" s="142" t="s">
        <v>85</v>
      </c>
      <c r="AV207" s="12" t="s">
        <v>85</v>
      </c>
      <c r="AW207" s="12" t="s">
        <v>32</v>
      </c>
      <c r="AX207" s="12" t="s">
        <v>78</v>
      </c>
      <c r="AY207" s="142" t="s">
        <v>139</v>
      </c>
    </row>
    <row r="208" spans="2:65" s="13" customFormat="1">
      <c r="B208" s="148"/>
      <c r="D208" s="141" t="s">
        <v>148</v>
      </c>
      <c r="E208" s="149" t="s">
        <v>1</v>
      </c>
      <c r="F208" s="150" t="s">
        <v>156</v>
      </c>
      <c r="H208" s="151">
        <v>3.8140000000000001</v>
      </c>
      <c r="I208" s="152"/>
      <c r="L208" s="148"/>
      <c r="M208" s="153"/>
      <c r="T208" s="154"/>
      <c r="AT208" s="149" t="s">
        <v>148</v>
      </c>
      <c r="AU208" s="149" t="s">
        <v>85</v>
      </c>
      <c r="AV208" s="13" t="s">
        <v>146</v>
      </c>
      <c r="AW208" s="13" t="s">
        <v>32</v>
      </c>
      <c r="AX208" s="13" t="s">
        <v>83</v>
      </c>
      <c r="AY208" s="149" t="s">
        <v>139</v>
      </c>
    </row>
    <row r="209" spans="2:65" s="1" customFormat="1" ht="24.2" customHeight="1">
      <c r="B209" s="126"/>
      <c r="C209" s="127" t="s">
        <v>298</v>
      </c>
      <c r="D209" s="127" t="s">
        <v>141</v>
      </c>
      <c r="E209" s="128" t="s">
        <v>299</v>
      </c>
      <c r="F209" s="129" t="s">
        <v>300</v>
      </c>
      <c r="G209" s="130" t="s">
        <v>212</v>
      </c>
      <c r="H209" s="131">
        <v>0.251</v>
      </c>
      <c r="I209" s="132"/>
      <c r="J209" s="133">
        <f>ROUND(I209*H209,2)</f>
        <v>0</v>
      </c>
      <c r="K209" s="129" t="s">
        <v>145</v>
      </c>
      <c r="L209" s="31"/>
      <c r="M209" s="134" t="s">
        <v>1</v>
      </c>
      <c r="N209" s="135" t="s">
        <v>43</v>
      </c>
      <c r="P209" s="136">
        <f>O209*H209</f>
        <v>0</v>
      </c>
      <c r="Q209" s="136">
        <v>1.0606199999999999</v>
      </c>
      <c r="R209" s="136">
        <f>Q209*H209</f>
        <v>0.26621561999999999</v>
      </c>
      <c r="S209" s="136">
        <v>0</v>
      </c>
      <c r="T209" s="137">
        <f>S209*H209</f>
        <v>0</v>
      </c>
      <c r="AR209" s="138" t="s">
        <v>146</v>
      </c>
      <c r="AT209" s="138" t="s">
        <v>141</v>
      </c>
      <c r="AU209" s="138" t="s">
        <v>85</v>
      </c>
      <c r="AY209" s="16" t="s">
        <v>139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16" t="s">
        <v>83</v>
      </c>
      <c r="BK209" s="139">
        <f>ROUND(I209*H209,2)</f>
        <v>0</v>
      </c>
      <c r="BL209" s="16" t="s">
        <v>146</v>
      </c>
      <c r="BM209" s="138" t="s">
        <v>301</v>
      </c>
    </row>
    <row r="210" spans="2:65" s="1" customFormat="1" ht="24.2" customHeight="1">
      <c r="B210" s="126"/>
      <c r="C210" s="127" t="s">
        <v>302</v>
      </c>
      <c r="D210" s="127" t="s">
        <v>141</v>
      </c>
      <c r="E210" s="128" t="s">
        <v>303</v>
      </c>
      <c r="F210" s="129" t="s">
        <v>304</v>
      </c>
      <c r="G210" s="130" t="s">
        <v>152</v>
      </c>
      <c r="H210" s="131">
        <v>1.296</v>
      </c>
      <c r="I210" s="132"/>
      <c r="J210" s="133">
        <f>ROUND(I210*H210,2)</f>
        <v>0</v>
      </c>
      <c r="K210" s="129" t="s">
        <v>145</v>
      </c>
      <c r="L210" s="31"/>
      <c r="M210" s="134" t="s">
        <v>1</v>
      </c>
      <c r="N210" s="135" t="s">
        <v>43</v>
      </c>
      <c r="P210" s="136">
        <f>O210*H210</f>
        <v>0</v>
      </c>
      <c r="Q210" s="136">
        <v>2.5018699999999998</v>
      </c>
      <c r="R210" s="136">
        <f>Q210*H210</f>
        <v>3.24242352</v>
      </c>
      <c r="S210" s="136">
        <v>0</v>
      </c>
      <c r="T210" s="137">
        <f>S210*H210</f>
        <v>0</v>
      </c>
      <c r="AR210" s="138" t="s">
        <v>146</v>
      </c>
      <c r="AT210" s="138" t="s">
        <v>141</v>
      </c>
      <c r="AU210" s="138" t="s">
        <v>85</v>
      </c>
      <c r="AY210" s="16" t="s">
        <v>139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16" t="s">
        <v>83</v>
      </c>
      <c r="BK210" s="139">
        <f>ROUND(I210*H210,2)</f>
        <v>0</v>
      </c>
      <c r="BL210" s="16" t="s">
        <v>146</v>
      </c>
      <c r="BM210" s="138" t="s">
        <v>305</v>
      </c>
    </row>
    <row r="211" spans="2:65" s="12" customFormat="1">
      <c r="B211" s="140"/>
      <c r="D211" s="141" t="s">
        <v>148</v>
      </c>
      <c r="E211" s="142" t="s">
        <v>1</v>
      </c>
      <c r="F211" s="143" t="s">
        <v>164</v>
      </c>
      <c r="H211" s="144">
        <v>1.296</v>
      </c>
      <c r="I211" s="145"/>
      <c r="L211" s="140"/>
      <c r="M211" s="146"/>
      <c r="T211" s="147"/>
      <c r="AT211" s="142" t="s">
        <v>148</v>
      </c>
      <c r="AU211" s="142" t="s">
        <v>85</v>
      </c>
      <c r="AV211" s="12" t="s">
        <v>85</v>
      </c>
      <c r="AW211" s="12" t="s">
        <v>32</v>
      </c>
      <c r="AX211" s="12" t="s">
        <v>83</v>
      </c>
      <c r="AY211" s="142" t="s">
        <v>139</v>
      </c>
    </row>
    <row r="212" spans="2:65" s="1" customFormat="1" ht="16.5" customHeight="1">
      <c r="B212" s="126"/>
      <c r="C212" s="127" t="s">
        <v>306</v>
      </c>
      <c r="D212" s="127" t="s">
        <v>141</v>
      </c>
      <c r="E212" s="128" t="s">
        <v>307</v>
      </c>
      <c r="F212" s="129" t="s">
        <v>308</v>
      </c>
      <c r="G212" s="130" t="s">
        <v>144</v>
      </c>
      <c r="H212" s="131">
        <v>3.05</v>
      </c>
      <c r="I212" s="132"/>
      <c r="J212" s="133">
        <f>ROUND(I212*H212,2)</f>
        <v>0</v>
      </c>
      <c r="K212" s="129" t="s">
        <v>145</v>
      </c>
      <c r="L212" s="31"/>
      <c r="M212" s="134" t="s">
        <v>1</v>
      </c>
      <c r="N212" s="135" t="s">
        <v>43</v>
      </c>
      <c r="P212" s="136">
        <f>O212*H212</f>
        <v>0</v>
      </c>
      <c r="Q212" s="136">
        <v>2.6900000000000001E-3</v>
      </c>
      <c r="R212" s="136">
        <f>Q212*H212</f>
        <v>8.2045E-3</v>
      </c>
      <c r="S212" s="136">
        <v>0</v>
      </c>
      <c r="T212" s="137">
        <f>S212*H212</f>
        <v>0</v>
      </c>
      <c r="AR212" s="138" t="s">
        <v>146</v>
      </c>
      <c r="AT212" s="138" t="s">
        <v>141</v>
      </c>
      <c r="AU212" s="138" t="s">
        <v>85</v>
      </c>
      <c r="AY212" s="16" t="s">
        <v>139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6" t="s">
        <v>83</v>
      </c>
      <c r="BK212" s="139">
        <f>ROUND(I212*H212,2)</f>
        <v>0</v>
      </c>
      <c r="BL212" s="16" t="s">
        <v>146</v>
      </c>
      <c r="BM212" s="138" t="s">
        <v>309</v>
      </c>
    </row>
    <row r="213" spans="2:65" s="12" customFormat="1">
      <c r="B213" s="140"/>
      <c r="D213" s="141" t="s">
        <v>148</v>
      </c>
      <c r="E213" s="142" t="s">
        <v>1</v>
      </c>
      <c r="F213" s="143" t="s">
        <v>310</v>
      </c>
      <c r="H213" s="144">
        <v>3.05</v>
      </c>
      <c r="I213" s="145"/>
      <c r="L213" s="140"/>
      <c r="M213" s="146"/>
      <c r="T213" s="147"/>
      <c r="AT213" s="142" t="s">
        <v>148</v>
      </c>
      <c r="AU213" s="142" t="s">
        <v>85</v>
      </c>
      <c r="AV213" s="12" t="s">
        <v>85</v>
      </c>
      <c r="AW213" s="12" t="s">
        <v>32</v>
      </c>
      <c r="AX213" s="12" t="s">
        <v>83</v>
      </c>
      <c r="AY213" s="142" t="s">
        <v>139</v>
      </c>
    </row>
    <row r="214" spans="2:65" s="1" customFormat="1" ht="16.5" customHeight="1">
      <c r="B214" s="126"/>
      <c r="C214" s="127" t="s">
        <v>311</v>
      </c>
      <c r="D214" s="127" t="s">
        <v>141</v>
      </c>
      <c r="E214" s="128" t="s">
        <v>312</v>
      </c>
      <c r="F214" s="129" t="s">
        <v>313</v>
      </c>
      <c r="G214" s="130" t="s">
        <v>144</v>
      </c>
      <c r="H214" s="131">
        <v>3.05</v>
      </c>
      <c r="I214" s="132"/>
      <c r="J214" s="133">
        <f>ROUND(I214*H214,2)</f>
        <v>0</v>
      </c>
      <c r="K214" s="129" t="s">
        <v>145</v>
      </c>
      <c r="L214" s="31"/>
      <c r="M214" s="134" t="s">
        <v>1</v>
      </c>
      <c r="N214" s="135" t="s">
        <v>43</v>
      </c>
      <c r="P214" s="136">
        <f>O214*H214</f>
        <v>0</v>
      </c>
      <c r="Q214" s="136">
        <v>0</v>
      </c>
      <c r="R214" s="136">
        <f>Q214*H214</f>
        <v>0</v>
      </c>
      <c r="S214" s="136">
        <v>0</v>
      </c>
      <c r="T214" s="137">
        <f>S214*H214</f>
        <v>0</v>
      </c>
      <c r="AR214" s="138" t="s">
        <v>146</v>
      </c>
      <c r="AT214" s="138" t="s">
        <v>141</v>
      </c>
      <c r="AU214" s="138" t="s">
        <v>85</v>
      </c>
      <c r="AY214" s="16" t="s">
        <v>139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6" t="s">
        <v>83</v>
      </c>
      <c r="BK214" s="139">
        <f>ROUND(I214*H214,2)</f>
        <v>0</v>
      </c>
      <c r="BL214" s="16" t="s">
        <v>146</v>
      </c>
      <c r="BM214" s="138" t="s">
        <v>314</v>
      </c>
    </row>
    <row r="215" spans="2:65" s="11" customFormat="1" ht="22.9" customHeight="1">
      <c r="B215" s="114"/>
      <c r="D215" s="115" t="s">
        <v>77</v>
      </c>
      <c r="E215" s="124" t="s">
        <v>157</v>
      </c>
      <c r="F215" s="124" t="s">
        <v>315</v>
      </c>
      <c r="I215" s="117"/>
      <c r="J215" s="125">
        <f>BK215</f>
        <v>0</v>
      </c>
      <c r="L215" s="114"/>
      <c r="M215" s="119"/>
      <c r="P215" s="120">
        <f>SUM(P216:P231)</f>
        <v>0</v>
      </c>
      <c r="R215" s="120">
        <f>SUM(R216:R231)</f>
        <v>5.3644800899999989</v>
      </c>
      <c r="T215" s="121">
        <f>SUM(T216:T231)</f>
        <v>4.5074000000000004E-4</v>
      </c>
      <c r="AR215" s="115" t="s">
        <v>83</v>
      </c>
      <c r="AT215" s="122" t="s">
        <v>77</v>
      </c>
      <c r="AU215" s="122" t="s">
        <v>83</v>
      </c>
      <c r="AY215" s="115" t="s">
        <v>139</v>
      </c>
      <c r="BK215" s="123">
        <f>SUM(BK216:BK231)</f>
        <v>0</v>
      </c>
    </row>
    <row r="216" spans="2:65" s="1" customFormat="1" ht="44.25" customHeight="1">
      <c r="B216" s="126"/>
      <c r="C216" s="127" t="s">
        <v>316</v>
      </c>
      <c r="D216" s="127" t="s">
        <v>141</v>
      </c>
      <c r="E216" s="128" t="s">
        <v>317</v>
      </c>
      <c r="F216" s="129" t="s">
        <v>318</v>
      </c>
      <c r="G216" s="130" t="s">
        <v>152</v>
      </c>
      <c r="H216" s="131">
        <v>2.7610000000000001</v>
      </c>
      <c r="I216" s="132"/>
      <c r="J216" s="133">
        <f>ROUND(I216*H216,2)</f>
        <v>0</v>
      </c>
      <c r="K216" s="129" t="s">
        <v>145</v>
      </c>
      <c r="L216" s="31"/>
      <c r="M216" s="134" t="s">
        <v>1</v>
      </c>
      <c r="N216" s="135" t="s">
        <v>43</v>
      </c>
      <c r="P216" s="136">
        <f>O216*H216</f>
        <v>0</v>
      </c>
      <c r="Q216" s="136">
        <v>1.8774999999999999</v>
      </c>
      <c r="R216" s="136">
        <f>Q216*H216</f>
        <v>5.1837774999999997</v>
      </c>
      <c r="S216" s="136">
        <v>0</v>
      </c>
      <c r="T216" s="137">
        <f>S216*H216</f>
        <v>0</v>
      </c>
      <c r="AR216" s="138" t="s">
        <v>146</v>
      </c>
      <c r="AT216" s="138" t="s">
        <v>141</v>
      </c>
      <c r="AU216" s="138" t="s">
        <v>85</v>
      </c>
      <c r="AY216" s="16" t="s">
        <v>139</v>
      </c>
      <c r="BE216" s="139">
        <f>IF(N216="základní",J216,0)</f>
        <v>0</v>
      </c>
      <c r="BF216" s="139">
        <f>IF(N216="snížená",J216,0)</f>
        <v>0</v>
      </c>
      <c r="BG216" s="139">
        <f>IF(N216="zákl. přenesená",J216,0)</f>
        <v>0</v>
      </c>
      <c r="BH216" s="139">
        <f>IF(N216="sníž. přenesená",J216,0)</f>
        <v>0</v>
      </c>
      <c r="BI216" s="139">
        <f>IF(N216="nulová",J216,0)</f>
        <v>0</v>
      </c>
      <c r="BJ216" s="16" t="s">
        <v>83</v>
      </c>
      <c r="BK216" s="139">
        <f>ROUND(I216*H216,2)</f>
        <v>0</v>
      </c>
      <c r="BL216" s="16" t="s">
        <v>146</v>
      </c>
      <c r="BM216" s="138" t="s">
        <v>319</v>
      </c>
    </row>
    <row r="217" spans="2:65" s="12" customFormat="1">
      <c r="B217" s="140"/>
      <c r="D217" s="141" t="s">
        <v>148</v>
      </c>
      <c r="E217" s="142" t="s">
        <v>1</v>
      </c>
      <c r="F217" s="143" t="s">
        <v>320</v>
      </c>
      <c r="H217" s="144">
        <v>2.7610000000000001</v>
      </c>
      <c r="I217" s="145"/>
      <c r="L217" s="140"/>
      <c r="M217" s="146"/>
      <c r="T217" s="147"/>
      <c r="AT217" s="142" t="s">
        <v>148</v>
      </c>
      <c r="AU217" s="142" t="s">
        <v>85</v>
      </c>
      <c r="AV217" s="12" t="s">
        <v>85</v>
      </c>
      <c r="AW217" s="12" t="s">
        <v>32</v>
      </c>
      <c r="AX217" s="12" t="s">
        <v>83</v>
      </c>
      <c r="AY217" s="142" t="s">
        <v>139</v>
      </c>
    </row>
    <row r="218" spans="2:65" s="1" customFormat="1" ht="33" customHeight="1">
      <c r="B218" s="126"/>
      <c r="C218" s="127" t="s">
        <v>321</v>
      </c>
      <c r="D218" s="127" t="s">
        <v>141</v>
      </c>
      <c r="E218" s="128" t="s">
        <v>322</v>
      </c>
      <c r="F218" s="129" t="s">
        <v>323</v>
      </c>
      <c r="G218" s="130" t="s">
        <v>212</v>
      </c>
      <c r="H218" s="131">
        <v>9.2999999999999999E-2</v>
      </c>
      <c r="I218" s="132"/>
      <c r="J218" s="133">
        <f>ROUND(I218*H218,2)</f>
        <v>0</v>
      </c>
      <c r="K218" s="129" t="s">
        <v>145</v>
      </c>
      <c r="L218" s="31"/>
      <c r="M218" s="134" t="s">
        <v>1</v>
      </c>
      <c r="N218" s="135" t="s">
        <v>43</v>
      </c>
      <c r="P218" s="136">
        <f>O218*H218</f>
        <v>0</v>
      </c>
      <c r="Q218" s="136">
        <v>1.7090000000000001E-2</v>
      </c>
      <c r="R218" s="136">
        <f>Q218*H218</f>
        <v>1.5893700000000001E-3</v>
      </c>
      <c r="S218" s="136">
        <v>0</v>
      </c>
      <c r="T218" s="137">
        <f>S218*H218</f>
        <v>0</v>
      </c>
      <c r="AR218" s="138" t="s">
        <v>146</v>
      </c>
      <c r="AT218" s="138" t="s">
        <v>141</v>
      </c>
      <c r="AU218" s="138" t="s">
        <v>85</v>
      </c>
      <c r="AY218" s="16" t="s">
        <v>139</v>
      </c>
      <c r="BE218" s="139">
        <f>IF(N218="základní",J218,0)</f>
        <v>0</v>
      </c>
      <c r="BF218" s="139">
        <f>IF(N218="snížená",J218,0)</f>
        <v>0</v>
      </c>
      <c r="BG218" s="139">
        <f>IF(N218="zákl. přenesená",J218,0)</f>
        <v>0</v>
      </c>
      <c r="BH218" s="139">
        <f>IF(N218="sníž. přenesená",J218,0)</f>
        <v>0</v>
      </c>
      <c r="BI218" s="139">
        <f>IF(N218="nulová",J218,0)</f>
        <v>0</v>
      </c>
      <c r="BJ218" s="16" t="s">
        <v>83</v>
      </c>
      <c r="BK218" s="139">
        <f>ROUND(I218*H218,2)</f>
        <v>0</v>
      </c>
      <c r="BL218" s="16" t="s">
        <v>146</v>
      </c>
      <c r="BM218" s="138" t="s">
        <v>324</v>
      </c>
    </row>
    <row r="219" spans="2:65" s="1" customFormat="1" ht="21.75" customHeight="1">
      <c r="B219" s="126"/>
      <c r="C219" s="161" t="s">
        <v>325</v>
      </c>
      <c r="D219" s="161" t="s">
        <v>241</v>
      </c>
      <c r="E219" s="162" t="s">
        <v>326</v>
      </c>
      <c r="F219" s="163" t="s">
        <v>327</v>
      </c>
      <c r="G219" s="164" t="s">
        <v>212</v>
      </c>
      <c r="H219" s="165">
        <v>0.10199999999999999</v>
      </c>
      <c r="I219" s="166"/>
      <c r="J219" s="167">
        <f>ROUND(I219*H219,2)</f>
        <v>0</v>
      </c>
      <c r="K219" s="163" t="s">
        <v>145</v>
      </c>
      <c r="L219" s="168"/>
      <c r="M219" s="169" t="s">
        <v>1</v>
      </c>
      <c r="N219" s="170" t="s">
        <v>43</v>
      </c>
      <c r="P219" s="136">
        <f>O219*H219</f>
        <v>0</v>
      </c>
      <c r="Q219" s="136">
        <v>1</v>
      </c>
      <c r="R219" s="136">
        <f>Q219*H219</f>
        <v>0.10199999999999999</v>
      </c>
      <c r="S219" s="136">
        <v>0</v>
      </c>
      <c r="T219" s="137">
        <f>S219*H219</f>
        <v>0</v>
      </c>
      <c r="AR219" s="138" t="s">
        <v>181</v>
      </c>
      <c r="AT219" s="138" t="s">
        <v>241</v>
      </c>
      <c r="AU219" s="138" t="s">
        <v>85</v>
      </c>
      <c r="AY219" s="16" t="s">
        <v>139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6" t="s">
        <v>83</v>
      </c>
      <c r="BK219" s="139">
        <f>ROUND(I219*H219,2)</f>
        <v>0</v>
      </c>
      <c r="BL219" s="16" t="s">
        <v>146</v>
      </c>
      <c r="BM219" s="138" t="s">
        <v>328</v>
      </c>
    </row>
    <row r="220" spans="2:65" s="12" customFormat="1">
      <c r="B220" s="140"/>
      <c r="D220" s="141" t="s">
        <v>148</v>
      </c>
      <c r="F220" s="143" t="s">
        <v>329</v>
      </c>
      <c r="H220" s="144">
        <v>0.10199999999999999</v>
      </c>
      <c r="I220" s="145"/>
      <c r="L220" s="140"/>
      <c r="M220" s="146"/>
      <c r="T220" s="147"/>
      <c r="AT220" s="142" t="s">
        <v>148</v>
      </c>
      <c r="AU220" s="142" t="s">
        <v>85</v>
      </c>
      <c r="AV220" s="12" t="s">
        <v>85</v>
      </c>
      <c r="AW220" s="12" t="s">
        <v>3</v>
      </c>
      <c r="AX220" s="12" t="s">
        <v>83</v>
      </c>
      <c r="AY220" s="142" t="s">
        <v>139</v>
      </c>
    </row>
    <row r="221" spans="2:65" s="1" customFormat="1" ht="33" customHeight="1">
      <c r="B221" s="126"/>
      <c r="C221" s="127" t="s">
        <v>330</v>
      </c>
      <c r="D221" s="127" t="s">
        <v>141</v>
      </c>
      <c r="E221" s="128" t="s">
        <v>331</v>
      </c>
      <c r="F221" s="129" t="s">
        <v>332</v>
      </c>
      <c r="G221" s="130" t="s">
        <v>289</v>
      </c>
      <c r="H221" s="131">
        <v>19.544</v>
      </c>
      <c r="I221" s="132"/>
      <c r="J221" s="133">
        <f>ROUND(I221*H221,2)</f>
        <v>0</v>
      </c>
      <c r="K221" s="129" t="s">
        <v>1</v>
      </c>
      <c r="L221" s="31"/>
      <c r="M221" s="134" t="s">
        <v>1</v>
      </c>
      <c r="N221" s="135" t="s">
        <v>43</v>
      </c>
      <c r="P221" s="136">
        <f>O221*H221</f>
        <v>0</v>
      </c>
      <c r="Q221" s="136">
        <v>1.7799999999999999E-3</v>
      </c>
      <c r="R221" s="136">
        <f>Q221*H221</f>
        <v>3.4788319999999998E-2</v>
      </c>
      <c r="S221" s="136">
        <v>1.0000000000000001E-5</v>
      </c>
      <c r="T221" s="137">
        <f>S221*H221</f>
        <v>1.9544000000000001E-4</v>
      </c>
      <c r="AR221" s="138" t="s">
        <v>146</v>
      </c>
      <c r="AT221" s="138" t="s">
        <v>141</v>
      </c>
      <c r="AU221" s="138" t="s">
        <v>85</v>
      </c>
      <c r="AY221" s="16" t="s">
        <v>139</v>
      </c>
      <c r="BE221" s="139">
        <f>IF(N221="základní",J221,0)</f>
        <v>0</v>
      </c>
      <c r="BF221" s="139">
        <f>IF(N221="snížená",J221,0)</f>
        <v>0</v>
      </c>
      <c r="BG221" s="139">
        <f>IF(N221="zákl. přenesená",J221,0)</f>
        <v>0</v>
      </c>
      <c r="BH221" s="139">
        <f>IF(N221="sníž. přenesená",J221,0)</f>
        <v>0</v>
      </c>
      <c r="BI221" s="139">
        <f>IF(N221="nulová",J221,0)</f>
        <v>0</v>
      </c>
      <c r="BJ221" s="16" t="s">
        <v>83</v>
      </c>
      <c r="BK221" s="139">
        <f>ROUND(I221*H221,2)</f>
        <v>0</v>
      </c>
      <c r="BL221" s="16" t="s">
        <v>146</v>
      </c>
      <c r="BM221" s="138" t="s">
        <v>333</v>
      </c>
    </row>
    <row r="222" spans="2:65" s="12" customFormat="1">
      <c r="B222" s="140"/>
      <c r="D222" s="141" t="s">
        <v>148</v>
      </c>
      <c r="E222" s="142" t="s">
        <v>1</v>
      </c>
      <c r="F222" s="143" t="s">
        <v>334</v>
      </c>
      <c r="H222" s="144">
        <v>19.544</v>
      </c>
      <c r="I222" s="145"/>
      <c r="L222" s="140"/>
      <c r="M222" s="146"/>
      <c r="T222" s="147"/>
      <c r="AT222" s="142" t="s">
        <v>148</v>
      </c>
      <c r="AU222" s="142" t="s">
        <v>85</v>
      </c>
      <c r="AV222" s="12" t="s">
        <v>85</v>
      </c>
      <c r="AW222" s="12" t="s">
        <v>32</v>
      </c>
      <c r="AX222" s="12" t="s">
        <v>83</v>
      </c>
      <c r="AY222" s="142" t="s">
        <v>139</v>
      </c>
    </row>
    <row r="223" spans="2:65" s="1" customFormat="1" ht="33" customHeight="1">
      <c r="B223" s="126"/>
      <c r="C223" s="127" t="s">
        <v>335</v>
      </c>
      <c r="D223" s="127" t="s">
        <v>141</v>
      </c>
      <c r="E223" s="128" t="s">
        <v>336</v>
      </c>
      <c r="F223" s="129" t="s">
        <v>337</v>
      </c>
      <c r="G223" s="130" t="s">
        <v>289</v>
      </c>
      <c r="H223" s="131">
        <v>3.15</v>
      </c>
      <c r="I223" s="132"/>
      <c r="J223" s="133">
        <f>ROUND(I223*H223,2)</f>
        <v>0</v>
      </c>
      <c r="K223" s="129" t="s">
        <v>1</v>
      </c>
      <c r="L223" s="31"/>
      <c r="M223" s="134" t="s">
        <v>1</v>
      </c>
      <c r="N223" s="135" t="s">
        <v>43</v>
      </c>
      <c r="P223" s="136">
        <f>O223*H223</f>
        <v>0</v>
      </c>
      <c r="Q223" s="136">
        <v>1.7799999999999999E-3</v>
      </c>
      <c r="R223" s="136">
        <f>Q223*H223</f>
        <v>5.6069999999999991E-3</v>
      </c>
      <c r="S223" s="136">
        <v>1.0000000000000001E-5</v>
      </c>
      <c r="T223" s="137">
        <f>S223*H223</f>
        <v>3.15E-5</v>
      </c>
      <c r="AR223" s="138" t="s">
        <v>146</v>
      </c>
      <c r="AT223" s="138" t="s">
        <v>141</v>
      </c>
      <c r="AU223" s="138" t="s">
        <v>85</v>
      </c>
      <c r="AY223" s="16" t="s">
        <v>139</v>
      </c>
      <c r="BE223" s="139">
        <f>IF(N223="základní",J223,0)</f>
        <v>0</v>
      </c>
      <c r="BF223" s="139">
        <f>IF(N223="snížená",J223,0)</f>
        <v>0</v>
      </c>
      <c r="BG223" s="139">
        <f>IF(N223="zákl. přenesená",J223,0)</f>
        <v>0</v>
      </c>
      <c r="BH223" s="139">
        <f>IF(N223="sníž. přenesená",J223,0)</f>
        <v>0</v>
      </c>
      <c r="BI223" s="139">
        <f>IF(N223="nulová",J223,0)</f>
        <v>0</v>
      </c>
      <c r="BJ223" s="16" t="s">
        <v>83</v>
      </c>
      <c r="BK223" s="139">
        <f>ROUND(I223*H223,2)</f>
        <v>0</v>
      </c>
      <c r="BL223" s="16" t="s">
        <v>146</v>
      </c>
      <c r="BM223" s="138" t="s">
        <v>338</v>
      </c>
    </row>
    <row r="224" spans="2:65" s="12" customFormat="1">
      <c r="B224" s="140"/>
      <c r="D224" s="141" t="s">
        <v>148</v>
      </c>
      <c r="E224" s="142" t="s">
        <v>1</v>
      </c>
      <c r="F224" s="143" t="s">
        <v>339</v>
      </c>
      <c r="H224" s="144">
        <v>3.15</v>
      </c>
      <c r="I224" s="145"/>
      <c r="L224" s="140"/>
      <c r="M224" s="146"/>
      <c r="T224" s="147"/>
      <c r="AT224" s="142" t="s">
        <v>148</v>
      </c>
      <c r="AU224" s="142" t="s">
        <v>85</v>
      </c>
      <c r="AV224" s="12" t="s">
        <v>85</v>
      </c>
      <c r="AW224" s="12" t="s">
        <v>32</v>
      </c>
      <c r="AX224" s="12" t="s">
        <v>78</v>
      </c>
      <c r="AY224" s="142" t="s">
        <v>139</v>
      </c>
    </row>
    <row r="225" spans="2:65" s="13" customFormat="1">
      <c r="B225" s="148"/>
      <c r="D225" s="141" t="s">
        <v>148</v>
      </c>
      <c r="E225" s="149" t="s">
        <v>1</v>
      </c>
      <c r="F225" s="150" t="s">
        <v>156</v>
      </c>
      <c r="H225" s="151">
        <v>3.15</v>
      </c>
      <c r="I225" s="152"/>
      <c r="L225" s="148"/>
      <c r="M225" s="153"/>
      <c r="T225" s="154"/>
      <c r="AT225" s="149" t="s">
        <v>148</v>
      </c>
      <c r="AU225" s="149" t="s">
        <v>85</v>
      </c>
      <c r="AV225" s="13" t="s">
        <v>146</v>
      </c>
      <c r="AW225" s="13" t="s">
        <v>32</v>
      </c>
      <c r="AX225" s="13" t="s">
        <v>83</v>
      </c>
      <c r="AY225" s="149" t="s">
        <v>139</v>
      </c>
    </row>
    <row r="226" spans="2:65" s="1" customFormat="1" ht="33" customHeight="1">
      <c r="B226" s="126"/>
      <c r="C226" s="127" t="s">
        <v>340</v>
      </c>
      <c r="D226" s="127" t="s">
        <v>141</v>
      </c>
      <c r="E226" s="128" t="s">
        <v>341</v>
      </c>
      <c r="F226" s="129" t="s">
        <v>337</v>
      </c>
      <c r="G226" s="130" t="s">
        <v>289</v>
      </c>
      <c r="H226" s="131">
        <v>8.67</v>
      </c>
      <c r="I226" s="132"/>
      <c r="J226" s="133">
        <f>ROUND(I226*H226,2)</f>
        <v>0</v>
      </c>
      <c r="K226" s="129" t="s">
        <v>1</v>
      </c>
      <c r="L226" s="31"/>
      <c r="M226" s="134" t="s">
        <v>1</v>
      </c>
      <c r="N226" s="135" t="s">
        <v>43</v>
      </c>
      <c r="P226" s="136">
        <f>O226*H226</f>
        <v>0</v>
      </c>
      <c r="Q226" s="136">
        <v>1.7799999999999999E-3</v>
      </c>
      <c r="R226" s="136">
        <f>Q226*H226</f>
        <v>1.5432599999999999E-2</v>
      </c>
      <c r="S226" s="136">
        <v>1.0000000000000001E-5</v>
      </c>
      <c r="T226" s="137">
        <f>S226*H226</f>
        <v>8.6700000000000007E-5</v>
      </c>
      <c r="AR226" s="138" t="s">
        <v>146</v>
      </c>
      <c r="AT226" s="138" t="s">
        <v>141</v>
      </c>
      <c r="AU226" s="138" t="s">
        <v>85</v>
      </c>
      <c r="AY226" s="16" t="s">
        <v>139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6" t="s">
        <v>83</v>
      </c>
      <c r="BK226" s="139">
        <f>ROUND(I226*H226,2)</f>
        <v>0</v>
      </c>
      <c r="BL226" s="16" t="s">
        <v>146</v>
      </c>
      <c r="BM226" s="138" t="s">
        <v>342</v>
      </c>
    </row>
    <row r="227" spans="2:65" s="12" customFormat="1">
      <c r="B227" s="140"/>
      <c r="D227" s="141" t="s">
        <v>148</v>
      </c>
      <c r="E227" s="142" t="s">
        <v>1</v>
      </c>
      <c r="F227" s="143" t="s">
        <v>343</v>
      </c>
      <c r="H227" s="144">
        <v>8.67</v>
      </c>
      <c r="I227" s="145"/>
      <c r="L227" s="140"/>
      <c r="M227" s="146"/>
      <c r="T227" s="147"/>
      <c r="AT227" s="142" t="s">
        <v>148</v>
      </c>
      <c r="AU227" s="142" t="s">
        <v>85</v>
      </c>
      <c r="AV227" s="12" t="s">
        <v>85</v>
      </c>
      <c r="AW227" s="12" t="s">
        <v>32</v>
      </c>
      <c r="AX227" s="12" t="s">
        <v>83</v>
      </c>
      <c r="AY227" s="142" t="s">
        <v>139</v>
      </c>
    </row>
    <row r="228" spans="2:65" s="1" customFormat="1" ht="33" customHeight="1">
      <c r="B228" s="126"/>
      <c r="C228" s="127" t="s">
        <v>344</v>
      </c>
      <c r="D228" s="127" t="s">
        <v>141</v>
      </c>
      <c r="E228" s="128" t="s">
        <v>345</v>
      </c>
      <c r="F228" s="129" t="s">
        <v>337</v>
      </c>
      <c r="G228" s="130" t="s">
        <v>289</v>
      </c>
      <c r="H228" s="131">
        <v>10.56</v>
      </c>
      <c r="I228" s="132"/>
      <c r="J228" s="133">
        <f>ROUND(I228*H228,2)</f>
        <v>0</v>
      </c>
      <c r="K228" s="129" t="s">
        <v>1</v>
      </c>
      <c r="L228" s="31"/>
      <c r="M228" s="134" t="s">
        <v>1</v>
      </c>
      <c r="N228" s="135" t="s">
        <v>43</v>
      </c>
      <c r="P228" s="136">
        <f>O228*H228</f>
        <v>0</v>
      </c>
      <c r="Q228" s="136">
        <v>1.7799999999999999E-3</v>
      </c>
      <c r="R228" s="136">
        <f>Q228*H228</f>
        <v>1.8796799999999999E-2</v>
      </c>
      <c r="S228" s="136">
        <v>1.0000000000000001E-5</v>
      </c>
      <c r="T228" s="137">
        <f>S228*H228</f>
        <v>1.0560000000000002E-4</v>
      </c>
      <c r="AR228" s="138" t="s">
        <v>146</v>
      </c>
      <c r="AT228" s="138" t="s">
        <v>141</v>
      </c>
      <c r="AU228" s="138" t="s">
        <v>85</v>
      </c>
      <c r="AY228" s="16" t="s">
        <v>139</v>
      </c>
      <c r="BE228" s="139">
        <f>IF(N228="základní",J228,0)</f>
        <v>0</v>
      </c>
      <c r="BF228" s="139">
        <f>IF(N228="snížená",J228,0)</f>
        <v>0</v>
      </c>
      <c r="BG228" s="139">
        <f>IF(N228="zákl. přenesená",J228,0)</f>
        <v>0</v>
      </c>
      <c r="BH228" s="139">
        <f>IF(N228="sníž. přenesená",J228,0)</f>
        <v>0</v>
      </c>
      <c r="BI228" s="139">
        <f>IF(N228="nulová",J228,0)</f>
        <v>0</v>
      </c>
      <c r="BJ228" s="16" t="s">
        <v>83</v>
      </c>
      <c r="BK228" s="139">
        <f>ROUND(I228*H228,2)</f>
        <v>0</v>
      </c>
      <c r="BL228" s="16" t="s">
        <v>146</v>
      </c>
      <c r="BM228" s="138" t="s">
        <v>346</v>
      </c>
    </row>
    <row r="229" spans="2:65" s="12" customFormat="1">
      <c r="B229" s="140"/>
      <c r="D229" s="141" t="s">
        <v>148</v>
      </c>
      <c r="E229" s="142" t="s">
        <v>1</v>
      </c>
      <c r="F229" s="143" t="s">
        <v>347</v>
      </c>
      <c r="H229" s="144">
        <v>10.56</v>
      </c>
      <c r="I229" s="145"/>
      <c r="L229" s="140"/>
      <c r="M229" s="146"/>
      <c r="T229" s="147"/>
      <c r="AT229" s="142" t="s">
        <v>148</v>
      </c>
      <c r="AU229" s="142" t="s">
        <v>85</v>
      </c>
      <c r="AV229" s="12" t="s">
        <v>85</v>
      </c>
      <c r="AW229" s="12" t="s">
        <v>32</v>
      </c>
      <c r="AX229" s="12" t="s">
        <v>83</v>
      </c>
      <c r="AY229" s="142" t="s">
        <v>139</v>
      </c>
    </row>
    <row r="230" spans="2:65" s="1" customFormat="1" ht="24.2" customHeight="1">
      <c r="B230" s="126"/>
      <c r="C230" s="127" t="s">
        <v>348</v>
      </c>
      <c r="D230" s="127" t="s">
        <v>141</v>
      </c>
      <c r="E230" s="128" t="s">
        <v>349</v>
      </c>
      <c r="F230" s="129" t="s">
        <v>350</v>
      </c>
      <c r="G230" s="130" t="s">
        <v>289</v>
      </c>
      <c r="H230" s="131">
        <v>3.15</v>
      </c>
      <c r="I230" s="132"/>
      <c r="J230" s="133">
        <f>ROUND(I230*H230,2)</f>
        <v>0</v>
      </c>
      <c r="K230" s="129" t="s">
        <v>145</v>
      </c>
      <c r="L230" s="31"/>
      <c r="M230" s="134" t="s">
        <v>1</v>
      </c>
      <c r="N230" s="135" t="s">
        <v>43</v>
      </c>
      <c r="P230" s="136">
        <f>O230*H230</f>
        <v>0</v>
      </c>
      <c r="Q230" s="136">
        <v>7.9000000000000001E-4</v>
      </c>
      <c r="R230" s="136">
        <f>Q230*H230</f>
        <v>2.4884999999999998E-3</v>
      </c>
      <c r="S230" s="136">
        <v>1.0000000000000001E-5</v>
      </c>
      <c r="T230" s="137">
        <f>S230*H230</f>
        <v>3.15E-5</v>
      </c>
      <c r="AR230" s="138" t="s">
        <v>146</v>
      </c>
      <c r="AT230" s="138" t="s">
        <v>141</v>
      </c>
      <c r="AU230" s="138" t="s">
        <v>85</v>
      </c>
      <c r="AY230" s="16" t="s">
        <v>139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6" t="s">
        <v>83</v>
      </c>
      <c r="BK230" s="139">
        <f>ROUND(I230*H230,2)</f>
        <v>0</v>
      </c>
      <c r="BL230" s="16" t="s">
        <v>146</v>
      </c>
      <c r="BM230" s="138" t="s">
        <v>351</v>
      </c>
    </row>
    <row r="231" spans="2:65" s="1" customFormat="1" ht="21.75" customHeight="1">
      <c r="B231" s="126"/>
      <c r="C231" s="127" t="s">
        <v>352</v>
      </c>
      <c r="D231" s="127" t="s">
        <v>141</v>
      </c>
      <c r="E231" s="128" t="s">
        <v>353</v>
      </c>
      <c r="F231" s="129" t="s">
        <v>354</v>
      </c>
      <c r="G231" s="130" t="s">
        <v>355</v>
      </c>
      <c r="H231" s="131">
        <v>1</v>
      </c>
      <c r="I231" s="132"/>
      <c r="J231" s="133">
        <f>ROUND(I231*H231,2)</f>
        <v>0</v>
      </c>
      <c r="K231" s="129" t="s">
        <v>1</v>
      </c>
      <c r="L231" s="31"/>
      <c r="M231" s="134" t="s">
        <v>1</v>
      </c>
      <c r="N231" s="135" t="s">
        <v>43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146</v>
      </c>
      <c r="AT231" s="138" t="s">
        <v>141</v>
      </c>
      <c r="AU231" s="138" t="s">
        <v>85</v>
      </c>
      <c r="AY231" s="16" t="s">
        <v>139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16" t="s">
        <v>83</v>
      </c>
      <c r="BK231" s="139">
        <f>ROUND(I231*H231,2)</f>
        <v>0</v>
      </c>
      <c r="BL231" s="16" t="s">
        <v>146</v>
      </c>
      <c r="BM231" s="138" t="s">
        <v>356</v>
      </c>
    </row>
    <row r="232" spans="2:65" s="11" customFormat="1" ht="22.9" customHeight="1">
      <c r="B232" s="114"/>
      <c r="D232" s="115" t="s">
        <v>77</v>
      </c>
      <c r="E232" s="124" t="s">
        <v>146</v>
      </c>
      <c r="F232" s="124" t="s">
        <v>357</v>
      </c>
      <c r="I232" s="117"/>
      <c r="J232" s="125">
        <f>BK232</f>
        <v>0</v>
      </c>
      <c r="L232" s="114"/>
      <c r="M232" s="119"/>
      <c r="P232" s="120">
        <f>SUM(P233:P237)</f>
        <v>0</v>
      </c>
      <c r="R232" s="120">
        <f>SUM(R233:R237)</f>
        <v>0.35762818000000002</v>
      </c>
      <c r="T232" s="121">
        <f>SUM(T233:T237)</f>
        <v>0</v>
      </c>
      <c r="AR232" s="115" t="s">
        <v>83</v>
      </c>
      <c r="AT232" s="122" t="s">
        <v>77</v>
      </c>
      <c r="AU232" s="122" t="s">
        <v>83</v>
      </c>
      <c r="AY232" s="115" t="s">
        <v>139</v>
      </c>
      <c r="BK232" s="123">
        <f>SUM(BK233:BK237)</f>
        <v>0</v>
      </c>
    </row>
    <row r="233" spans="2:65" s="1" customFormat="1" ht="24.2" customHeight="1">
      <c r="B233" s="126"/>
      <c r="C233" s="127" t="s">
        <v>358</v>
      </c>
      <c r="D233" s="127" t="s">
        <v>141</v>
      </c>
      <c r="E233" s="128" t="s">
        <v>359</v>
      </c>
      <c r="F233" s="129" t="s">
        <v>360</v>
      </c>
      <c r="G233" s="130" t="s">
        <v>289</v>
      </c>
      <c r="H233" s="131">
        <v>3.15</v>
      </c>
      <c r="I233" s="132"/>
      <c r="J233" s="133">
        <f>ROUND(I233*H233,2)</f>
        <v>0</v>
      </c>
      <c r="K233" s="129" t="s">
        <v>145</v>
      </c>
      <c r="L233" s="31"/>
      <c r="M233" s="134" t="s">
        <v>1</v>
      </c>
      <c r="N233" s="135" t="s">
        <v>43</v>
      </c>
      <c r="P233" s="136">
        <f>O233*H233</f>
        <v>0</v>
      </c>
      <c r="Q233" s="136">
        <v>0.11046</v>
      </c>
      <c r="R233" s="136">
        <f>Q233*H233</f>
        <v>0.34794900000000001</v>
      </c>
      <c r="S233" s="136">
        <v>0</v>
      </c>
      <c r="T233" s="137">
        <f>S233*H233</f>
        <v>0</v>
      </c>
      <c r="AR233" s="138" t="s">
        <v>146</v>
      </c>
      <c r="AT233" s="138" t="s">
        <v>141</v>
      </c>
      <c r="AU233" s="138" t="s">
        <v>85</v>
      </c>
      <c r="AY233" s="16" t="s">
        <v>139</v>
      </c>
      <c r="BE233" s="139">
        <f>IF(N233="základní",J233,0)</f>
        <v>0</v>
      </c>
      <c r="BF233" s="139">
        <f>IF(N233="snížená",J233,0)</f>
        <v>0</v>
      </c>
      <c r="BG233" s="139">
        <f>IF(N233="zákl. přenesená",J233,0)</f>
        <v>0</v>
      </c>
      <c r="BH233" s="139">
        <f>IF(N233="sníž. přenesená",J233,0)</f>
        <v>0</v>
      </c>
      <c r="BI233" s="139">
        <f>IF(N233="nulová",J233,0)</f>
        <v>0</v>
      </c>
      <c r="BJ233" s="16" t="s">
        <v>83</v>
      </c>
      <c r="BK233" s="139">
        <f>ROUND(I233*H233,2)</f>
        <v>0</v>
      </c>
      <c r="BL233" s="16" t="s">
        <v>146</v>
      </c>
      <c r="BM233" s="138" t="s">
        <v>361</v>
      </c>
    </row>
    <row r="234" spans="2:65" s="12" customFormat="1">
      <c r="B234" s="140"/>
      <c r="D234" s="141" t="s">
        <v>148</v>
      </c>
      <c r="E234" s="142" t="s">
        <v>1</v>
      </c>
      <c r="F234" s="143" t="s">
        <v>362</v>
      </c>
      <c r="H234" s="144">
        <v>3.15</v>
      </c>
      <c r="I234" s="145"/>
      <c r="L234" s="140"/>
      <c r="M234" s="146"/>
      <c r="T234" s="147"/>
      <c r="AT234" s="142" t="s">
        <v>148</v>
      </c>
      <c r="AU234" s="142" t="s">
        <v>85</v>
      </c>
      <c r="AV234" s="12" t="s">
        <v>85</v>
      </c>
      <c r="AW234" s="12" t="s">
        <v>32</v>
      </c>
      <c r="AX234" s="12" t="s">
        <v>83</v>
      </c>
      <c r="AY234" s="142" t="s">
        <v>139</v>
      </c>
    </row>
    <row r="235" spans="2:65" s="1" customFormat="1" ht="16.5" customHeight="1">
      <c r="B235" s="126"/>
      <c r="C235" s="127" t="s">
        <v>363</v>
      </c>
      <c r="D235" s="127" t="s">
        <v>141</v>
      </c>
      <c r="E235" s="128" t="s">
        <v>364</v>
      </c>
      <c r="F235" s="129" t="s">
        <v>365</v>
      </c>
      <c r="G235" s="130" t="s">
        <v>144</v>
      </c>
      <c r="H235" s="131">
        <v>1.4710000000000001</v>
      </c>
      <c r="I235" s="132"/>
      <c r="J235" s="133">
        <f>ROUND(I235*H235,2)</f>
        <v>0</v>
      </c>
      <c r="K235" s="129" t="s">
        <v>145</v>
      </c>
      <c r="L235" s="31"/>
      <c r="M235" s="134" t="s">
        <v>1</v>
      </c>
      <c r="N235" s="135" t="s">
        <v>43</v>
      </c>
      <c r="P235" s="136">
        <f>O235*H235</f>
        <v>0</v>
      </c>
      <c r="Q235" s="136">
        <v>6.5799999999999999E-3</v>
      </c>
      <c r="R235" s="136">
        <f>Q235*H235</f>
        <v>9.6791800000000008E-3</v>
      </c>
      <c r="S235" s="136">
        <v>0</v>
      </c>
      <c r="T235" s="137">
        <f>S235*H235</f>
        <v>0</v>
      </c>
      <c r="AR235" s="138" t="s">
        <v>146</v>
      </c>
      <c r="AT235" s="138" t="s">
        <v>141</v>
      </c>
      <c r="AU235" s="138" t="s">
        <v>85</v>
      </c>
      <c r="AY235" s="16" t="s">
        <v>139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6" t="s">
        <v>83</v>
      </c>
      <c r="BK235" s="139">
        <f>ROUND(I235*H235,2)</f>
        <v>0</v>
      </c>
      <c r="BL235" s="16" t="s">
        <v>146</v>
      </c>
      <c r="BM235" s="138" t="s">
        <v>366</v>
      </c>
    </row>
    <row r="236" spans="2:65" s="12" customFormat="1">
      <c r="B236" s="140"/>
      <c r="D236" s="141" t="s">
        <v>148</v>
      </c>
      <c r="E236" s="142" t="s">
        <v>1</v>
      </c>
      <c r="F236" s="143" t="s">
        <v>367</v>
      </c>
      <c r="H236" s="144">
        <v>1.4710000000000001</v>
      </c>
      <c r="I236" s="145"/>
      <c r="L236" s="140"/>
      <c r="M236" s="146"/>
      <c r="T236" s="147"/>
      <c r="AT236" s="142" t="s">
        <v>148</v>
      </c>
      <c r="AU236" s="142" t="s">
        <v>85</v>
      </c>
      <c r="AV236" s="12" t="s">
        <v>85</v>
      </c>
      <c r="AW236" s="12" t="s">
        <v>32</v>
      </c>
      <c r="AX236" s="12" t="s">
        <v>83</v>
      </c>
      <c r="AY236" s="142" t="s">
        <v>139</v>
      </c>
    </row>
    <row r="237" spans="2:65" s="1" customFormat="1" ht="16.5" customHeight="1">
      <c r="B237" s="126"/>
      <c r="C237" s="127" t="s">
        <v>368</v>
      </c>
      <c r="D237" s="127" t="s">
        <v>141</v>
      </c>
      <c r="E237" s="128" t="s">
        <v>369</v>
      </c>
      <c r="F237" s="129" t="s">
        <v>370</v>
      </c>
      <c r="G237" s="130" t="s">
        <v>144</v>
      </c>
      <c r="H237" s="131">
        <v>1.4710000000000001</v>
      </c>
      <c r="I237" s="132"/>
      <c r="J237" s="133">
        <f>ROUND(I237*H237,2)</f>
        <v>0</v>
      </c>
      <c r="K237" s="129" t="s">
        <v>145</v>
      </c>
      <c r="L237" s="31"/>
      <c r="M237" s="134" t="s">
        <v>1</v>
      </c>
      <c r="N237" s="135" t="s">
        <v>43</v>
      </c>
      <c r="P237" s="136">
        <f>O237*H237</f>
        <v>0</v>
      </c>
      <c r="Q237" s="136">
        <v>0</v>
      </c>
      <c r="R237" s="136">
        <f>Q237*H237</f>
        <v>0</v>
      </c>
      <c r="S237" s="136">
        <v>0</v>
      </c>
      <c r="T237" s="137">
        <f>S237*H237</f>
        <v>0</v>
      </c>
      <c r="AR237" s="138" t="s">
        <v>146</v>
      </c>
      <c r="AT237" s="138" t="s">
        <v>141</v>
      </c>
      <c r="AU237" s="138" t="s">
        <v>85</v>
      </c>
      <c r="AY237" s="16" t="s">
        <v>139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6" t="s">
        <v>83</v>
      </c>
      <c r="BK237" s="139">
        <f>ROUND(I237*H237,2)</f>
        <v>0</v>
      </c>
      <c r="BL237" s="16" t="s">
        <v>146</v>
      </c>
      <c r="BM237" s="138" t="s">
        <v>371</v>
      </c>
    </row>
    <row r="238" spans="2:65" s="11" customFormat="1" ht="22.9" customHeight="1">
      <c r="B238" s="114"/>
      <c r="D238" s="115" t="s">
        <v>77</v>
      </c>
      <c r="E238" s="124" t="s">
        <v>173</v>
      </c>
      <c r="F238" s="124" t="s">
        <v>372</v>
      </c>
      <c r="I238" s="117"/>
      <c r="J238" s="125">
        <f>BK238</f>
        <v>0</v>
      </c>
      <c r="L238" s="114"/>
      <c r="M238" s="119"/>
      <c r="P238" s="120">
        <f>SUM(P239:P267)</f>
        <v>0</v>
      </c>
      <c r="R238" s="120">
        <f>SUM(R239:R267)</f>
        <v>13.279129339999999</v>
      </c>
      <c r="T238" s="121">
        <f>SUM(T239:T267)</f>
        <v>4.8000000000000001E-2</v>
      </c>
      <c r="AR238" s="115" t="s">
        <v>83</v>
      </c>
      <c r="AT238" s="122" t="s">
        <v>77</v>
      </c>
      <c r="AU238" s="122" t="s">
        <v>83</v>
      </c>
      <c r="AY238" s="115" t="s">
        <v>139</v>
      </c>
      <c r="BK238" s="123">
        <f>SUM(BK239:BK267)</f>
        <v>0</v>
      </c>
    </row>
    <row r="239" spans="2:65" s="1" customFormat="1" ht="24.2" customHeight="1">
      <c r="B239" s="126"/>
      <c r="C239" s="127" t="s">
        <v>373</v>
      </c>
      <c r="D239" s="127" t="s">
        <v>141</v>
      </c>
      <c r="E239" s="128" t="s">
        <v>374</v>
      </c>
      <c r="F239" s="129" t="s">
        <v>375</v>
      </c>
      <c r="G239" s="130" t="s">
        <v>144</v>
      </c>
      <c r="H239" s="131">
        <v>25.158000000000001</v>
      </c>
      <c r="I239" s="132"/>
      <c r="J239" s="133">
        <f t="shared" ref="J239:J245" si="10">ROUND(I239*H239,2)</f>
        <v>0</v>
      </c>
      <c r="K239" s="129" t="s">
        <v>145</v>
      </c>
      <c r="L239" s="31"/>
      <c r="M239" s="134" t="s">
        <v>1</v>
      </c>
      <c r="N239" s="135" t="s">
        <v>43</v>
      </c>
      <c r="P239" s="136">
        <f t="shared" ref="P239:P245" si="11">O239*H239</f>
        <v>0</v>
      </c>
      <c r="Q239" s="136">
        <v>8.0000000000000002E-3</v>
      </c>
      <c r="R239" s="136">
        <f t="shared" ref="R239:R245" si="12">Q239*H239</f>
        <v>0.20126400000000003</v>
      </c>
      <c r="S239" s="136">
        <v>0</v>
      </c>
      <c r="T239" s="137">
        <f t="shared" ref="T239:T245" si="13">S239*H239</f>
        <v>0</v>
      </c>
      <c r="AR239" s="138" t="s">
        <v>146</v>
      </c>
      <c r="AT239" s="138" t="s">
        <v>141</v>
      </c>
      <c r="AU239" s="138" t="s">
        <v>85</v>
      </c>
      <c r="AY239" s="16" t="s">
        <v>139</v>
      </c>
      <c r="BE239" s="139">
        <f t="shared" ref="BE239:BE245" si="14">IF(N239="základní",J239,0)</f>
        <v>0</v>
      </c>
      <c r="BF239" s="139">
        <f t="shared" ref="BF239:BF245" si="15">IF(N239="snížená",J239,0)</f>
        <v>0</v>
      </c>
      <c r="BG239" s="139">
        <f t="shared" ref="BG239:BG245" si="16">IF(N239="zákl. přenesená",J239,0)</f>
        <v>0</v>
      </c>
      <c r="BH239" s="139">
        <f t="shared" ref="BH239:BH245" si="17">IF(N239="sníž. přenesená",J239,0)</f>
        <v>0</v>
      </c>
      <c r="BI239" s="139">
        <f t="shared" ref="BI239:BI245" si="18">IF(N239="nulová",J239,0)</f>
        <v>0</v>
      </c>
      <c r="BJ239" s="16" t="s">
        <v>83</v>
      </c>
      <c r="BK239" s="139">
        <f t="shared" ref="BK239:BK245" si="19">ROUND(I239*H239,2)</f>
        <v>0</v>
      </c>
      <c r="BL239" s="16" t="s">
        <v>146</v>
      </c>
      <c r="BM239" s="138" t="s">
        <v>376</v>
      </c>
    </row>
    <row r="240" spans="2:65" s="1" customFormat="1" ht="33" customHeight="1">
      <c r="B240" s="126"/>
      <c r="C240" s="127" t="s">
        <v>377</v>
      </c>
      <c r="D240" s="127" t="s">
        <v>141</v>
      </c>
      <c r="E240" s="128" t="s">
        <v>378</v>
      </c>
      <c r="F240" s="129" t="s">
        <v>379</v>
      </c>
      <c r="G240" s="130" t="s">
        <v>144</v>
      </c>
      <c r="H240" s="131">
        <v>25.158000000000001</v>
      </c>
      <c r="I240" s="132"/>
      <c r="J240" s="133">
        <f t="shared" si="10"/>
        <v>0</v>
      </c>
      <c r="K240" s="129" t="s">
        <v>145</v>
      </c>
      <c r="L240" s="31"/>
      <c r="M240" s="134" t="s">
        <v>1</v>
      </c>
      <c r="N240" s="135" t="s">
        <v>43</v>
      </c>
      <c r="P240" s="136">
        <f t="shared" si="11"/>
        <v>0</v>
      </c>
      <c r="Q240" s="136">
        <v>0.02</v>
      </c>
      <c r="R240" s="136">
        <f t="shared" si="12"/>
        <v>0.50316000000000005</v>
      </c>
      <c r="S240" s="136">
        <v>0</v>
      </c>
      <c r="T240" s="137">
        <f t="shared" si="13"/>
        <v>0</v>
      </c>
      <c r="AR240" s="138" t="s">
        <v>146</v>
      </c>
      <c r="AT240" s="138" t="s">
        <v>141</v>
      </c>
      <c r="AU240" s="138" t="s">
        <v>85</v>
      </c>
      <c r="AY240" s="16" t="s">
        <v>139</v>
      </c>
      <c r="BE240" s="139">
        <f t="shared" si="14"/>
        <v>0</v>
      </c>
      <c r="BF240" s="139">
        <f t="shared" si="15"/>
        <v>0</v>
      </c>
      <c r="BG240" s="139">
        <f t="shared" si="16"/>
        <v>0</v>
      </c>
      <c r="BH240" s="139">
        <f t="shared" si="17"/>
        <v>0</v>
      </c>
      <c r="BI240" s="139">
        <f t="shared" si="18"/>
        <v>0</v>
      </c>
      <c r="BJ240" s="16" t="s">
        <v>83</v>
      </c>
      <c r="BK240" s="139">
        <f t="shared" si="19"/>
        <v>0</v>
      </c>
      <c r="BL240" s="16" t="s">
        <v>146</v>
      </c>
      <c r="BM240" s="138" t="s">
        <v>380</v>
      </c>
    </row>
    <row r="241" spans="2:65" s="1" customFormat="1" ht="44.25" customHeight="1">
      <c r="B241" s="126"/>
      <c r="C241" s="127" t="s">
        <v>381</v>
      </c>
      <c r="D241" s="127" t="s">
        <v>141</v>
      </c>
      <c r="E241" s="128" t="s">
        <v>382</v>
      </c>
      <c r="F241" s="129" t="s">
        <v>383</v>
      </c>
      <c r="G241" s="130" t="s">
        <v>144</v>
      </c>
      <c r="H241" s="131">
        <v>25.158000000000001</v>
      </c>
      <c r="I241" s="132"/>
      <c r="J241" s="133">
        <f t="shared" si="10"/>
        <v>0</v>
      </c>
      <c r="K241" s="129" t="s">
        <v>145</v>
      </c>
      <c r="L241" s="31"/>
      <c r="M241" s="134" t="s">
        <v>1</v>
      </c>
      <c r="N241" s="135" t="s">
        <v>43</v>
      </c>
      <c r="P241" s="136">
        <f t="shared" si="11"/>
        <v>0</v>
      </c>
      <c r="Q241" s="136">
        <v>1.2E-2</v>
      </c>
      <c r="R241" s="136">
        <f t="shared" si="12"/>
        <v>0.301896</v>
      </c>
      <c r="S241" s="136">
        <v>0</v>
      </c>
      <c r="T241" s="137">
        <f t="shared" si="13"/>
        <v>0</v>
      </c>
      <c r="AR241" s="138" t="s">
        <v>146</v>
      </c>
      <c r="AT241" s="138" t="s">
        <v>141</v>
      </c>
      <c r="AU241" s="138" t="s">
        <v>85</v>
      </c>
      <c r="AY241" s="16" t="s">
        <v>139</v>
      </c>
      <c r="BE241" s="139">
        <f t="shared" si="14"/>
        <v>0</v>
      </c>
      <c r="BF241" s="139">
        <f t="shared" si="15"/>
        <v>0</v>
      </c>
      <c r="BG241" s="139">
        <f t="shared" si="16"/>
        <v>0</v>
      </c>
      <c r="BH241" s="139">
        <f t="shared" si="17"/>
        <v>0</v>
      </c>
      <c r="BI241" s="139">
        <f t="shared" si="18"/>
        <v>0</v>
      </c>
      <c r="BJ241" s="16" t="s">
        <v>83</v>
      </c>
      <c r="BK241" s="139">
        <f t="shared" si="19"/>
        <v>0</v>
      </c>
      <c r="BL241" s="16" t="s">
        <v>146</v>
      </c>
      <c r="BM241" s="138" t="s">
        <v>384</v>
      </c>
    </row>
    <row r="242" spans="2:65" s="1" customFormat="1" ht="24.2" customHeight="1">
      <c r="B242" s="126"/>
      <c r="C242" s="127" t="s">
        <v>385</v>
      </c>
      <c r="D242" s="127" t="s">
        <v>141</v>
      </c>
      <c r="E242" s="128" t="s">
        <v>386</v>
      </c>
      <c r="F242" s="129" t="s">
        <v>387</v>
      </c>
      <c r="G242" s="130" t="s">
        <v>144</v>
      </c>
      <c r="H242" s="131">
        <v>82.495000000000005</v>
      </c>
      <c r="I242" s="132"/>
      <c r="J242" s="133">
        <f t="shared" si="10"/>
        <v>0</v>
      </c>
      <c r="K242" s="129" t="s">
        <v>145</v>
      </c>
      <c r="L242" s="31"/>
      <c r="M242" s="134" t="s">
        <v>1</v>
      </c>
      <c r="N242" s="135" t="s">
        <v>43</v>
      </c>
      <c r="P242" s="136">
        <f t="shared" si="11"/>
        <v>0</v>
      </c>
      <c r="Q242" s="136">
        <v>8.0000000000000002E-3</v>
      </c>
      <c r="R242" s="136">
        <f t="shared" si="12"/>
        <v>0.6599600000000001</v>
      </c>
      <c r="S242" s="136">
        <v>0</v>
      </c>
      <c r="T242" s="137">
        <f t="shared" si="13"/>
        <v>0</v>
      </c>
      <c r="AR242" s="138" t="s">
        <v>146</v>
      </c>
      <c r="AT242" s="138" t="s">
        <v>141</v>
      </c>
      <c r="AU242" s="138" t="s">
        <v>85</v>
      </c>
      <c r="AY242" s="16" t="s">
        <v>139</v>
      </c>
      <c r="BE242" s="139">
        <f t="shared" si="14"/>
        <v>0</v>
      </c>
      <c r="BF242" s="139">
        <f t="shared" si="15"/>
        <v>0</v>
      </c>
      <c r="BG242" s="139">
        <f t="shared" si="16"/>
        <v>0</v>
      </c>
      <c r="BH242" s="139">
        <f t="shared" si="17"/>
        <v>0</v>
      </c>
      <c r="BI242" s="139">
        <f t="shared" si="18"/>
        <v>0</v>
      </c>
      <c r="BJ242" s="16" t="s">
        <v>83</v>
      </c>
      <c r="BK242" s="139">
        <f t="shared" si="19"/>
        <v>0</v>
      </c>
      <c r="BL242" s="16" t="s">
        <v>146</v>
      </c>
      <c r="BM242" s="138" t="s">
        <v>388</v>
      </c>
    </row>
    <row r="243" spans="2:65" s="1" customFormat="1" ht="24.2" customHeight="1">
      <c r="B243" s="126"/>
      <c r="C243" s="127" t="s">
        <v>389</v>
      </c>
      <c r="D243" s="127" t="s">
        <v>141</v>
      </c>
      <c r="E243" s="128" t="s">
        <v>390</v>
      </c>
      <c r="F243" s="129" t="s">
        <v>391</v>
      </c>
      <c r="G243" s="130" t="s">
        <v>144</v>
      </c>
      <c r="H243" s="131">
        <v>82.495000000000005</v>
      </c>
      <c r="I243" s="132"/>
      <c r="J243" s="133">
        <f t="shared" si="10"/>
        <v>0</v>
      </c>
      <c r="K243" s="129" t="s">
        <v>145</v>
      </c>
      <c r="L243" s="31"/>
      <c r="M243" s="134" t="s">
        <v>1</v>
      </c>
      <c r="N243" s="135" t="s">
        <v>43</v>
      </c>
      <c r="P243" s="136">
        <f t="shared" si="11"/>
        <v>0</v>
      </c>
      <c r="Q243" s="136">
        <v>0.02</v>
      </c>
      <c r="R243" s="136">
        <f t="shared" si="12"/>
        <v>1.6499000000000001</v>
      </c>
      <c r="S243" s="136">
        <v>0</v>
      </c>
      <c r="T243" s="137">
        <f t="shared" si="13"/>
        <v>0</v>
      </c>
      <c r="AR243" s="138" t="s">
        <v>146</v>
      </c>
      <c r="AT243" s="138" t="s">
        <v>141</v>
      </c>
      <c r="AU243" s="138" t="s">
        <v>85</v>
      </c>
      <c r="AY243" s="16" t="s">
        <v>139</v>
      </c>
      <c r="BE243" s="139">
        <f t="shared" si="14"/>
        <v>0</v>
      </c>
      <c r="BF243" s="139">
        <f t="shared" si="15"/>
        <v>0</v>
      </c>
      <c r="BG243" s="139">
        <f t="shared" si="16"/>
        <v>0</v>
      </c>
      <c r="BH243" s="139">
        <f t="shared" si="17"/>
        <v>0</v>
      </c>
      <c r="BI243" s="139">
        <f t="shared" si="18"/>
        <v>0</v>
      </c>
      <c r="BJ243" s="16" t="s">
        <v>83</v>
      </c>
      <c r="BK243" s="139">
        <f t="shared" si="19"/>
        <v>0</v>
      </c>
      <c r="BL243" s="16" t="s">
        <v>146</v>
      </c>
      <c r="BM243" s="138" t="s">
        <v>392</v>
      </c>
    </row>
    <row r="244" spans="2:65" s="1" customFormat="1" ht="37.9" customHeight="1">
      <c r="B244" s="126"/>
      <c r="C244" s="127" t="s">
        <v>393</v>
      </c>
      <c r="D244" s="127" t="s">
        <v>141</v>
      </c>
      <c r="E244" s="128" t="s">
        <v>394</v>
      </c>
      <c r="F244" s="129" t="s">
        <v>395</v>
      </c>
      <c r="G244" s="130" t="s">
        <v>144</v>
      </c>
      <c r="H244" s="131">
        <v>82.495000000000005</v>
      </c>
      <c r="I244" s="132"/>
      <c r="J244" s="133">
        <f t="shared" si="10"/>
        <v>0</v>
      </c>
      <c r="K244" s="129" t="s">
        <v>145</v>
      </c>
      <c r="L244" s="31"/>
      <c r="M244" s="134" t="s">
        <v>1</v>
      </c>
      <c r="N244" s="135" t="s">
        <v>43</v>
      </c>
      <c r="P244" s="136">
        <f t="shared" si="11"/>
        <v>0</v>
      </c>
      <c r="Q244" s="136">
        <v>5.0000000000000001E-3</v>
      </c>
      <c r="R244" s="136">
        <f t="shared" si="12"/>
        <v>0.41247500000000004</v>
      </c>
      <c r="S244" s="136">
        <v>0</v>
      </c>
      <c r="T244" s="137">
        <f t="shared" si="13"/>
        <v>0</v>
      </c>
      <c r="AR244" s="138" t="s">
        <v>146</v>
      </c>
      <c r="AT244" s="138" t="s">
        <v>141</v>
      </c>
      <c r="AU244" s="138" t="s">
        <v>85</v>
      </c>
      <c r="AY244" s="16" t="s">
        <v>139</v>
      </c>
      <c r="BE244" s="139">
        <f t="shared" si="14"/>
        <v>0</v>
      </c>
      <c r="BF244" s="139">
        <f t="shared" si="15"/>
        <v>0</v>
      </c>
      <c r="BG244" s="139">
        <f t="shared" si="16"/>
        <v>0</v>
      </c>
      <c r="BH244" s="139">
        <f t="shared" si="17"/>
        <v>0</v>
      </c>
      <c r="BI244" s="139">
        <f t="shared" si="18"/>
        <v>0</v>
      </c>
      <c r="BJ244" s="16" t="s">
        <v>83</v>
      </c>
      <c r="BK244" s="139">
        <f t="shared" si="19"/>
        <v>0</v>
      </c>
      <c r="BL244" s="16" t="s">
        <v>146</v>
      </c>
      <c r="BM244" s="138" t="s">
        <v>396</v>
      </c>
    </row>
    <row r="245" spans="2:65" s="1" customFormat="1" ht="24.2" customHeight="1">
      <c r="B245" s="126"/>
      <c r="C245" s="127" t="s">
        <v>397</v>
      </c>
      <c r="D245" s="127" t="s">
        <v>141</v>
      </c>
      <c r="E245" s="128" t="s">
        <v>398</v>
      </c>
      <c r="F245" s="129" t="s">
        <v>399</v>
      </c>
      <c r="G245" s="130" t="s">
        <v>144</v>
      </c>
      <c r="H245" s="131">
        <v>14.523</v>
      </c>
      <c r="I245" s="132"/>
      <c r="J245" s="133">
        <f t="shared" si="10"/>
        <v>0</v>
      </c>
      <c r="K245" s="129" t="s">
        <v>145</v>
      </c>
      <c r="L245" s="31"/>
      <c r="M245" s="134" t="s">
        <v>1</v>
      </c>
      <c r="N245" s="135" t="s">
        <v>43</v>
      </c>
      <c r="P245" s="136">
        <f t="shared" si="11"/>
        <v>0</v>
      </c>
      <c r="Q245" s="136">
        <v>1.8380000000000001E-2</v>
      </c>
      <c r="R245" s="136">
        <f t="shared" si="12"/>
        <v>0.26693274</v>
      </c>
      <c r="S245" s="136">
        <v>0</v>
      </c>
      <c r="T245" s="137">
        <f t="shared" si="13"/>
        <v>0</v>
      </c>
      <c r="AR245" s="138" t="s">
        <v>146</v>
      </c>
      <c r="AT245" s="138" t="s">
        <v>141</v>
      </c>
      <c r="AU245" s="138" t="s">
        <v>85</v>
      </c>
      <c r="AY245" s="16" t="s">
        <v>139</v>
      </c>
      <c r="BE245" s="139">
        <f t="shared" si="14"/>
        <v>0</v>
      </c>
      <c r="BF245" s="139">
        <f t="shared" si="15"/>
        <v>0</v>
      </c>
      <c r="BG245" s="139">
        <f t="shared" si="16"/>
        <v>0</v>
      </c>
      <c r="BH245" s="139">
        <f t="shared" si="17"/>
        <v>0</v>
      </c>
      <c r="BI245" s="139">
        <f t="shared" si="18"/>
        <v>0</v>
      </c>
      <c r="BJ245" s="16" t="s">
        <v>83</v>
      </c>
      <c r="BK245" s="139">
        <f t="shared" si="19"/>
        <v>0</v>
      </c>
      <c r="BL245" s="16" t="s">
        <v>146</v>
      </c>
      <c r="BM245" s="138" t="s">
        <v>400</v>
      </c>
    </row>
    <row r="246" spans="2:65" s="12" customFormat="1">
      <c r="B246" s="140"/>
      <c r="D246" s="141" t="s">
        <v>148</v>
      </c>
      <c r="E246" s="142" t="s">
        <v>1</v>
      </c>
      <c r="F246" s="143" t="s">
        <v>401</v>
      </c>
      <c r="H246" s="144">
        <v>12.273</v>
      </c>
      <c r="I246" s="145"/>
      <c r="L246" s="140"/>
      <c r="M246" s="146"/>
      <c r="T246" s="147"/>
      <c r="AT246" s="142" t="s">
        <v>148</v>
      </c>
      <c r="AU246" s="142" t="s">
        <v>85</v>
      </c>
      <c r="AV246" s="12" t="s">
        <v>85</v>
      </c>
      <c r="AW246" s="12" t="s">
        <v>32</v>
      </c>
      <c r="AX246" s="12" t="s">
        <v>78</v>
      </c>
      <c r="AY246" s="142" t="s">
        <v>139</v>
      </c>
    </row>
    <row r="247" spans="2:65" s="12" customFormat="1">
      <c r="B247" s="140"/>
      <c r="D247" s="141" t="s">
        <v>148</v>
      </c>
      <c r="E247" s="142" t="s">
        <v>1</v>
      </c>
      <c r="F247" s="143" t="s">
        <v>402</v>
      </c>
      <c r="H247" s="144">
        <v>2.25</v>
      </c>
      <c r="I247" s="145"/>
      <c r="L247" s="140"/>
      <c r="M247" s="146"/>
      <c r="T247" s="147"/>
      <c r="AT247" s="142" t="s">
        <v>148</v>
      </c>
      <c r="AU247" s="142" t="s">
        <v>85</v>
      </c>
      <c r="AV247" s="12" t="s">
        <v>85</v>
      </c>
      <c r="AW247" s="12" t="s">
        <v>32</v>
      </c>
      <c r="AX247" s="12" t="s">
        <v>78</v>
      </c>
      <c r="AY247" s="142" t="s">
        <v>139</v>
      </c>
    </row>
    <row r="248" spans="2:65" s="13" customFormat="1">
      <c r="B248" s="148"/>
      <c r="D248" s="141" t="s">
        <v>148</v>
      </c>
      <c r="E248" s="149" t="s">
        <v>1</v>
      </c>
      <c r="F248" s="150" t="s">
        <v>156</v>
      </c>
      <c r="H248" s="151">
        <v>14.523</v>
      </c>
      <c r="I248" s="152"/>
      <c r="L248" s="148"/>
      <c r="M248" s="153"/>
      <c r="T248" s="154"/>
      <c r="AT248" s="149" t="s">
        <v>148</v>
      </c>
      <c r="AU248" s="149" t="s">
        <v>85</v>
      </c>
      <c r="AV248" s="13" t="s">
        <v>146</v>
      </c>
      <c r="AW248" s="13" t="s">
        <v>32</v>
      </c>
      <c r="AX248" s="13" t="s">
        <v>83</v>
      </c>
      <c r="AY248" s="149" t="s">
        <v>139</v>
      </c>
    </row>
    <row r="249" spans="2:65" s="1" customFormat="1" ht="37.9" customHeight="1">
      <c r="B249" s="126"/>
      <c r="C249" s="127" t="s">
        <v>403</v>
      </c>
      <c r="D249" s="127" t="s">
        <v>141</v>
      </c>
      <c r="E249" s="128" t="s">
        <v>404</v>
      </c>
      <c r="F249" s="129" t="s">
        <v>405</v>
      </c>
      <c r="G249" s="130" t="s">
        <v>144</v>
      </c>
      <c r="H249" s="131">
        <v>82.495000000000005</v>
      </c>
      <c r="I249" s="132"/>
      <c r="J249" s="133">
        <f>ROUND(I249*H249,2)</f>
        <v>0</v>
      </c>
      <c r="K249" s="129" t="s">
        <v>145</v>
      </c>
      <c r="L249" s="31"/>
      <c r="M249" s="134" t="s">
        <v>1</v>
      </c>
      <c r="N249" s="135" t="s">
        <v>43</v>
      </c>
      <c r="P249" s="136">
        <f>O249*H249</f>
        <v>0</v>
      </c>
      <c r="Q249" s="136">
        <v>1.2E-2</v>
      </c>
      <c r="R249" s="136">
        <f>Q249*H249</f>
        <v>0.98994000000000004</v>
      </c>
      <c r="S249" s="136">
        <v>0</v>
      </c>
      <c r="T249" s="137">
        <f>S249*H249</f>
        <v>0</v>
      </c>
      <c r="AR249" s="138" t="s">
        <v>146</v>
      </c>
      <c r="AT249" s="138" t="s">
        <v>141</v>
      </c>
      <c r="AU249" s="138" t="s">
        <v>85</v>
      </c>
      <c r="AY249" s="16" t="s">
        <v>139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6" t="s">
        <v>83</v>
      </c>
      <c r="BK249" s="139">
        <f>ROUND(I249*H249,2)</f>
        <v>0</v>
      </c>
      <c r="BL249" s="16" t="s">
        <v>146</v>
      </c>
      <c r="BM249" s="138" t="s">
        <v>406</v>
      </c>
    </row>
    <row r="250" spans="2:65" s="1" customFormat="1" ht="24.2" customHeight="1">
      <c r="B250" s="126"/>
      <c r="C250" s="127" t="s">
        <v>407</v>
      </c>
      <c r="D250" s="127" t="s">
        <v>141</v>
      </c>
      <c r="E250" s="128" t="s">
        <v>408</v>
      </c>
      <c r="F250" s="129" t="s">
        <v>409</v>
      </c>
      <c r="G250" s="130" t="s">
        <v>144</v>
      </c>
      <c r="H250" s="131">
        <v>24</v>
      </c>
      <c r="I250" s="132"/>
      <c r="J250" s="133">
        <f>ROUND(I250*H250,2)</f>
        <v>0</v>
      </c>
      <c r="K250" s="129" t="s">
        <v>145</v>
      </c>
      <c r="L250" s="31"/>
      <c r="M250" s="134" t="s">
        <v>1</v>
      </c>
      <c r="N250" s="135" t="s">
        <v>43</v>
      </c>
      <c r="P250" s="136">
        <f>O250*H250</f>
        <v>0</v>
      </c>
      <c r="Q250" s="136">
        <v>0</v>
      </c>
      <c r="R250" s="136">
        <f>Q250*H250</f>
        <v>0</v>
      </c>
      <c r="S250" s="136">
        <v>0</v>
      </c>
      <c r="T250" s="137">
        <f>S250*H250</f>
        <v>0</v>
      </c>
      <c r="AR250" s="138" t="s">
        <v>146</v>
      </c>
      <c r="AT250" s="138" t="s">
        <v>141</v>
      </c>
      <c r="AU250" s="138" t="s">
        <v>85</v>
      </c>
      <c r="AY250" s="16" t="s">
        <v>139</v>
      </c>
      <c r="BE250" s="139">
        <f>IF(N250="základní",J250,0)</f>
        <v>0</v>
      </c>
      <c r="BF250" s="139">
        <f>IF(N250="snížená",J250,0)</f>
        <v>0</v>
      </c>
      <c r="BG250" s="139">
        <f>IF(N250="zákl. přenesená",J250,0)</f>
        <v>0</v>
      </c>
      <c r="BH250" s="139">
        <f>IF(N250="sníž. přenesená",J250,0)</f>
        <v>0</v>
      </c>
      <c r="BI250" s="139">
        <f>IF(N250="nulová",J250,0)</f>
        <v>0</v>
      </c>
      <c r="BJ250" s="16" t="s">
        <v>83</v>
      </c>
      <c r="BK250" s="139">
        <f>ROUND(I250*H250,2)</f>
        <v>0</v>
      </c>
      <c r="BL250" s="16" t="s">
        <v>146</v>
      </c>
      <c r="BM250" s="138" t="s">
        <v>410</v>
      </c>
    </row>
    <row r="251" spans="2:65" s="12" customFormat="1">
      <c r="B251" s="140"/>
      <c r="D251" s="141" t="s">
        <v>148</v>
      </c>
      <c r="E251" s="142" t="s">
        <v>1</v>
      </c>
      <c r="F251" s="143" t="s">
        <v>411</v>
      </c>
      <c r="H251" s="144">
        <v>24</v>
      </c>
      <c r="I251" s="145"/>
      <c r="L251" s="140"/>
      <c r="M251" s="146"/>
      <c r="T251" s="147"/>
      <c r="AT251" s="142" t="s">
        <v>148</v>
      </c>
      <c r="AU251" s="142" t="s">
        <v>85</v>
      </c>
      <c r="AV251" s="12" t="s">
        <v>85</v>
      </c>
      <c r="AW251" s="12" t="s">
        <v>32</v>
      </c>
      <c r="AX251" s="12" t="s">
        <v>83</v>
      </c>
      <c r="AY251" s="142" t="s">
        <v>139</v>
      </c>
    </row>
    <row r="252" spans="2:65" s="1" customFormat="1" ht="24.2" customHeight="1">
      <c r="B252" s="126"/>
      <c r="C252" s="127" t="s">
        <v>412</v>
      </c>
      <c r="D252" s="127" t="s">
        <v>141</v>
      </c>
      <c r="E252" s="128" t="s">
        <v>413</v>
      </c>
      <c r="F252" s="129" t="s">
        <v>414</v>
      </c>
      <c r="G252" s="130" t="s">
        <v>144</v>
      </c>
      <c r="H252" s="131">
        <v>8</v>
      </c>
      <c r="I252" s="132"/>
      <c r="J252" s="133">
        <f>ROUND(I252*H252,2)</f>
        <v>0</v>
      </c>
      <c r="K252" s="129" t="s">
        <v>145</v>
      </c>
      <c r="L252" s="31"/>
      <c r="M252" s="134" t="s">
        <v>1</v>
      </c>
      <c r="N252" s="135" t="s">
        <v>43</v>
      </c>
      <c r="P252" s="136">
        <f>O252*H252</f>
        <v>0</v>
      </c>
      <c r="Q252" s="136">
        <v>0</v>
      </c>
      <c r="R252" s="136">
        <f>Q252*H252</f>
        <v>0</v>
      </c>
      <c r="S252" s="136">
        <v>0</v>
      </c>
      <c r="T252" s="137">
        <f>S252*H252</f>
        <v>0</v>
      </c>
      <c r="AR252" s="138" t="s">
        <v>146</v>
      </c>
      <c r="AT252" s="138" t="s">
        <v>141</v>
      </c>
      <c r="AU252" s="138" t="s">
        <v>85</v>
      </c>
      <c r="AY252" s="16" t="s">
        <v>139</v>
      </c>
      <c r="BE252" s="139">
        <f>IF(N252="základní",J252,0)</f>
        <v>0</v>
      </c>
      <c r="BF252" s="139">
        <f>IF(N252="snížená",J252,0)</f>
        <v>0</v>
      </c>
      <c r="BG252" s="139">
        <f>IF(N252="zákl. přenesená",J252,0)</f>
        <v>0</v>
      </c>
      <c r="BH252" s="139">
        <f>IF(N252="sníž. přenesená",J252,0)</f>
        <v>0</v>
      </c>
      <c r="BI252" s="139">
        <f>IF(N252="nulová",J252,0)</f>
        <v>0</v>
      </c>
      <c r="BJ252" s="16" t="s">
        <v>83</v>
      </c>
      <c r="BK252" s="139">
        <f>ROUND(I252*H252,2)</f>
        <v>0</v>
      </c>
      <c r="BL252" s="16" t="s">
        <v>146</v>
      </c>
      <c r="BM252" s="138" t="s">
        <v>415</v>
      </c>
    </row>
    <row r="253" spans="2:65" s="1" customFormat="1" ht="24.2" customHeight="1">
      <c r="B253" s="126"/>
      <c r="C253" s="127" t="s">
        <v>416</v>
      </c>
      <c r="D253" s="127" t="s">
        <v>141</v>
      </c>
      <c r="E253" s="128" t="s">
        <v>417</v>
      </c>
      <c r="F253" s="129" t="s">
        <v>418</v>
      </c>
      <c r="G253" s="130" t="s">
        <v>144</v>
      </c>
      <c r="H253" s="131">
        <v>24</v>
      </c>
      <c r="I253" s="132"/>
      <c r="J253" s="133">
        <f>ROUND(I253*H253,2)</f>
        <v>0</v>
      </c>
      <c r="K253" s="129" t="s">
        <v>145</v>
      </c>
      <c r="L253" s="31"/>
      <c r="M253" s="134" t="s">
        <v>1</v>
      </c>
      <c r="N253" s="135" t="s">
        <v>43</v>
      </c>
      <c r="P253" s="136">
        <f>O253*H253</f>
        <v>0</v>
      </c>
      <c r="Q253" s="136">
        <v>2.2000000000000001E-4</v>
      </c>
      <c r="R253" s="136">
        <f>Q253*H253</f>
        <v>5.28E-3</v>
      </c>
      <c r="S253" s="136">
        <v>2E-3</v>
      </c>
      <c r="T253" s="137">
        <f>S253*H253</f>
        <v>4.8000000000000001E-2</v>
      </c>
      <c r="AR253" s="138" t="s">
        <v>146</v>
      </c>
      <c r="AT253" s="138" t="s">
        <v>141</v>
      </c>
      <c r="AU253" s="138" t="s">
        <v>85</v>
      </c>
      <c r="AY253" s="16" t="s">
        <v>139</v>
      </c>
      <c r="BE253" s="139">
        <f>IF(N253="základní",J253,0)</f>
        <v>0</v>
      </c>
      <c r="BF253" s="139">
        <f>IF(N253="snížená",J253,0)</f>
        <v>0</v>
      </c>
      <c r="BG253" s="139">
        <f>IF(N253="zákl. přenesená",J253,0)</f>
        <v>0</v>
      </c>
      <c r="BH253" s="139">
        <f>IF(N253="sníž. přenesená",J253,0)</f>
        <v>0</v>
      </c>
      <c r="BI253" s="139">
        <f>IF(N253="nulová",J253,0)</f>
        <v>0</v>
      </c>
      <c r="BJ253" s="16" t="s">
        <v>83</v>
      </c>
      <c r="BK253" s="139">
        <f>ROUND(I253*H253,2)</f>
        <v>0</v>
      </c>
      <c r="BL253" s="16" t="s">
        <v>146</v>
      </c>
      <c r="BM253" s="138" t="s">
        <v>419</v>
      </c>
    </row>
    <row r="254" spans="2:65" s="1" customFormat="1" ht="37.9" customHeight="1">
      <c r="B254" s="126"/>
      <c r="C254" s="127" t="s">
        <v>420</v>
      </c>
      <c r="D254" s="127" t="s">
        <v>141</v>
      </c>
      <c r="E254" s="128" t="s">
        <v>421</v>
      </c>
      <c r="F254" s="129" t="s">
        <v>422</v>
      </c>
      <c r="G254" s="130" t="s">
        <v>144</v>
      </c>
      <c r="H254" s="131">
        <v>31</v>
      </c>
      <c r="I254" s="132"/>
      <c r="J254" s="133">
        <f>ROUND(I254*H254,2)</f>
        <v>0</v>
      </c>
      <c r="K254" s="129" t="s">
        <v>1</v>
      </c>
      <c r="L254" s="31"/>
      <c r="M254" s="134" t="s">
        <v>1</v>
      </c>
      <c r="N254" s="135" t="s">
        <v>43</v>
      </c>
      <c r="P254" s="136">
        <f>O254*H254</f>
        <v>0</v>
      </c>
      <c r="Q254" s="136">
        <v>6.3E-3</v>
      </c>
      <c r="R254" s="136">
        <f>Q254*H254</f>
        <v>0.1953</v>
      </c>
      <c r="S254" s="136">
        <v>0</v>
      </c>
      <c r="T254" s="137">
        <f>S254*H254</f>
        <v>0</v>
      </c>
      <c r="AR254" s="138" t="s">
        <v>146</v>
      </c>
      <c r="AT254" s="138" t="s">
        <v>141</v>
      </c>
      <c r="AU254" s="138" t="s">
        <v>85</v>
      </c>
      <c r="AY254" s="16" t="s">
        <v>139</v>
      </c>
      <c r="BE254" s="139">
        <f>IF(N254="základní",J254,0)</f>
        <v>0</v>
      </c>
      <c r="BF254" s="139">
        <f>IF(N254="snížená",J254,0)</f>
        <v>0</v>
      </c>
      <c r="BG254" s="139">
        <f>IF(N254="zákl. přenesená",J254,0)</f>
        <v>0</v>
      </c>
      <c r="BH254" s="139">
        <f>IF(N254="sníž. přenesená",J254,0)</f>
        <v>0</v>
      </c>
      <c r="BI254" s="139">
        <f>IF(N254="nulová",J254,0)</f>
        <v>0</v>
      </c>
      <c r="BJ254" s="16" t="s">
        <v>83</v>
      </c>
      <c r="BK254" s="139">
        <f>ROUND(I254*H254,2)</f>
        <v>0</v>
      </c>
      <c r="BL254" s="16" t="s">
        <v>146</v>
      </c>
      <c r="BM254" s="138" t="s">
        <v>423</v>
      </c>
    </row>
    <row r="255" spans="2:65" s="14" customFormat="1">
      <c r="B255" s="155"/>
      <c r="D255" s="141" t="s">
        <v>148</v>
      </c>
      <c r="E255" s="156" t="s">
        <v>1</v>
      </c>
      <c r="F255" s="157" t="s">
        <v>424</v>
      </c>
      <c r="H255" s="156" t="s">
        <v>1</v>
      </c>
      <c r="I255" s="158"/>
      <c r="L255" s="155"/>
      <c r="M255" s="159"/>
      <c r="T255" s="160"/>
      <c r="AT255" s="156" t="s">
        <v>148</v>
      </c>
      <c r="AU255" s="156" t="s">
        <v>85</v>
      </c>
      <c r="AV255" s="14" t="s">
        <v>83</v>
      </c>
      <c r="AW255" s="14" t="s">
        <v>32</v>
      </c>
      <c r="AX255" s="14" t="s">
        <v>78</v>
      </c>
      <c r="AY255" s="156" t="s">
        <v>139</v>
      </c>
    </row>
    <row r="256" spans="2:65" s="12" customFormat="1">
      <c r="B256" s="140"/>
      <c r="D256" s="141" t="s">
        <v>148</v>
      </c>
      <c r="E256" s="142" t="s">
        <v>1</v>
      </c>
      <c r="F256" s="143" t="s">
        <v>425</v>
      </c>
      <c r="H256" s="144">
        <v>31</v>
      </c>
      <c r="I256" s="145"/>
      <c r="L256" s="140"/>
      <c r="M256" s="146"/>
      <c r="T256" s="147"/>
      <c r="AT256" s="142" t="s">
        <v>148</v>
      </c>
      <c r="AU256" s="142" t="s">
        <v>85</v>
      </c>
      <c r="AV256" s="12" t="s">
        <v>85</v>
      </c>
      <c r="AW256" s="12" t="s">
        <v>32</v>
      </c>
      <c r="AX256" s="12" t="s">
        <v>83</v>
      </c>
      <c r="AY256" s="142" t="s">
        <v>139</v>
      </c>
    </row>
    <row r="257" spans="2:65" s="1" customFormat="1" ht="33" customHeight="1">
      <c r="B257" s="126"/>
      <c r="C257" s="127" t="s">
        <v>426</v>
      </c>
      <c r="D257" s="127" t="s">
        <v>141</v>
      </c>
      <c r="E257" s="128" t="s">
        <v>427</v>
      </c>
      <c r="F257" s="129" t="s">
        <v>428</v>
      </c>
      <c r="G257" s="130" t="s">
        <v>152</v>
      </c>
      <c r="H257" s="131">
        <v>1.3149999999999999</v>
      </c>
      <c r="I257" s="132"/>
      <c r="J257" s="133">
        <f>ROUND(I257*H257,2)</f>
        <v>0</v>
      </c>
      <c r="K257" s="129" t="s">
        <v>145</v>
      </c>
      <c r="L257" s="31"/>
      <c r="M257" s="134" t="s">
        <v>1</v>
      </c>
      <c r="N257" s="135" t="s">
        <v>43</v>
      </c>
      <c r="P257" s="136">
        <f>O257*H257</f>
        <v>0</v>
      </c>
      <c r="Q257" s="136">
        <v>2.5018699999999998</v>
      </c>
      <c r="R257" s="136">
        <f>Q257*H257</f>
        <v>3.2899590499999998</v>
      </c>
      <c r="S257" s="136">
        <v>0</v>
      </c>
      <c r="T257" s="137">
        <f>S257*H257</f>
        <v>0</v>
      </c>
      <c r="AR257" s="138" t="s">
        <v>146</v>
      </c>
      <c r="AT257" s="138" t="s">
        <v>141</v>
      </c>
      <c r="AU257" s="138" t="s">
        <v>85</v>
      </c>
      <c r="AY257" s="16" t="s">
        <v>139</v>
      </c>
      <c r="BE257" s="139">
        <f>IF(N257="základní",J257,0)</f>
        <v>0</v>
      </c>
      <c r="BF257" s="139">
        <f>IF(N257="snížená",J257,0)</f>
        <v>0</v>
      </c>
      <c r="BG257" s="139">
        <f>IF(N257="zákl. přenesená",J257,0)</f>
        <v>0</v>
      </c>
      <c r="BH257" s="139">
        <f>IF(N257="sníž. přenesená",J257,0)</f>
        <v>0</v>
      </c>
      <c r="BI257" s="139">
        <f>IF(N257="nulová",J257,0)</f>
        <v>0</v>
      </c>
      <c r="BJ257" s="16" t="s">
        <v>83</v>
      </c>
      <c r="BK257" s="139">
        <f>ROUND(I257*H257,2)</f>
        <v>0</v>
      </c>
      <c r="BL257" s="16" t="s">
        <v>146</v>
      </c>
      <c r="BM257" s="138" t="s">
        <v>429</v>
      </c>
    </row>
    <row r="258" spans="2:65" s="12" customFormat="1">
      <c r="B258" s="140"/>
      <c r="D258" s="141" t="s">
        <v>148</v>
      </c>
      <c r="E258" s="142" t="s">
        <v>1</v>
      </c>
      <c r="F258" s="143" t="s">
        <v>430</v>
      </c>
      <c r="H258" s="144">
        <v>1.3149999999999999</v>
      </c>
      <c r="I258" s="145"/>
      <c r="L258" s="140"/>
      <c r="M258" s="146"/>
      <c r="T258" s="147"/>
      <c r="AT258" s="142" t="s">
        <v>148</v>
      </c>
      <c r="AU258" s="142" t="s">
        <v>85</v>
      </c>
      <c r="AV258" s="12" t="s">
        <v>85</v>
      </c>
      <c r="AW258" s="12" t="s">
        <v>32</v>
      </c>
      <c r="AX258" s="12" t="s">
        <v>83</v>
      </c>
      <c r="AY258" s="142" t="s">
        <v>139</v>
      </c>
    </row>
    <row r="259" spans="2:65" s="1" customFormat="1" ht="24.2" customHeight="1">
      <c r="B259" s="126"/>
      <c r="C259" s="127" t="s">
        <v>431</v>
      </c>
      <c r="D259" s="127" t="s">
        <v>141</v>
      </c>
      <c r="E259" s="128" t="s">
        <v>432</v>
      </c>
      <c r="F259" s="129" t="s">
        <v>433</v>
      </c>
      <c r="G259" s="130" t="s">
        <v>152</v>
      </c>
      <c r="H259" s="131">
        <v>1.3149999999999999</v>
      </c>
      <c r="I259" s="132"/>
      <c r="J259" s="133">
        <f>ROUND(I259*H259,2)</f>
        <v>0</v>
      </c>
      <c r="K259" s="129" t="s">
        <v>145</v>
      </c>
      <c r="L259" s="31"/>
      <c r="M259" s="134" t="s">
        <v>1</v>
      </c>
      <c r="N259" s="135" t="s">
        <v>43</v>
      </c>
      <c r="P259" s="136">
        <f>O259*H259</f>
        <v>0</v>
      </c>
      <c r="Q259" s="136">
        <v>0</v>
      </c>
      <c r="R259" s="136">
        <f>Q259*H259</f>
        <v>0</v>
      </c>
      <c r="S259" s="136">
        <v>0</v>
      </c>
      <c r="T259" s="137">
        <f>S259*H259</f>
        <v>0</v>
      </c>
      <c r="AR259" s="138" t="s">
        <v>146</v>
      </c>
      <c r="AT259" s="138" t="s">
        <v>141</v>
      </c>
      <c r="AU259" s="138" t="s">
        <v>85</v>
      </c>
      <c r="AY259" s="16" t="s">
        <v>139</v>
      </c>
      <c r="BE259" s="139">
        <f>IF(N259="základní",J259,0)</f>
        <v>0</v>
      </c>
      <c r="BF259" s="139">
        <f>IF(N259="snížená",J259,0)</f>
        <v>0</v>
      </c>
      <c r="BG259" s="139">
        <f>IF(N259="zákl. přenesená",J259,0)</f>
        <v>0</v>
      </c>
      <c r="BH259" s="139">
        <f>IF(N259="sníž. přenesená",J259,0)</f>
        <v>0</v>
      </c>
      <c r="BI259" s="139">
        <f>IF(N259="nulová",J259,0)</f>
        <v>0</v>
      </c>
      <c r="BJ259" s="16" t="s">
        <v>83</v>
      </c>
      <c r="BK259" s="139">
        <f>ROUND(I259*H259,2)</f>
        <v>0</v>
      </c>
      <c r="BL259" s="16" t="s">
        <v>146</v>
      </c>
      <c r="BM259" s="138" t="s">
        <v>434</v>
      </c>
    </row>
    <row r="260" spans="2:65" s="1" customFormat="1" ht="24.2" customHeight="1">
      <c r="B260" s="126"/>
      <c r="C260" s="127" t="s">
        <v>435</v>
      </c>
      <c r="D260" s="127" t="s">
        <v>141</v>
      </c>
      <c r="E260" s="128" t="s">
        <v>436</v>
      </c>
      <c r="F260" s="129" t="s">
        <v>437</v>
      </c>
      <c r="G260" s="130" t="s">
        <v>144</v>
      </c>
      <c r="H260" s="131">
        <v>0.94499999999999995</v>
      </c>
      <c r="I260" s="132"/>
      <c r="J260" s="133">
        <f>ROUND(I260*H260,2)</f>
        <v>0</v>
      </c>
      <c r="K260" s="129" t="s">
        <v>145</v>
      </c>
      <c r="L260" s="31"/>
      <c r="M260" s="134" t="s">
        <v>1</v>
      </c>
      <c r="N260" s="135" t="s">
        <v>43</v>
      </c>
      <c r="P260" s="136">
        <f>O260*H260</f>
        <v>0</v>
      </c>
      <c r="Q260" s="136">
        <v>5.4649999999999997E-2</v>
      </c>
      <c r="R260" s="136">
        <f>Q260*H260</f>
        <v>5.1644249999999996E-2</v>
      </c>
      <c r="S260" s="136">
        <v>0</v>
      </c>
      <c r="T260" s="137">
        <f>S260*H260</f>
        <v>0</v>
      </c>
      <c r="AR260" s="138" t="s">
        <v>146</v>
      </c>
      <c r="AT260" s="138" t="s">
        <v>141</v>
      </c>
      <c r="AU260" s="138" t="s">
        <v>85</v>
      </c>
      <c r="AY260" s="16" t="s">
        <v>139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6" t="s">
        <v>83</v>
      </c>
      <c r="BK260" s="139">
        <f>ROUND(I260*H260,2)</f>
        <v>0</v>
      </c>
      <c r="BL260" s="16" t="s">
        <v>146</v>
      </c>
      <c r="BM260" s="138" t="s">
        <v>438</v>
      </c>
    </row>
    <row r="261" spans="2:65" s="12" customFormat="1">
      <c r="B261" s="140"/>
      <c r="D261" s="141" t="s">
        <v>148</v>
      </c>
      <c r="E261" s="142" t="s">
        <v>1</v>
      </c>
      <c r="F261" s="143" t="s">
        <v>439</v>
      </c>
      <c r="H261" s="144">
        <v>0.94499999999999995</v>
      </c>
      <c r="I261" s="145"/>
      <c r="L261" s="140"/>
      <c r="M261" s="146"/>
      <c r="T261" s="147"/>
      <c r="AT261" s="142" t="s">
        <v>148</v>
      </c>
      <c r="AU261" s="142" t="s">
        <v>85</v>
      </c>
      <c r="AV261" s="12" t="s">
        <v>85</v>
      </c>
      <c r="AW261" s="12" t="s">
        <v>32</v>
      </c>
      <c r="AX261" s="12" t="s">
        <v>83</v>
      </c>
      <c r="AY261" s="142" t="s">
        <v>139</v>
      </c>
    </row>
    <row r="262" spans="2:65" s="1" customFormat="1" ht="16.5" customHeight="1">
      <c r="B262" s="126"/>
      <c r="C262" s="127" t="s">
        <v>440</v>
      </c>
      <c r="D262" s="127" t="s">
        <v>141</v>
      </c>
      <c r="E262" s="128" t="s">
        <v>441</v>
      </c>
      <c r="F262" s="129" t="s">
        <v>442</v>
      </c>
      <c r="G262" s="130" t="s">
        <v>144</v>
      </c>
      <c r="H262" s="131">
        <v>21.91</v>
      </c>
      <c r="I262" s="132"/>
      <c r="J262" s="133">
        <f>ROUND(I262*H262,2)</f>
        <v>0</v>
      </c>
      <c r="K262" s="129" t="s">
        <v>145</v>
      </c>
      <c r="L262" s="31"/>
      <c r="M262" s="134" t="s">
        <v>1</v>
      </c>
      <c r="N262" s="135" t="s">
        <v>43</v>
      </c>
      <c r="P262" s="136">
        <f>O262*H262</f>
        <v>0</v>
      </c>
      <c r="Q262" s="136">
        <v>1.2999999999999999E-4</v>
      </c>
      <c r="R262" s="136">
        <f>Q262*H262</f>
        <v>2.8482999999999998E-3</v>
      </c>
      <c r="S262" s="136">
        <v>0</v>
      </c>
      <c r="T262" s="137">
        <f>S262*H262</f>
        <v>0</v>
      </c>
      <c r="AR262" s="138" t="s">
        <v>146</v>
      </c>
      <c r="AT262" s="138" t="s">
        <v>141</v>
      </c>
      <c r="AU262" s="138" t="s">
        <v>85</v>
      </c>
      <c r="AY262" s="16" t="s">
        <v>139</v>
      </c>
      <c r="BE262" s="139">
        <f>IF(N262="základní",J262,0)</f>
        <v>0</v>
      </c>
      <c r="BF262" s="139">
        <f>IF(N262="snížená",J262,0)</f>
        <v>0</v>
      </c>
      <c r="BG262" s="139">
        <f>IF(N262="zákl. přenesená",J262,0)</f>
        <v>0</v>
      </c>
      <c r="BH262" s="139">
        <f>IF(N262="sníž. přenesená",J262,0)</f>
        <v>0</v>
      </c>
      <c r="BI262" s="139">
        <f>IF(N262="nulová",J262,0)</f>
        <v>0</v>
      </c>
      <c r="BJ262" s="16" t="s">
        <v>83</v>
      </c>
      <c r="BK262" s="139">
        <f>ROUND(I262*H262,2)</f>
        <v>0</v>
      </c>
      <c r="BL262" s="16" t="s">
        <v>146</v>
      </c>
      <c r="BM262" s="138" t="s">
        <v>443</v>
      </c>
    </row>
    <row r="263" spans="2:65" s="12" customFormat="1">
      <c r="B263" s="140"/>
      <c r="D263" s="141" t="s">
        <v>148</v>
      </c>
      <c r="E263" s="142" t="s">
        <v>1</v>
      </c>
      <c r="F263" s="143" t="s">
        <v>444</v>
      </c>
      <c r="H263" s="144">
        <v>21.91</v>
      </c>
      <c r="I263" s="145"/>
      <c r="L263" s="140"/>
      <c r="M263" s="146"/>
      <c r="T263" s="147"/>
      <c r="AT263" s="142" t="s">
        <v>148</v>
      </c>
      <c r="AU263" s="142" t="s">
        <v>85</v>
      </c>
      <c r="AV263" s="12" t="s">
        <v>85</v>
      </c>
      <c r="AW263" s="12" t="s">
        <v>32</v>
      </c>
      <c r="AX263" s="12" t="s">
        <v>83</v>
      </c>
      <c r="AY263" s="142" t="s">
        <v>139</v>
      </c>
    </row>
    <row r="264" spans="2:65" s="1" customFormat="1" ht="24.2" customHeight="1">
      <c r="B264" s="126"/>
      <c r="C264" s="127" t="s">
        <v>445</v>
      </c>
      <c r="D264" s="127" t="s">
        <v>141</v>
      </c>
      <c r="E264" s="128" t="s">
        <v>446</v>
      </c>
      <c r="F264" s="129" t="s">
        <v>447</v>
      </c>
      <c r="G264" s="130" t="s">
        <v>152</v>
      </c>
      <c r="H264" s="131">
        <v>2.1909999999999998</v>
      </c>
      <c r="I264" s="132"/>
      <c r="J264" s="133">
        <f>ROUND(I264*H264,2)</f>
        <v>0</v>
      </c>
      <c r="K264" s="129" t="s">
        <v>145</v>
      </c>
      <c r="L264" s="31"/>
      <c r="M264" s="134" t="s">
        <v>1</v>
      </c>
      <c r="N264" s="135" t="s">
        <v>43</v>
      </c>
      <c r="P264" s="136">
        <f>O264*H264</f>
        <v>0</v>
      </c>
      <c r="Q264" s="136">
        <v>2.16</v>
      </c>
      <c r="R264" s="136">
        <f>Q264*H264</f>
        <v>4.7325600000000003</v>
      </c>
      <c r="S264" s="136">
        <v>0</v>
      </c>
      <c r="T264" s="137">
        <f>S264*H264</f>
        <v>0</v>
      </c>
      <c r="AR264" s="138" t="s">
        <v>146</v>
      </c>
      <c r="AT264" s="138" t="s">
        <v>141</v>
      </c>
      <c r="AU264" s="138" t="s">
        <v>85</v>
      </c>
      <c r="AY264" s="16" t="s">
        <v>139</v>
      </c>
      <c r="BE264" s="139">
        <f>IF(N264="základní",J264,0)</f>
        <v>0</v>
      </c>
      <c r="BF264" s="139">
        <f>IF(N264="snížená",J264,0)</f>
        <v>0</v>
      </c>
      <c r="BG264" s="139">
        <f>IF(N264="zákl. přenesená",J264,0)</f>
        <v>0</v>
      </c>
      <c r="BH264" s="139">
        <f>IF(N264="sníž. přenesená",J264,0)</f>
        <v>0</v>
      </c>
      <c r="BI264" s="139">
        <f>IF(N264="nulová",J264,0)</f>
        <v>0</v>
      </c>
      <c r="BJ264" s="16" t="s">
        <v>83</v>
      </c>
      <c r="BK264" s="139">
        <f>ROUND(I264*H264,2)</f>
        <v>0</v>
      </c>
      <c r="BL264" s="16" t="s">
        <v>146</v>
      </c>
      <c r="BM264" s="138" t="s">
        <v>448</v>
      </c>
    </row>
    <row r="265" spans="2:65" s="12" customFormat="1">
      <c r="B265" s="140"/>
      <c r="D265" s="141" t="s">
        <v>148</v>
      </c>
      <c r="E265" s="142" t="s">
        <v>1</v>
      </c>
      <c r="F265" s="143" t="s">
        <v>449</v>
      </c>
      <c r="H265" s="144">
        <v>2.1909999999999998</v>
      </c>
      <c r="I265" s="145"/>
      <c r="L265" s="140"/>
      <c r="M265" s="146"/>
      <c r="T265" s="147"/>
      <c r="AT265" s="142" t="s">
        <v>148</v>
      </c>
      <c r="AU265" s="142" t="s">
        <v>85</v>
      </c>
      <c r="AV265" s="12" t="s">
        <v>85</v>
      </c>
      <c r="AW265" s="12" t="s">
        <v>32</v>
      </c>
      <c r="AX265" s="12" t="s">
        <v>83</v>
      </c>
      <c r="AY265" s="142" t="s">
        <v>139</v>
      </c>
    </row>
    <row r="266" spans="2:65" s="1" customFormat="1" ht="24.2" customHeight="1">
      <c r="B266" s="126"/>
      <c r="C266" s="127" t="s">
        <v>450</v>
      </c>
      <c r="D266" s="127" t="s">
        <v>141</v>
      </c>
      <c r="E266" s="128" t="s">
        <v>451</v>
      </c>
      <c r="F266" s="129" t="s">
        <v>452</v>
      </c>
      <c r="G266" s="130" t="s">
        <v>453</v>
      </c>
      <c r="H266" s="131">
        <v>1</v>
      </c>
      <c r="I266" s="132"/>
      <c r="J266" s="133">
        <f>ROUND(I266*H266,2)</f>
        <v>0</v>
      </c>
      <c r="K266" s="129" t="s">
        <v>145</v>
      </c>
      <c r="L266" s="31"/>
      <c r="M266" s="134" t="s">
        <v>1</v>
      </c>
      <c r="N266" s="135" t="s">
        <v>43</v>
      </c>
      <c r="P266" s="136">
        <f>O266*H266</f>
        <v>0</v>
      </c>
      <c r="Q266" s="136">
        <v>4.8000000000000001E-4</v>
      </c>
      <c r="R266" s="136">
        <f>Q266*H266</f>
        <v>4.8000000000000001E-4</v>
      </c>
      <c r="S266" s="136">
        <v>0</v>
      </c>
      <c r="T266" s="137">
        <f>S266*H266</f>
        <v>0</v>
      </c>
      <c r="AR266" s="138" t="s">
        <v>146</v>
      </c>
      <c r="AT266" s="138" t="s">
        <v>141</v>
      </c>
      <c r="AU266" s="138" t="s">
        <v>85</v>
      </c>
      <c r="AY266" s="16" t="s">
        <v>139</v>
      </c>
      <c r="BE266" s="139">
        <f>IF(N266="základní",J266,0)</f>
        <v>0</v>
      </c>
      <c r="BF266" s="139">
        <f>IF(N266="snížená",J266,0)</f>
        <v>0</v>
      </c>
      <c r="BG266" s="139">
        <f>IF(N266="zákl. přenesená",J266,0)</f>
        <v>0</v>
      </c>
      <c r="BH266" s="139">
        <f>IF(N266="sníž. přenesená",J266,0)</f>
        <v>0</v>
      </c>
      <c r="BI266" s="139">
        <f>IF(N266="nulová",J266,0)</f>
        <v>0</v>
      </c>
      <c r="BJ266" s="16" t="s">
        <v>83</v>
      </c>
      <c r="BK266" s="139">
        <f>ROUND(I266*H266,2)</f>
        <v>0</v>
      </c>
      <c r="BL266" s="16" t="s">
        <v>146</v>
      </c>
      <c r="BM266" s="138" t="s">
        <v>454</v>
      </c>
    </row>
    <row r="267" spans="2:65" s="1" customFormat="1" ht="24.2" customHeight="1">
      <c r="B267" s="126"/>
      <c r="C267" s="161" t="s">
        <v>455</v>
      </c>
      <c r="D267" s="161" t="s">
        <v>241</v>
      </c>
      <c r="E267" s="162" t="s">
        <v>456</v>
      </c>
      <c r="F267" s="163" t="s">
        <v>457</v>
      </c>
      <c r="G267" s="164" t="s">
        <v>453</v>
      </c>
      <c r="H267" s="165">
        <v>1</v>
      </c>
      <c r="I267" s="166"/>
      <c r="J267" s="167">
        <f>ROUND(I267*H267,2)</f>
        <v>0</v>
      </c>
      <c r="K267" s="163" t="s">
        <v>145</v>
      </c>
      <c r="L267" s="168"/>
      <c r="M267" s="169" t="s">
        <v>1</v>
      </c>
      <c r="N267" s="170" t="s">
        <v>43</v>
      </c>
      <c r="P267" s="136">
        <f>O267*H267</f>
        <v>0</v>
      </c>
      <c r="Q267" s="136">
        <v>1.553E-2</v>
      </c>
      <c r="R267" s="136">
        <f>Q267*H267</f>
        <v>1.553E-2</v>
      </c>
      <c r="S267" s="136">
        <v>0</v>
      </c>
      <c r="T267" s="137">
        <f>S267*H267</f>
        <v>0</v>
      </c>
      <c r="AR267" s="138" t="s">
        <v>181</v>
      </c>
      <c r="AT267" s="138" t="s">
        <v>241</v>
      </c>
      <c r="AU267" s="138" t="s">
        <v>85</v>
      </c>
      <c r="AY267" s="16" t="s">
        <v>139</v>
      </c>
      <c r="BE267" s="139">
        <f>IF(N267="základní",J267,0)</f>
        <v>0</v>
      </c>
      <c r="BF267" s="139">
        <f>IF(N267="snížená",J267,0)</f>
        <v>0</v>
      </c>
      <c r="BG267" s="139">
        <f>IF(N267="zákl. přenesená",J267,0)</f>
        <v>0</v>
      </c>
      <c r="BH267" s="139">
        <f>IF(N267="sníž. přenesená",J267,0)</f>
        <v>0</v>
      </c>
      <c r="BI267" s="139">
        <f>IF(N267="nulová",J267,0)</f>
        <v>0</v>
      </c>
      <c r="BJ267" s="16" t="s">
        <v>83</v>
      </c>
      <c r="BK267" s="139">
        <f>ROUND(I267*H267,2)</f>
        <v>0</v>
      </c>
      <c r="BL267" s="16" t="s">
        <v>146</v>
      </c>
      <c r="BM267" s="138" t="s">
        <v>458</v>
      </c>
    </row>
    <row r="268" spans="2:65" s="11" customFormat="1" ht="22.9" customHeight="1">
      <c r="B268" s="114"/>
      <c r="D268" s="115" t="s">
        <v>77</v>
      </c>
      <c r="E268" s="124" t="s">
        <v>181</v>
      </c>
      <c r="F268" s="124" t="s">
        <v>459</v>
      </c>
      <c r="I268" s="117"/>
      <c r="J268" s="125">
        <f>BK268</f>
        <v>0</v>
      </c>
      <c r="L268" s="114"/>
      <c r="M268" s="119"/>
      <c r="P268" s="120">
        <f>SUM(P269:P272)</f>
        <v>0</v>
      </c>
      <c r="R268" s="120">
        <f>SUM(R269:R272)</f>
        <v>0.33672000000000002</v>
      </c>
      <c r="T268" s="121">
        <f>SUM(T269:T272)</f>
        <v>0</v>
      </c>
      <c r="AR268" s="115" t="s">
        <v>83</v>
      </c>
      <c r="AT268" s="122" t="s">
        <v>77</v>
      </c>
      <c r="AU268" s="122" t="s">
        <v>83</v>
      </c>
      <c r="AY268" s="115" t="s">
        <v>139</v>
      </c>
      <c r="BK268" s="123">
        <f>SUM(BK269:BK272)</f>
        <v>0</v>
      </c>
    </row>
    <row r="269" spans="2:65" s="1" customFormat="1" ht="24.2" customHeight="1">
      <c r="B269" s="126"/>
      <c r="C269" s="127" t="s">
        <v>460</v>
      </c>
      <c r="D269" s="127" t="s">
        <v>141</v>
      </c>
      <c r="E269" s="128" t="s">
        <v>461</v>
      </c>
      <c r="F269" s="129" t="s">
        <v>462</v>
      </c>
      <c r="G269" s="130" t="s">
        <v>453</v>
      </c>
      <c r="H269" s="131">
        <v>3</v>
      </c>
      <c r="I269" s="132"/>
      <c r="J269" s="133">
        <f>ROUND(I269*H269,2)</f>
        <v>0</v>
      </c>
      <c r="K269" s="129" t="s">
        <v>145</v>
      </c>
      <c r="L269" s="31"/>
      <c r="M269" s="134" t="s">
        <v>1</v>
      </c>
      <c r="N269" s="135" t="s">
        <v>43</v>
      </c>
      <c r="P269" s="136">
        <f>O269*H269</f>
        <v>0</v>
      </c>
      <c r="Q269" s="136">
        <v>5.4460000000000001E-2</v>
      </c>
      <c r="R269" s="136">
        <f>Q269*H269</f>
        <v>0.16338</v>
      </c>
      <c r="S269" s="136">
        <v>0</v>
      </c>
      <c r="T269" s="137">
        <f>S269*H269</f>
        <v>0</v>
      </c>
      <c r="AR269" s="138" t="s">
        <v>146</v>
      </c>
      <c r="AT269" s="138" t="s">
        <v>141</v>
      </c>
      <c r="AU269" s="138" t="s">
        <v>85</v>
      </c>
      <c r="AY269" s="16" t="s">
        <v>139</v>
      </c>
      <c r="BE269" s="139">
        <f>IF(N269="základní",J269,0)</f>
        <v>0</v>
      </c>
      <c r="BF269" s="139">
        <f>IF(N269="snížená",J269,0)</f>
        <v>0</v>
      </c>
      <c r="BG269" s="139">
        <f>IF(N269="zákl. přenesená",J269,0)</f>
        <v>0</v>
      </c>
      <c r="BH269" s="139">
        <f>IF(N269="sníž. přenesená",J269,0)</f>
        <v>0</v>
      </c>
      <c r="BI269" s="139">
        <f>IF(N269="nulová",J269,0)</f>
        <v>0</v>
      </c>
      <c r="BJ269" s="16" t="s">
        <v>83</v>
      </c>
      <c r="BK269" s="139">
        <f>ROUND(I269*H269,2)</f>
        <v>0</v>
      </c>
      <c r="BL269" s="16" t="s">
        <v>146</v>
      </c>
      <c r="BM269" s="138" t="s">
        <v>463</v>
      </c>
    </row>
    <row r="270" spans="2:65" s="1" customFormat="1" ht="33" customHeight="1">
      <c r="B270" s="126"/>
      <c r="C270" s="127" t="s">
        <v>464</v>
      </c>
      <c r="D270" s="127" t="s">
        <v>141</v>
      </c>
      <c r="E270" s="128" t="s">
        <v>465</v>
      </c>
      <c r="F270" s="129" t="s">
        <v>466</v>
      </c>
      <c r="G270" s="130" t="s">
        <v>453</v>
      </c>
      <c r="H270" s="131">
        <v>3</v>
      </c>
      <c r="I270" s="132"/>
      <c r="J270" s="133">
        <f>ROUND(I270*H270,2)</f>
        <v>0</v>
      </c>
      <c r="K270" s="129" t="s">
        <v>145</v>
      </c>
      <c r="L270" s="31"/>
      <c r="M270" s="134" t="s">
        <v>1</v>
      </c>
      <c r="N270" s="135" t="s">
        <v>43</v>
      </c>
      <c r="P270" s="136">
        <f>O270*H270</f>
        <v>0</v>
      </c>
      <c r="Q270" s="136">
        <v>1.541E-2</v>
      </c>
      <c r="R270" s="136">
        <f>Q270*H270</f>
        <v>4.623E-2</v>
      </c>
      <c r="S270" s="136">
        <v>0</v>
      </c>
      <c r="T270" s="137">
        <f>S270*H270</f>
        <v>0</v>
      </c>
      <c r="AR270" s="138" t="s">
        <v>146</v>
      </c>
      <c r="AT270" s="138" t="s">
        <v>141</v>
      </c>
      <c r="AU270" s="138" t="s">
        <v>85</v>
      </c>
      <c r="AY270" s="16" t="s">
        <v>139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6" t="s">
        <v>83</v>
      </c>
      <c r="BK270" s="139">
        <f>ROUND(I270*H270,2)</f>
        <v>0</v>
      </c>
      <c r="BL270" s="16" t="s">
        <v>146</v>
      </c>
      <c r="BM270" s="138" t="s">
        <v>467</v>
      </c>
    </row>
    <row r="271" spans="2:65" s="1" customFormat="1" ht="24.2" customHeight="1">
      <c r="B271" s="126"/>
      <c r="C271" s="127" t="s">
        <v>468</v>
      </c>
      <c r="D271" s="127" t="s">
        <v>141</v>
      </c>
      <c r="E271" s="128" t="s">
        <v>469</v>
      </c>
      <c r="F271" s="129" t="s">
        <v>470</v>
      </c>
      <c r="G271" s="130" t="s">
        <v>453</v>
      </c>
      <c r="H271" s="131">
        <v>3</v>
      </c>
      <c r="I271" s="132"/>
      <c r="J271" s="133">
        <f>ROUND(I271*H271,2)</f>
        <v>0</v>
      </c>
      <c r="K271" s="129" t="s">
        <v>145</v>
      </c>
      <c r="L271" s="31"/>
      <c r="M271" s="134" t="s">
        <v>1</v>
      </c>
      <c r="N271" s="135" t="s">
        <v>43</v>
      </c>
      <c r="P271" s="136">
        <f>O271*H271</f>
        <v>0</v>
      </c>
      <c r="Q271" s="136">
        <v>7.0200000000000002E-3</v>
      </c>
      <c r="R271" s="136">
        <f>Q271*H271</f>
        <v>2.1060000000000002E-2</v>
      </c>
      <c r="S271" s="136">
        <v>0</v>
      </c>
      <c r="T271" s="137">
        <f>S271*H271</f>
        <v>0</v>
      </c>
      <c r="AR271" s="138" t="s">
        <v>146</v>
      </c>
      <c r="AT271" s="138" t="s">
        <v>141</v>
      </c>
      <c r="AU271" s="138" t="s">
        <v>85</v>
      </c>
      <c r="AY271" s="16" t="s">
        <v>139</v>
      </c>
      <c r="BE271" s="139">
        <f>IF(N271="základní",J271,0)</f>
        <v>0</v>
      </c>
      <c r="BF271" s="139">
        <f>IF(N271="snížená",J271,0)</f>
        <v>0</v>
      </c>
      <c r="BG271" s="139">
        <f>IF(N271="zákl. přenesená",J271,0)</f>
        <v>0</v>
      </c>
      <c r="BH271" s="139">
        <f>IF(N271="sníž. přenesená",J271,0)</f>
        <v>0</v>
      </c>
      <c r="BI271" s="139">
        <f>IF(N271="nulová",J271,0)</f>
        <v>0</v>
      </c>
      <c r="BJ271" s="16" t="s">
        <v>83</v>
      </c>
      <c r="BK271" s="139">
        <f>ROUND(I271*H271,2)</f>
        <v>0</v>
      </c>
      <c r="BL271" s="16" t="s">
        <v>146</v>
      </c>
      <c r="BM271" s="138" t="s">
        <v>471</v>
      </c>
    </row>
    <row r="272" spans="2:65" s="1" customFormat="1" ht="33" customHeight="1">
      <c r="B272" s="126"/>
      <c r="C272" s="127" t="s">
        <v>472</v>
      </c>
      <c r="D272" s="127" t="s">
        <v>141</v>
      </c>
      <c r="E272" s="128" t="s">
        <v>473</v>
      </c>
      <c r="F272" s="129" t="s">
        <v>474</v>
      </c>
      <c r="G272" s="130" t="s">
        <v>453</v>
      </c>
      <c r="H272" s="131">
        <v>3</v>
      </c>
      <c r="I272" s="132"/>
      <c r="J272" s="133">
        <f>ROUND(I272*H272,2)</f>
        <v>0</v>
      </c>
      <c r="K272" s="129" t="s">
        <v>145</v>
      </c>
      <c r="L272" s="31"/>
      <c r="M272" s="134" t="s">
        <v>1</v>
      </c>
      <c r="N272" s="135" t="s">
        <v>43</v>
      </c>
      <c r="P272" s="136">
        <f>O272*H272</f>
        <v>0</v>
      </c>
      <c r="Q272" s="136">
        <v>3.5349999999999999E-2</v>
      </c>
      <c r="R272" s="136">
        <f>Q272*H272</f>
        <v>0.10605000000000001</v>
      </c>
      <c r="S272" s="136">
        <v>0</v>
      </c>
      <c r="T272" s="137">
        <f>S272*H272</f>
        <v>0</v>
      </c>
      <c r="AR272" s="138" t="s">
        <v>146</v>
      </c>
      <c r="AT272" s="138" t="s">
        <v>141</v>
      </c>
      <c r="AU272" s="138" t="s">
        <v>85</v>
      </c>
      <c r="AY272" s="16" t="s">
        <v>139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6" t="s">
        <v>83</v>
      </c>
      <c r="BK272" s="139">
        <f>ROUND(I272*H272,2)</f>
        <v>0</v>
      </c>
      <c r="BL272" s="16" t="s">
        <v>146</v>
      </c>
      <c r="BM272" s="138" t="s">
        <v>475</v>
      </c>
    </row>
    <row r="273" spans="2:65" s="11" customFormat="1" ht="22.9" customHeight="1">
      <c r="B273" s="114"/>
      <c r="D273" s="115" t="s">
        <v>77</v>
      </c>
      <c r="E273" s="124" t="s">
        <v>185</v>
      </c>
      <c r="F273" s="124" t="s">
        <v>476</v>
      </c>
      <c r="I273" s="117"/>
      <c r="J273" s="125">
        <f>BK273</f>
        <v>0</v>
      </c>
      <c r="L273" s="114"/>
      <c r="M273" s="119"/>
      <c r="P273" s="120">
        <f>SUM(P274:P316)</f>
        <v>0</v>
      </c>
      <c r="R273" s="120">
        <f>SUM(R274:R316)</f>
        <v>0.1396712</v>
      </c>
      <c r="T273" s="121">
        <f>SUM(T274:T316)</f>
        <v>16.570969999999999</v>
      </c>
      <c r="AR273" s="115" t="s">
        <v>83</v>
      </c>
      <c r="AT273" s="122" t="s">
        <v>77</v>
      </c>
      <c r="AU273" s="122" t="s">
        <v>83</v>
      </c>
      <c r="AY273" s="115" t="s">
        <v>139</v>
      </c>
      <c r="BK273" s="123">
        <f>SUM(BK274:BK316)</f>
        <v>0</v>
      </c>
    </row>
    <row r="274" spans="2:65" s="1" customFormat="1" ht="24.2" customHeight="1">
      <c r="B274" s="126"/>
      <c r="C274" s="127" t="s">
        <v>477</v>
      </c>
      <c r="D274" s="127" t="s">
        <v>141</v>
      </c>
      <c r="E274" s="128" t="s">
        <v>478</v>
      </c>
      <c r="F274" s="129" t="s">
        <v>479</v>
      </c>
      <c r="G274" s="130" t="s">
        <v>144</v>
      </c>
      <c r="H274" s="131">
        <v>54.33</v>
      </c>
      <c r="I274" s="132"/>
      <c r="J274" s="133">
        <f>ROUND(I274*H274,2)</f>
        <v>0</v>
      </c>
      <c r="K274" s="129" t="s">
        <v>145</v>
      </c>
      <c r="L274" s="31"/>
      <c r="M274" s="134" t="s">
        <v>1</v>
      </c>
      <c r="N274" s="135" t="s">
        <v>43</v>
      </c>
      <c r="P274" s="136">
        <f>O274*H274</f>
        <v>0</v>
      </c>
      <c r="Q274" s="136">
        <v>4.0000000000000003E-5</v>
      </c>
      <c r="R274" s="136">
        <f>Q274*H274</f>
        <v>2.1732000000000001E-3</v>
      </c>
      <c r="S274" s="136">
        <v>0</v>
      </c>
      <c r="T274" s="137">
        <f>S274*H274</f>
        <v>0</v>
      </c>
      <c r="AR274" s="138" t="s">
        <v>215</v>
      </c>
      <c r="AT274" s="138" t="s">
        <v>141</v>
      </c>
      <c r="AU274" s="138" t="s">
        <v>85</v>
      </c>
      <c r="AY274" s="16" t="s">
        <v>139</v>
      </c>
      <c r="BE274" s="139">
        <f>IF(N274="základní",J274,0)</f>
        <v>0</v>
      </c>
      <c r="BF274" s="139">
        <f>IF(N274="snížená",J274,0)</f>
        <v>0</v>
      </c>
      <c r="BG274" s="139">
        <f>IF(N274="zákl. přenesená",J274,0)</f>
        <v>0</v>
      </c>
      <c r="BH274" s="139">
        <f>IF(N274="sníž. přenesená",J274,0)</f>
        <v>0</v>
      </c>
      <c r="BI274" s="139">
        <f>IF(N274="nulová",J274,0)</f>
        <v>0</v>
      </c>
      <c r="BJ274" s="16" t="s">
        <v>83</v>
      </c>
      <c r="BK274" s="139">
        <f>ROUND(I274*H274,2)</f>
        <v>0</v>
      </c>
      <c r="BL274" s="16" t="s">
        <v>215</v>
      </c>
      <c r="BM274" s="138" t="s">
        <v>480</v>
      </c>
    </row>
    <row r="275" spans="2:65" s="12" customFormat="1">
      <c r="B275" s="140"/>
      <c r="D275" s="141" t="s">
        <v>148</v>
      </c>
      <c r="E275" s="142" t="s">
        <v>1</v>
      </c>
      <c r="F275" s="143" t="s">
        <v>481</v>
      </c>
      <c r="H275" s="144">
        <v>54.33</v>
      </c>
      <c r="I275" s="145"/>
      <c r="L275" s="140"/>
      <c r="M275" s="146"/>
      <c r="T275" s="147"/>
      <c r="AT275" s="142" t="s">
        <v>148</v>
      </c>
      <c r="AU275" s="142" t="s">
        <v>85</v>
      </c>
      <c r="AV275" s="12" t="s">
        <v>85</v>
      </c>
      <c r="AW275" s="12" t="s">
        <v>32</v>
      </c>
      <c r="AX275" s="12" t="s">
        <v>83</v>
      </c>
      <c r="AY275" s="142" t="s">
        <v>139</v>
      </c>
    </row>
    <row r="276" spans="2:65" s="1" customFormat="1" ht="24.2" customHeight="1">
      <c r="B276" s="126"/>
      <c r="C276" s="127" t="s">
        <v>482</v>
      </c>
      <c r="D276" s="127" t="s">
        <v>141</v>
      </c>
      <c r="E276" s="128" t="s">
        <v>483</v>
      </c>
      <c r="F276" s="129" t="s">
        <v>484</v>
      </c>
      <c r="G276" s="130" t="s">
        <v>453</v>
      </c>
      <c r="H276" s="131">
        <v>1</v>
      </c>
      <c r="I276" s="132"/>
      <c r="J276" s="133">
        <f>ROUND(I276*H276,2)</f>
        <v>0</v>
      </c>
      <c r="K276" s="129" t="s">
        <v>145</v>
      </c>
      <c r="L276" s="31"/>
      <c r="M276" s="134" t="s">
        <v>1</v>
      </c>
      <c r="N276" s="135" t="s">
        <v>43</v>
      </c>
      <c r="P276" s="136">
        <f>O276*H276</f>
        <v>0</v>
      </c>
      <c r="Q276" s="136">
        <v>2.8080000000000001E-2</v>
      </c>
      <c r="R276" s="136">
        <f>Q276*H276</f>
        <v>2.8080000000000001E-2</v>
      </c>
      <c r="S276" s="136">
        <v>0</v>
      </c>
      <c r="T276" s="137">
        <f>S276*H276</f>
        <v>0</v>
      </c>
      <c r="AR276" s="138" t="s">
        <v>146</v>
      </c>
      <c r="AT276" s="138" t="s">
        <v>141</v>
      </c>
      <c r="AU276" s="138" t="s">
        <v>85</v>
      </c>
      <c r="AY276" s="16" t="s">
        <v>139</v>
      </c>
      <c r="BE276" s="139">
        <f>IF(N276="základní",J276,0)</f>
        <v>0</v>
      </c>
      <c r="BF276" s="139">
        <f>IF(N276="snížená",J276,0)</f>
        <v>0</v>
      </c>
      <c r="BG276" s="139">
        <f>IF(N276="zákl. přenesená",J276,0)</f>
        <v>0</v>
      </c>
      <c r="BH276" s="139">
        <f>IF(N276="sníž. přenesená",J276,0)</f>
        <v>0</v>
      </c>
      <c r="BI276" s="139">
        <f>IF(N276="nulová",J276,0)</f>
        <v>0</v>
      </c>
      <c r="BJ276" s="16" t="s">
        <v>83</v>
      </c>
      <c r="BK276" s="139">
        <f>ROUND(I276*H276,2)</f>
        <v>0</v>
      </c>
      <c r="BL276" s="16" t="s">
        <v>146</v>
      </c>
      <c r="BM276" s="138" t="s">
        <v>485</v>
      </c>
    </row>
    <row r="277" spans="2:65" s="1" customFormat="1" ht="24.2" customHeight="1">
      <c r="B277" s="126"/>
      <c r="C277" s="161" t="s">
        <v>486</v>
      </c>
      <c r="D277" s="161" t="s">
        <v>241</v>
      </c>
      <c r="E277" s="162" t="s">
        <v>487</v>
      </c>
      <c r="F277" s="163" t="s">
        <v>488</v>
      </c>
      <c r="G277" s="164" t="s">
        <v>289</v>
      </c>
      <c r="H277" s="165">
        <v>0.5</v>
      </c>
      <c r="I277" s="166"/>
      <c r="J277" s="167">
        <f>ROUND(I277*H277,2)</f>
        <v>0</v>
      </c>
      <c r="K277" s="163" t="s">
        <v>145</v>
      </c>
      <c r="L277" s="168"/>
      <c r="M277" s="169" t="s">
        <v>1</v>
      </c>
      <c r="N277" s="170" t="s">
        <v>43</v>
      </c>
      <c r="P277" s="136">
        <f>O277*H277</f>
        <v>0</v>
      </c>
      <c r="Q277" s="136">
        <v>6.2399999999999997E-2</v>
      </c>
      <c r="R277" s="136">
        <f>Q277*H277</f>
        <v>3.1199999999999999E-2</v>
      </c>
      <c r="S277" s="136">
        <v>0</v>
      </c>
      <c r="T277" s="137">
        <f>S277*H277</f>
        <v>0</v>
      </c>
      <c r="AR277" s="138" t="s">
        <v>181</v>
      </c>
      <c r="AT277" s="138" t="s">
        <v>241</v>
      </c>
      <c r="AU277" s="138" t="s">
        <v>85</v>
      </c>
      <c r="AY277" s="16" t="s">
        <v>139</v>
      </c>
      <c r="BE277" s="139">
        <f>IF(N277="základní",J277,0)</f>
        <v>0</v>
      </c>
      <c r="BF277" s="139">
        <f>IF(N277="snížená",J277,0)</f>
        <v>0</v>
      </c>
      <c r="BG277" s="139">
        <f>IF(N277="zákl. přenesená",J277,0)</f>
        <v>0</v>
      </c>
      <c r="BH277" s="139">
        <f>IF(N277="sníž. přenesená",J277,0)</f>
        <v>0</v>
      </c>
      <c r="BI277" s="139">
        <f>IF(N277="nulová",J277,0)</f>
        <v>0</v>
      </c>
      <c r="BJ277" s="16" t="s">
        <v>83</v>
      </c>
      <c r="BK277" s="139">
        <f>ROUND(I277*H277,2)</f>
        <v>0</v>
      </c>
      <c r="BL277" s="16" t="s">
        <v>146</v>
      </c>
      <c r="BM277" s="138" t="s">
        <v>489</v>
      </c>
    </row>
    <row r="278" spans="2:65" s="1" customFormat="1" ht="24.2" customHeight="1">
      <c r="B278" s="126"/>
      <c r="C278" s="127" t="s">
        <v>490</v>
      </c>
      <c r="D278" s="127" t="s">
        <v>141</v>
      </c>
      <c r="E278" s="128" t="s">
        <v>491</v>
      </c>
      <c r="F278" s="129" t="s">
        <v>492</v>
      </c>
      <c r="G278" s="130" t="s">
        <v>289</v>
      </c>
      <c r="H278" s="131">
        <v>3.6</v>
      </c>
      <c r="I278" s="132"/>
      <c r="J278" s="133">
        <f>ROUND(I278*H278,2)</f>
        <v>0</v>
      </c>
      <c r="K278" s="129" t="s">
        <v>145</v>
      </c>
      <c r="L278" s="31"/>
      <c r="M278" s="134" t="s">
        <v>1</v>
      </c>
      <c r="N278" s="135" t="s">
        <v>43</v>
      </c>
      <c r="P278" s="136">
        <f>O278*H278</f>
        <v>0</v>
      </c>
      <c r="Q278" s="136">
        <v>0</v>
      </c>
      <c r="R278" s="136">
        <f>Q278*H278</f>
        <v>0</v>
      </c>
      <c r="S278" s="136">
        <v>7.0000000000000007E-2</v>
      </c>
      <c r="T278" s="137">
        <f>S278*H278</f>
        <v>0.25200000000000006</v>
      </c>
      <c r="AR278" s="138" t="s">
        <v>146</v>
      </c>
      <c r="AT278" s="138" t="s">
        <v>141</v>
      </c>
      <c r="AU278" s="138" t="s">
        <v>85</v>
      </c>
      <c r="AY278" s="16" t="s">
        <v>139</v>
      </c>
      <c r="BE278" s="139">
        <f>IF(N278="základní",J278,0)</f>
        <v>0</v>
      </c>
      <c r="BF278" s="139">
        <f>IF(N278="snížená",J278,0)</f>
        <v>0</v>
      </c>
      <c r="BG278" s="139">
        <f>IF(N278="zákl. přenesená",J278,0)</f>
        <v>0</v>
      </c>
      <c r="BH278" s="139">
        <f>IF(N278="sníž. přenesená",J278,0)</f>
        <v>0</v>
      </c>
      <c r="BI278" s="139">
        <f>IF(N278="nulová",J278,0)</f>
        <v>0</v>
      </c>
      <c r="BJ278" s="16" t="s">
        <v>83</v>
      </c>
      <c r="BK278" s="139">
        <f>ROUND(I278*H278,2)</f>
        <v>0</v>
      </c>
      <c r="BL278" s="16" t="s">
        <v>146</v>
      </c>
      <c r="BM278" s="138" t="s">
        <v>493</v>
      </c>
    </row>
    <row r="279" spans="2:65" s="12" customFormat="1">
      <c r="B279" s="140"/>
      <c r="D279" s="141" t="s">
        <v>148</v>
      </c>
      <c r="E279" s="142" t="s">
        <v>1</v>
      </c>
      <c r="F279" s="143" t="s">
        <v>494</v>
      </c>
      <c r="H279" s="144">
        <v>3.6</v>
      </c>
      <c r="I279" s="145"/>
      <c r="L279" s="140"/>
      <c r="M279" s="146"/>
      <c r="T279" s="147"/>
      <c r="AT279" s="142" t="s">
        <v>148</v>
      </c>
      <c r="AU279" s="142" t="s">
        <v>85</v>
      </c>
      <c r="AV279" s="12" t="s">
        <v>85</v>
      </c>
      <c r="AW279" s="12" t="s">
        <v>32</v>
      </c>
      <c r="AX279" s="12" t="s">
        <v>83</v>
      </c>
      <c r="AY279" s="142" t="s">
        <v>139</v>
      </c>
    </row>
    <row r="280" spans="2:65" s="1" customFormat="1" ht="33" customHeight="1">
      <c r="B280" s="126"/>
      <c r="C280" s="127" t="s">
        <v>495</v>
      </c>
      <c r="D280" s="127" t="s">
        <v>141</v>
      </c>
      <c r="E280" s="128" t="s">
        <v>496</v>
      </c>
      <c r="F280" s="129" t="s">
        <v>497</v>
      </c>
      <c r="G280" s="130" t="s">
        <v>152</v>
      </c>
      <c r="H280" s="131">
        <v>3.1469999999999998</v>
      </c>
      <c r="I280" s="132"/>
      <c r="J280" s="133">
        <f>ROUND(I280*H280,2)</f>
        <v>0</v>
      </c>
      <c r="K280" s="129" t="s">
        <v>145</v>
      </c>
      <c r="L280" s="31"/>
      <c r="M280" s="134" t="s">
        <v>1</v>
      </c>
      <c r="N280" s="135" t="s">
        <v>43</v>
      </c>
      <c r="P280" s="136">
        <f>O280*H280</f>
        <v>0</v>
      </c>
      <c r="Q280" s="136">
        <v>0</v>
      </c>
      <c r="R280" s="136">
        <f>Q280*H280</f>
        <v>0</v>
      </c>
      <c r="S280" s="136">
        <v>2.2000000000000002</v>
      </c>
      <c r="T280" s="137">
        <f>S280*H280</f>
        <v>6.9234</v>
      </c>
      <c r="AR280" s="138" t="s">
        <v>146</v>
      </c>
      <c r="AT280" s="138" t="s">
        <v>141</v>
      </c>
      <c r="AU280" s="138" t="s">
        <v>85</v>
      </c>
      <c r="AY280" s="16" t="s">
        <v>139</v>
      </c>
      <c r="BE280" s="139">
        <f>IF(N280="základní",J280,0)</f>
        <v>0</v>
      </c>
      <c r="BF280" s="139">
        <f>IF(N280="snížená",J280,0)</f>
        <v>0</v>
      </c>
      <c r="BG280" s="139">
        <f>IF(N280="zákl. přenesená",J280,0)</f>
        <v>0</v>
      </c>
      <c r="BH280" s="139">
        <f>IF(N280="sníž. přenesená",J280,0)</f>
        <v>0</v>
      </c>
      <c r="BI280" s="139">
        <f>IF(N280="nulová",J280,0)</f>
        <v>0</v>
      </c>
      <c r="BJ280" s="16" t="s">
        <v>83</v>
      </c>
      <c r="BK280" s="139">
        <f>ROUND(I280*H280,2)</f>
        <v>0</v>
      </c>
      <c r="BL280" s="16" t="s">
        <v>146</v>
      </c>
      <c r="BM280" s="138" t="s">
        <v>498</v>
      </c>
    </row>
    <row r="281" spans="2:65" s="12" customFormat="1">
      <c r="B281" s="140"/>
      <c r="D281" s="141" t="s">
        <v>148</v>
      </c>
      <c r="E281" s="142" t="s">
        <v>1</v>
      </c>
      <c r="F281" s="143" t="s">
        <v>499</v>
      </c>
      <c r="H281" s="144">
        <v>3.1469999999999998</v>
      </c>
      <c r="I281" s="145"/>
      <c r="L281" s="140"/>
      <c r="M281" s="146"/>
      <c r="T281" s="147"/>
      <c r="AT281" s="142" t="s">
        <v>148</v>
      </c>
      <c r="AU281" s="142" t="s">
        <v>85</v>
      </c>
      <c r="AV281" s="12" t="s">
        <v>85</v>
      </c>
      <c r="AW281" s="12" t="s">
        <v>32</v>
      </c>
      <c r="AX281" s="12" t="s">
        <v>83</v>
      </c>
      <c r="AY281" s="142" t="s">
        <v>139</v>
      </c>
    </row>
    <row r="282" spans="2:65" s="1" customFormat="1" ht="33" customHeight="1">
      <c r="B282" s="126"/>
      <c r="C282" s="127" t="s">
        <v>500</v>
      </c>
      <c r="D282" s="127" t="s">
        <v>141</v>
      </c>
      <c r="E282" s="128" t="s">
        <v>501</v>
      </c>
      <c r="F282" s="129" t="s">
        <v>502</v>
      </c>
      <c r="G282" s="130" t="s">
        <v>152</v>
      </c>
      <c r="H282" s="131">
        <v>0.27600000000000002</v>
      </c>
      <c r="I282" s="132"/>
      <c r="J282" s="133">
        <f>ROUND(I282*H282,2)</f>
        <v>0</v>
      </c>
      <c r="K282" s="129" t="s">
        <v>145</v>
      </c>
      <c r="L282" s="31"/>
      <c r="M282" s="134" t="s">
        <v>1</v>
      </c>
      <c r="N282" s="135" t="s">
        <v>43</v>
      </c>
      <c r="P282" s="136">
        <f>O282*H282</f>
        <v>0</v>
      </c>
      <c r="Q282" s="136">
        <v>0</v>
      </c>
      <c r="R282" s="136">
        <f>Q282*H282</f>
        <v>0</v>
      </c>
      <c r="S282" s="136">
        <v>2.2000000000000002</v>
      </c>
      <c r="T282" s="137">
        <f>S282*H282</f>
        <v>0.60720000000000007</v>
      </c>
      <c r="AR282" s="138" t="s">
        <v>146</v>
      </c>
      <c r="AT282" s="138" t="s">
        <v>141</v>
      </c>
      <c r="AU282" s="138" t="s">
        <v>85</v>
      </c>
      <c r="AY282" s="16" t="s">
        <v>139</v>
      </c>
      <c r="BE282" s="139">
        <f>IF(N282="základní",J282,0)</f>
        <v>0</v>
      </c>
      <c r="BF282" s="139">
        <f>IF(N282="snížená",J282,0)</f>
        <v>0</v>
      </c>
      <c r="BG282" s="139">
        <f>IF(N282="zákl. přenesená",J282,0)</f>
        <v>0</v>
      </c>
      <c r="BH282" s="139">
        <f>IF(N282="sníž. přenesená",J282,0)</f>
        <v>0</v>
      </c>
      <c r="BI282" s="139">
        <f>IF(N282="nulová",J282,0)</f>
        <v>0</v>
      </c>
      <c r="BJ282" s="16" t="s">
        <v>83</v>
      </c>
      <c r="BK282" s="139">
        <f>ROUND(I282*H282,2)</f>
        <v>0</v>
      </c>
      <c r="BL282" s="16" t="s">
        <v>146</v>
      </c>
      <c r="BM282" s="138" t="s">
        <v>503</v>
      </c>
    </row>
    <row r="283" spans="2:65" s="12" customFormat="1">
      <c r="B283" s="140"/>
      <c r="D283" s="141" t="s">
        <v>148</v>
      </c>
      <c r="E283" s="142" t="s">
        <v>1</v>
      </c>
      <c r="F283" s="143" t="s">
        <v>504</v>
      </c>
      <c r="H283" s="144">
        <v>0.27600000000000002</v>
      </c>
      <c r="I283" s="145"/>
      <c r="L283" s="140"/>
      <c r="M283" s="146"/>
      <c r="T283" s="147"/>
      <c r="AT283" s="142" t="s">
        <v>148</v>
      </c>
      <c r="AU283" s="142" t="s">
        <v>85</v>
      </c>
      <c r="AV283" s="12" t="s">
        <v>85</v>
      </c>
      <c r="AW283" s="12" t="s">
        <v>32</v>
      </c>
      <c r="AX283" s="12" t="s">
        <v>83</v>
      </c>
      <c r="AY283" s="142" t="s">
        <v>139</v>
      </c>
    </row>
    <row r="284" spans="2:65" s="1" customFormat="1" ht="24.2" customHeight="1">
      <c r="B284" s="126"/>
      <c r="C284" s="127" t="s">
        <v>505</v>
      </c>
      <c r="D284" s="127" t="s">
        <v>141</v>
      </c>
      <c r="E284" s="128" t="s">
        <v>506</v>
      </c>
      <c r="F284" s="129" t="s">
        <v>507</v>
      </c>
      <c r="G284" s="130" t="s">
        <v>152</v>
      </c>
      <c r="H284" s="131">
        <v>9.1999999999999998E-2</v>
      </c>
      <c r="I284" s="132"/>
      <c r="J284" s="133">
        <f>ROUND(I284*H284,2)</f>
        <v>0</v>
      </c>
      <c r="K284" s="129" t="s">
        <v>145</v>
      </c>
      <c r="L284" s="31"/>
      <c r="M284" s="134" t="s">
        <v>1</v>
      </c>
      <c r="N284" s="135" t="s">
        <v>43</v>
      </c>
      <c r="P284" s="136">
        <f>O284*H284</f>
        <v>0</v>
      </c>
      <c r="Q284" s="136">
        <v>0</v>
      </c>
      <c r="R284" s="136">
        <f>Q284*H284</f>
        <v>0</v>
      </c>
      <c r="S284" s="136">
        <v>1.4</v>
      </c>
      <c r="T284" s="137">
        <f>S284*H284</f>
        <v>0.1288</v>
      </c>
      <c r="AR284" s="138" t="s">
        <v>146</v>
      </c>
      <c r="AT284" s="138" t="s">
        <v>141</v>
      </c>
      <c r="AU284" s="138" t="s">
        <v>85</v>
      </c>
      <c r="AY284" s="16" t="s">
        <v>139</v>
      </c>
      <c r="BE284" s="139">
        <f>IF(N284="základní",J284,0)</f>
        <v>0</v>
      </c>
      <c r="BF284" s="139">
        <f>IF(N284="snížená",J284,0)</f>
        <v>0</v>
      </c>
      <c r="BG284" s="139">
        <f>IF(N284="zákl. přenesená",J284,0)</f>
        <v>0</v>
      </c>
      <c r="BH284" s="139">
        <f>IF(N284="sníž. přenesená",J284,0)</f>
        <v>0</v>
      </c>
      <c r="BI284" s="139">
        <f>IF(N284="nulová",J284,0)</f>
        <v>0</v>
      </c>
      <c r="BJ284" s="16" t="s">
        <v>83</v>
      </c>
      <c r="BK284" s="139">
        <f>ROUND(I284*H284,2)</f>
        <v>0</v>
      </c>
      <c r="BL284" s="16" t="s">
        <v>146</v>
      </c>
      <c r="BM284" s="138" t="s">
        <v>508</v>
      </c>
    </row>
    <row r="285" spans="2:65" s="12" customFormat="1">
      <c r="B285" s="140"/>
      <c r="D285" s="141" t="s">
        <v>148</v>
      </c>
      <c r="E285" s="142" t="s">
        <v>1</v>
      </c>
      <c r="F285" s="143" t="s">
        <v>509</v>
      </c>
      <c r="H285" s="144">
        <v>9.1999999999999998E-2</v>
      </c>
      <c r="I285" s="145"/>
      <c r="L285" s="140"/>
      <c r="M285" s="146"/>
      <c r="T285" s="147"/>
      <c r="AT285" s="142" t="s">
        <v>148</v>
      </c>
      <c r="AU285" s="142" t="s">
        <v>85</v>
      </c>
      <c r="AV285" s="12" t="s">
        <v>85</v>
      </c>
      <c r="AW285" s="12" t="s">
        <v>32</v>
      </c>
      <c r="AX285" s="12" t="s">
        <v>83</v>
      </c>
      <c r="AY285" s="142" t="s">
        <v>139</v>
      </c>
    </row>
    <row r="286" spans="2:65" s="1" customFormat="1" ht="24.2" customHeight="1">
      <c r="B286" s="126"/>
      <c r="C286" s="127" t="s">
        <v>510</v>
      </c>
      <c r="D286" s="127" t="s">
        <v>141</v>
      </c>
      <c r="E286" s="128" t="s">
        <v>511</v>
      </c>
      <c r="F286" s="129" t="s">
        <v>512</v>
      </c>
      <c r="G286" s="130" t="s">
        <v>152</v>
      </c>
      <c r="H286" s="131">
        <v>1.0489999999999999</v>
      </c>
      <c r="I286" s="132"/>
      <c r="J286" s="133">
        <f>ROUND(I286*H286,2)</f>
        <v>0</v>
      </c>
      <c r="K286" s="129" t="s">
        <v>145</v>
      </c>
      <c r="L286" s="31"/>
      <c r="M286" s="134" t="s">
        <v>1</v>
      </c>
      <c r="N286" s="135" t="s">
        <v>43</v>
      </c>
      <c r="P286" s="136">
        <f>O286*H286</f>
        <v>0</v>
      </c>
      <c r="Q286" s="136">
        <v>0</v>
      </c>
      <c r="R286" s="136">
        <f>Q286*H286</f>
        <v>0</v>
      </c>
      <c r="S286" s="136">
        <v>1.4</v>
      </c>
      <c r="T286" s="137">
        <f>S286*H286</f>
        <v>1.4685999999999999</v>
      </c>
      <c r="AR286" s="138" t="s">
        <v>146</v>
      </c>
      <c r="AT286" s="138" t="s">
        <v>141</v>
      </c>
      <c r="AU286" s="138" t="s">
        <v>85</v>
      </c>
      <c r="AY286" s="16" t="s">
        <v>139</v>
      </c>
      <c r="BE286" s="139">
        <f>IF(N286="základní",J286,0)</f>
        <v>0</v>
      </c>
      <c r="BF286" s="139">
        <f>IF(N286="snížená",J286,0)</f>
        <v>0</v>
      </c>
      <c r="BG286" s="139">
        <f>IF(N286="zákl. přenesená",J286,0)</f>
        <v>0</v>
      </c>
      <c r="BH286" s="139">
        <f>IF(N286="sníž. přenesená",J286,0)</f>
        <v>0</v>
      </c>
      <c r="BI286" s="139">
        <f>IF(N286="nulová",J286,0)</f>
        <v>0</v>
      </c>
      <c r="BJ286" s="16" t="s">
        <v>83</v>
      </c>
      <c r="BK286" s="139">
        <f>ROUND(I286*H286,2)</f>
        <v>0</v>
      </c>
      <c r="BL286" s="16" t="s">
        <v>146</v>
      </c>
      <c r="BM286" s="138" t="s">
        <v>513</v>
      </c>
    </row>
    <row r="287" spans="2:65" s="12" customFormat="1">
      <c r="B287" s="140"/>
      <c r="D287" s="141" t="s">
        <v>148</v>
      </c>
      <c r="E287" s="142" t="s">
        <v>1</v>
      </c>
      <c r="F287" s="143" t="s">
        <v>514</v>
      </c>
      <c r="H287" s="144">
        <v>1.0489999999999999</v>
      </c>
      <c r="I287" s="145"/>
      <c r="L287" s="140"/>
      <c r="M287" s="146"/>
      <c r="T287" s="147"/>
      <c r="AT287" s="142" t="s">
        <v>148</v>
      </c>
      <c r="AU287" s="142" t="s">
        <v>85</v>
      </c>
      <c r="AV287" s="12" t="s">
        <v>85</v>
      </c>
      <c r="AW287" s="12" t="s">
        <v>32</v>
      </c>
      <c r="AX287" s="12" t="s">
        <v>83</v>
      </c>
      <c r="AY287" s="142" t="s">
        <v>139</v>
      </c>
    </row>
    <row r="288" spans="2:65" s="1" customFormat="1" ht="24.2" customHeight="1">
      <c r="B288" s="126"/>
      <c r="C288" s="127" t="s">
        <v>515</v>
      </c>
      <c r="D288" s="127" t="s">
        <v>141</v>
      </c>
      <c r="E288" s="128" t="s">
        <v>516</v>
      </c>
      <c r="F288" s="129" t="s">
        <v>517</v>
      </c>
      <c r="G288" s="130" t="s">
        <v>289</v>
      </c>
      <c r="H288" s="131">
        <v>12.4</v>
      </c>
      <c r="I288" s="132"/>
      <c r="J288" s="133">
        <f>ROUND(I288*H288,2)</f>
        <v>0</v>
      </c>
      <c r="K288" s="129" t="s">
        <v>145</v>
      </c>
      <c r="L288" s="31"/>
      <c r="M288" s="134" t="s">
        <v>1</v>
      </c>
      <c r="N288" s="135" t="s">
        <v>43</v>
      </c>
      <c r="P288" s="136">
        <f>O288*H288</f>
        <v>0</v>
      </c>
      <c r="Q288" s="136">
        <v>0</v>
      </c>
      <c r="R288" s="136">
        <f>Q288*H288</f>
        <v>0</v>
      </c>
      <c r="S288" s="136">
        <v>1.7999999999999999E-2</v>
      </c>
      <c r="T288" s="137">
        <f>S288*H288</f>
        <v>0.22319999999999998</v>
      </c>
      <c r="AR288" s="138" t="s">
        <v>146</v>
      </c>
      <c r="AT288" s="138" t="s">
        <v>141</v>
      </c>
      <c r="AU288" s="138" t="s">
        <v>85</v>
      </c>
      <c r="AY288" s="16" t="s">
        <v>139</v>
      </c>
      <c r="BE288" s="139">
        <f>IF(N288="základní",J288,0)</f>
        <v>0</v>
      </c>
      <c r="BF288" s="139">
        <f>IF(N288="snížená",J288,0)</f>
        <v>0</v>
      </c>
      <c r="BG288" s="139">
        <f>IF(N288="zákl. přenesená",J288,0)</f>
        <v>0</v>
      </c>
      <c r="BH288" s="139">
        <f>IF(N288="sníž. přenesená",J288,0)</f>
        <v>0</v>
      </c>
      <c r="BI288" s="139">
        <f>IF(N288="nulová",J288,0)</f>
        <v>0</v>
      </c>
      <c r="BJ288" s="16" t="s">
        <v>83</v>
      </c>
      <c r="BK288" s="139">
        <f>ROUND(I288*H288,2)</f>
        <v>0</v>
      </c>
      <c r="BL288" s="16" t="s">
        <v>146</v>
      </c>
      <c r="BM288" s="138" t="s">
        <v>518</v>
      </c>
    </row>
    <row r="289" spans="2:65" s="12" customFormat="1">
      <c r="B289" s="140"/>
      <c r="D289" s="141" t="s">
        <v>148</v>
      </c>
      <c r="E289" s="142" t="s">
        <v>1</v>
      </c>
      <c r="F289" s="143" t="s">
        <v>519</v>
      </c>
      <c r="H289" s="144">
        <v>12.4</v>
      </c>
      <c r="I289" s="145"/>
      <c r="L289" s="140"/>
      <c r="M289" s="146"/>
      <c r="T289" s="147"/>
      <c r="AT289" s="142" t="s">
        <v>148</v>
      </c>
      <c r="AU289" s="142" t="s">
        <v>85</v>
      </c>
      <c r="AV289" s="12" t="s">
        <v>85</v>
      </c>
      <c r="AW289" s="12" t="s">
        <v>32</v>
      </c>
      <c r="AX289" s="12" t="s">
        <v>83</v>
      </c>
      <c r="AY289" s="142" t="s">
        <v>139</v>
      </c>
    </row>
    <row r="290" spans="2:65" s="1" customFormat="1" ht="24.2" customHeight="1">
      <c r="B290" s="126"/>
      <c r="C290" s="127" t="s">
        <v>520</v>
      </c>
      <c r="D290" s="127" t="s">
        <v>141</v>
      </c>
      <c r="E290" s="128" t="s">
        <v>521</v>
      </c>
      <c r="F290" s="129" t="s">
        <v>522</v>
      </c>
      <c r="G290" s="130" t="s">
        <v>289</v>
      </c>
      <c r="H290" s="131">
        <v>1.17</v>
      </c>
      <c r="I290" s="132"/>
      <c r="J290" s="133">
        <f>ROUND(I290*H290,2)</f>
        <v>0</v>
      </c>
      <c r="K290" s="129" t="s">
        <v>145</v>
      </c>
      <c r="L290" s="31"/>
      <c r="M290" s="134" t="s">
        <v>1</v>
      </c>
      <c r="N290" s="135" t="s">
        <v>43</v>
      </c>
      <c r="P290" s="136">
        <f>O290*H290</f>
        <v>0</v>
      </c>
      <c r="Q290" s="136">
        <v>3.65E-3</v>
      </c>
      <c r="R290" s="136">
        <f>Q290*H290</f>
        <v>4.2705E-3</v>
      </c>
      <c r="S290" s="136">
        <v>0.11</v>
      </c>
      <c r="T290" s="137">
        <f>S290*H290</f>
        <v>0.12869999999999998</v>
      </c>
      <c r="AR290" s="138" t="s">
        <v>146</v>
      </c>
      <c r="AT290" s="138" t="s">
        <v>141</v>
      </c>
      <c r="AU290" s="138" t="s">
        <v>85</v>
      </c>
      <c r="AY290" s="16" t="s">
        <v>139</v>
      </c>
      <c r="BE290" s="139">
        <f>IF(N290="základní",J290,0)</f>
        <v>0</v>
      </c>
      <c r="BF290" s="139">
        <f>IF(N290="snížená",J290,0)</f>
        <v>0</v>
      </c>
      <c r="BG290" s="139">
        <f>IF(N290="zákl. přenesená",J290,0)</f>
        <v>0</v>
      </c>
      <c r="BH290" s="139">
        <f>IF(N290="sníž. přenesená",J290,0)</f>
        <v>0</v>
      </c>
      <c r="BI290" s="139">
        <f>IF(N290="nulová",J290,0)</f>
        <v>0</v>
      </c>
      <c r="BJ290" s="16" t="s">
        <v>83</v>
      </c>
      <c r="BK290" s="139">
        <f>ROUND(I290*H290,2)</f>
        <v>0</v>
      </c>
      <c r="BL290" s="16" t="s">
        <v>146</v>
      </c>
      <c r="BM290" s="138" t="s">
        <v>523</v>
      </c>
    </row>
    <row r="291" spans="2:65" s="12" customFormat="1">
      <c r="B291" s="140"/>
      <c r="D291" s="141" t="s">
        <v>148</v>
      </c>
      <c r="E291" s="142" t="s">
        <v>1</v>
      </c>
      <c r="F291" s="143" t="s">
        <v>524</v>
      </c>
      <c r="H291" s="144">
        <v>1.17</v>
      </c>
      <c r="I291" s="145"/>
      <c r="L291" s="140"/>
      <c r="M291" s="146"/>
      <c r="T291" s="147"/>
      <c r="AT291" s="142" t="s">
        <v>148</v>
      </c>
      <c r="AU291" s="142" t="s">
        <v>85</v>
      </c>
      <c r="AV291" s="12" t="s">
        <v>85</v>
      </c>
      <c r="AW291" s="12" t="s">
        <v>32</v>
      </c>
      <c r="AX291" s="12" t="s">
        <v>83</v>
      </c>
      <c r="AY291" s="142" t="s">
        <v>139</v>
      </c>
    </row>
    <row r="292" spans="2:65" s="1" customFormat="1" ht="24.2" customHeight="1">
      <c r="B292" s="126"/>
      <c r="C292" s="127" t="s">
        <v>525</v>
      </c>
      <c r="D292" s="127" t="s">
        <v>141</v>
      </c>
      <c r="E292" s="128" t="s">
        <v>526</v>
      </c>
      <c r="F292" s="129" t="s">
        <v>527</v>
      </c>
      <c r="G292" s="130" t="s">
        <v>289</v>
      </c>
      <c r="H292" s="131">
        <v>0.45</v>
      </c>
      <c r="I292" s="132"/>
      <c r="J292" s="133">
        <f>ROUND(I292*H292,2)</f>
        <v>0</v>
      </c>
      <c r="K292" s="129" t="s">
        <v>145</v>
      </c>
      <c r="L292" s="31"/>
      <c r="M292" s="134" t="s">
        <v>1</v>
      </c>
      <c r="N292" s="135" t="s">
        <v>43</v>
      </c>
      <c r="P292" s="136">
        <f>O292*H292</f>
        <v>0</v>
      </c>
      <c r="Q292" s="136">
        <v>4.2300000000000003E-3</v>
      </c>
      <c r="R292" s="136">
        <f>Q292*H292</f>
        <v>1.9035000000000002E-3</v>
      </c>
      <c r="S292" s="136">
        <v>0.21</v>
      </c>
      <c r="T292" s="137">
        <f>S292*H292</f>
        <v>9.4500000000000001E-2</v>
      </c>
      <c r="AR292" s="138" t="s">
        <v>146</v>
      </c>
      <c r="AT292" s="138" t="s">
        <v>141</v>
      </c>
      <c r="AU292" s="138" t="s">
        <v>85</v>
      </c>
      <c r="AY292" s="16" t="s">
        <v>139</v>
      </c>
      <c r="BE292" s="139">
        <f>IF(N292="základní",J292,0)</f>
        <v>0</v>
      </c>
      <c r="BF292" s="139">
        <f>IF(N292="snížená",J292,0)</f>
        <v>0</v>
      </c>
      <c r="BG292" s="139">
        <f>IF(N292="zákl. přenesená",J292,0)</f>
        <v>0</v>
      </c>
      <c r="BH292" s="139">
        <f>IF(N292="sníž. přenesená",J292,0)</f>
        <v>0</v>
      </c>
      <c r="BI292" s="139">
        <f>IF(N292="nulová",J292,0)</f>
        <v>0</v>
      </c>
      <c r="BJ292" s="16" t="s">
        <v>83</v>
      </c>
      <c r="BK292" s="139">
        <f>ROUND(I292*H292,2)</f>
        <v>0</v>
      </c>
      <c r="BL292" s="16" t="s">
        <v>146</v>
      </c>
      <c r="BM292" s="138" t="s">
        <v>528</v>
      </c>
    </row>
    <row r="293" spans="2:65" s="1" customFormat="1" ht="37.9" customHeight="1">
      <c r="B293" s="126"/>
      <c r="C293" s="127" t="s">
        <v>529</v>
      </c>
      <c r="D293" s="127" t="s">
        <v>141</v>
      </c>
      <c r="E293" s="128" t="s">
        <v>530</v>
      </c>
      <c r="F293" s="129" t="s">
        <v>531</v>
      </c>
      <c r="G293" s="130" t="s">
        <v>144</v>
      </c>
      <c r="H293" s="131">
        <v>25.158000000000001</v>
      </c>
      <c r="I293" s="132"/>
      <c r="J293" s="133">
        <f>ROUND(I293*H293,2)</f>
        <v>0</v>
      </c>
      <c r="K293" s="129" t="s">
        <v>145</v>
      </c>
      <c r="L293" s="31"/>
      <c r="M293" s="134" t="s">
        <v>1</v>
      </c>
      <c r="N293" s="135" t="s">
        <v>43</v>
      </c>
      <c r="P293" s="136">
        <f>O293*H293</f>
        <v>0</v>
      </c>
      <c r="Q293" s="136">
        <v>0</v>
      </c>
      <c r="R293" s="136">
        <f>Q293*H293</f>
        <v>0</v>
      </c>
      <c r="S293" s="136">
        <v>0.05</v>
      </c>
      <c r="T293" s="137">
        <f>S293*H293</f>
        <v>1.2579000000000002</v>
      </c>
      <c r="AR293" s="138" t="s">
        <v>146</v>
      </c>
      <c r="AT293" s="138" t="s">
        <v>141</v>
      </c>
      <c r="AU293" s="138" t="s">
        <v>85</v>
      </c>
      <c r="AY293" s="16" t="s">
        <v>139</v>
      </c>
      <c r="BE293" s="139">
        <f>IF(N293="základní",J293,0)</f>
        <v>0</v>
      </c>
      <c r="BF293" s="139">
        <f>IF(N293="snížená",J293,0)</f>
        <v>0</v>
      </c>
      <c r="BG293" s="139">
        <f>IF(N293="zákl. přenesená",J293,0)</f>
        <v>0</v>
      </c>
      <c r="BH293" s="139">
        <f>IF(N293="sníž. přenesená",J293,0)</f>
        <v>0</v>
      </c>
      <c r="BI293" s="139">
        <f>IF(N293="nulová",J293,0)</f>
        <v>0</v>
      </c>
      <c r="BJ293" s="16" t="s">
        <v>83</v>
      </c>
      <c r="BK293" s="139">
        <f>ROUND(I293*H293,2)</f>
        <v>0</v>
      </c>
      <c r="BL293" s="16" t="s">
        <v>146</v>
      </c>
      <c r="BM293" s="138" t="s">
        <v>532</v>
      </c>
    </row>
    <row r="294" spans="2:65" s="12" customFormat="1">
      <c r="B294" s="140"/>
      <c r="D294" s="141" t="s">
        <v>148</v>
      </c>
      <c r="E294" s="142" t="s">
        <v>1</v>
      </c>
      <c r="F294" s="143" t="s">
        <v>533</v>
      </c>
      <c r="H294" s="144">
        <v>22.82</v>
      </c>
      <c r="I294" s="145"/>
      <c r="L294" s="140"/>
      <c r="M294" s="146"/>
      <c r="T294" s="147"/>
      <c r="AT294" s="142" t="s">
        <v>148</v>
      </c>
      <c r="AU294" s="142" t="s">
        <v>85</v>
      </c>
      <c r="AV294" s="12" t="s">
        <v>85</v>
      </c>
      <c r="AW294" s="12" t="s">
        <v>32</v>
      </c>
      <c r="AX294" s="12" t="s">
        <v>78</v>
      </c>
      <c r="AY294" s="142" t="s">
        <v>139</v>
      </c>
    </row>
    <row r="295" spans="2:65" s="12" customFormat="1">
      <c r="B295" s="140"/>
      <c r="D295" s="141" t="s">
        <v>148</v>
      </c>
      <c r="E295" s="142" t="s">
        <v>1</v>
      </c>
      <c r="F295" s="143" t="s">
        <v>534</v>
      </c>
      <c r="H295" s="144">
        <v>1.96</v>
      </c>
      <c r="I295" s="145"/>
      <c r="L295" s="140"/>
      <c r="M295" s="146"/>
      <c r="T295" s="147"/>
      <c r="AT295" s="142" t="s">
        <v>148</v>
      </c>
      <c r="AU295" s="142" t="s">
        <v>85</v>
      </c>
      <c r="AV295" s="12" t="s">
        <v>85</v>
      </c>
      <c r="AW295" s="12" t="s">
        <v>32</v>
      </c>
      <c r="AX295" s="12" t="s">
        <v>78</v>
      </c>
      <c r="AY295" s="142" t="s">
        <v>139</v>
      </c>
    </row>
    <row r="296" spans="2:65" s="12" customFormat="1">
      <c r="B296" s="140"/>
      <c r="D296" s="141" t="s">
        <v>148</v>
      </c>
      <c r="E296" s="142" t="s">
        <v>1</v>
      </c>
      <c r="F296" s="143" t="s">
        <v>535</v>
      </c>
      <c r="H296" s="144">
        <v>0.378</v>
      </c>
      <c r="I296" s="145"/>
      <c r="L296" s="140"/>
      <c r="M296" s="146"/>
      <c r="T296" s="147"/>
      <c r="AT296" s="142" t="s">
        <v>148</v>
      </c>
      <c r="AU296" s="142" t="s">
        <v>85</v>
      </c>
      <c r="AV296" s="12" t="s">
        <v>85</v>
      </c>
      <c r="AW296" s="12" t="s">
        <v>32</v>
      </c>
      <c r="AX296" s="12" t="s">
        <v>78</v>
      </c>
      <c r="AY296" s="142" t="s">
        <v>139</v>
      </c>
    </row>
    <row r="297" spans="2:65" s="13" customFormat="1">
      <c r="B297" s="148"/>
      <c r="D297" s="141" t="s">
        <v>148</v>
      </c>
      <c r="E297" s="149" t="s">
        <v>1</v>
      </c>
      <c r="F297" s="150" t="s">
        <v>156</v>
      </c>
      <c r="H297" s="151">
        <v>25.158000000000001</v>
      </c>
      <c r="I297" s="152"/>
      <c r="L297" s="148"/>
      <c r="M297" s="153"/>
      <c r="T297" s="154"/>
      <c r="AT297" s="149" t="s">
        <v>148</v>
      </c>
      <c r="AU297" s="149" t="s">
        <v>85</v>
      </c>
      <c r="AV297" s="13" t="s">
        <v>146</v>
      </c>
      <c r="AW297" s="13" t="s">
        <v>32</v>
      </c>
      <c r="AX297" s="13" t="s">
        <v>83</v>
      </c>
      <c r="AY297" s="149" t="s">
        <v>139</v>
      </c>
    </row>
    <row r="298" spans="2:65" s="1" customFormat="1" ht="37.9" customHeight="1">
      <c r="B298" s="126"/>
      <c r="C298" s="127" t="s">
        <v>536</v>
      </c>
      <c r="D298" s="127" t="s">
        <v>141</v>
      </c>
      <c r="E298" s="128" t="s">
        <v>530</v>
      </c>
      <c r="F298" s="129" t="s">
        <v>531</v>
      </c>
      <c r="G298" s="130" t="s">
        <v>144</v>
      </c>
      <c r="H298" s="131">
        <v>25.158000000000001</v>
      </c>
      <c r="I298" s="132"/>
      <c r="J298" s="133">
        <f>ROUND(I298*H298,2)</f>
        <v>0</v>
      </c>
      <c r="K298" s="129" t="s">
        <v>145</v>
      </c>
      <c r="L298" s="31"/>
      <c r="M298" s="134" t="s">
        <v>1</v>
      </c>
      <c r="N298" s="135" t="s">
        <v>43</v>
      </c>
      <c r="P298" s="136">
        <f>O298*H298</f>
        <v>0</v>
      </c>
      <c r="Q298" s="136">
        <v>0</v>
      </c>
      <c r="R298" s="136">
        <f>Q298*H298</f>
        <v>0</v>
      </c>
      <c r="S298" s="136">
        <v>0.05</v>
      </c>
      <c r="T298" s="137">
        <f>S298*H298</f>
        <v>1.2579000000000002</v>
      </c>
      <c r="AR298" s="138" t="s">
        <v>146</v>
      </c>
      <c r="AT298" s="138" t="s">
        <v>141</v>
      </c>
      <c r="AU298" s="138" t="s">
        <v>85</v>
      </c>
      <c r="AY298" s="16" t="s">
        <v>139</v>
      </c>
      <c r="BE298" s="139">
        <f>IF(N298="základní",J298,0)</f>
        <v>0</v>
      </c>
      <c r="BF298" s="139">
        <f>IF(N298="snížená",J298,0)</f>
        <v>0</v>
      </c>
      <c r="BG298" s="139">
        <f>IF(N298="zákl. přenesená",J298,0)</f>
        <v>0</v>
      </c>
      <c r="BH298" s="139">
        <f>IF(N298="sníž. přenesená",J298,0)</f>
        <v>0</v>
      </c>
      <c r="BI298" s="139">
        <f>IF(N298="nulová",J298,0)</f>
        <v>0</v>
      </c>
      <c r="BJ298" s="16" t="s">
        <v>83</v>
      </c>
      <c r="BK298" s="139">
        <f>ROUND(I298*H298,2)</f>
        <v>0</v>
      </c>
      <c r="BL298" s="16" t="s">
        <v>146</v>
      </c>
      <c r="BM298" s="138" t="s">
        <v>537</v>
      </c>
    </row>
    <row r="299" spans="2:65" s="1" customFormat="1" ht="44.25" customHeight="1">
      <c r="B299" s="126"/>
      <c r="C299" s="127" t="s">
        <v>538</v>
      </c>
      <c r="D299" s="127" t="s">
        <v>141</v>
      </c>
      <c r="E299" s="128" t="s">
        <v>539</v>
      </c>
      <c r="F299" s="129" t="s">
        <v>540</v>
      </c>
      <c r="G299" s="130" t="s">
        <v>144</v>
      </c>
      <c r="H299" s="131">
        <v>82.495000000000005</v>
      </c>
      <c r="I299" s="132"/>
      <c r="J299" s="133">
        <f>ROUND(I299*H299,2)</f>
        <v>0</v>
      </c>
      <c r="K299" s="129" t="s">
        <v>145</v>
      </c>
      <c r="L299" s="31"/>
      <c r="M299" s="134" t="s">
        <v>1</v>
      </c>
      <c r="N299" s="135" t="s">
        <v>43</v>
      </c>
      <c r="P299" s="136">
        <f>O299*H299</f>
        <v>0</v>
      </c>
      <c r="Q299" s="136">
        <v>0</v>
      </c>
      <c r="R299" s="136">
        <f>Q299*H299</f>
        <v>0</v>
      </c>
      <c r="S299" s="136">
        <v>4.5999999999999999E-2</v>
      </c>
      <c r="T299" s="137">
        <f>S299*H299</f>
        <v>3.7947700000000002</v>
      </c>
      <c r="AR299" s="138" t="s">
        <v>146</v>
      </c>
      <c r="AT299" s="138" t="s">
        <v>141</v>
      </c>
      <c r="AU299" s="138" t="s">
        <v>85</v>
      </c>
      <c r="AY299" s="16" t="s">
        <v>139</v>
      </c>
      <c r="BE299" s="139">
        <f>IF(N299="základní",J299,0)</f>
        <v>0</v>
      </c>
      <c r="BF299" s="139">
        <f>IF(N299="snížená",J299,0)</f>
        <v>0</v>
      </c>
      <c r="BG299" s="139">
        <f>IF(N299="zákl. přenesená",J299,0)</f>
        <v>0</v>
      </c>
      <c r="BH299" s="139">
        <f>IF(N299="sníž. přenesená",J299,0)</f>
        <v>0</v>
      </c>
      <c r="BI299" s="139">
        <f>IF(N299="nulová",J299,0)</f>
        <v>0</v>
      </c>
      <c r="BJ299" s="16" t="s">
        <v>83</v>
      </c>
      <c r="BK299" s="139">
        <f>ROUND(I299*H299,2)</f>
        <v>0</v>
      </c>
      <c r="BL299" s="16" t="s">
        <v>146</v>
      </c>
      <c r="BM299" s="138" t="s">
        <v>541</v>
      </c>
    </row>
    <row r="300" spans="2:65" s="12" customFormat="1">
      <c r="B300" s="140"/>
      <c r="D300" s="141" t="s">
        <v>148</v>
      </c>
      <c r="E300" s="142" t="s">
        <v>1</v>
      </c>
      <c r="F300" s="143" t="s">
        <v>542</v>
      </c>
      <c r="H300" s="144">
        <v>7.8369999999999997</v>
      </c>
      <c r="I300" s="145"/>
      <c r="L300" s="140"/>
      <c r="M300" s="146"/>
      <c r="T300" s="147"/>
      <c r="AT300" s="142" t="s">
        <v>148</v>
      </c>
      <c r="AU300" s="142" t="s">
        <v>85</v>
      </c>
      <c r="AV300" s="12" t="s">
        <v>85</v>
      </c>
      <c r="AW300" s="12" t="s">
        <v>32</v>
      </c>
      <c r="AX300" s="12" t="s">
        <v>78</v>
      </c>
      <c r="AY300" s="142" t="s">
        <v>139</v>
      </c>
    </row>
    <row r="301" spans="2:65" s="12" customFormat="1">
      <c r="B301" s="140"/>
      <c r="D301" s="141" t="s">
        <v>148</v>
      </c>
      <c r="E301" s="142" t="s">
        <v>1</v>
      </c>
      <c r="F301" s="143" t="s">
        <v>543</v>
      </c>
      <c r="H301" s="144">
        <v>54.966000000000001</v>
      </c>
      <c r="I301" s="145"/>
      <c r="L301" s="140"/>
      <c r="M301" s="146"/>
      <c r="T301" s="147"/>
      <c r="AT301" s="142" t="s">
        <v>148</v>
      </c>
      <c r="AU301" s="142" t="s">
        <v>85</v>
      </c>
      <c r="AV301" s="12" t="s">
        <v>85</v>
      </c>
      <c r="AW301" s="12" t="s">
        <v>32</v>
      </c>
      <c r="AX301" s="12" t="s">
        <v>78</v>
      </c>
      <c r="AY301" s="142" t="s">
        <v>139</v>
      </c>
    </row>
    <row r="302" spans="2:65" s="12" customFormat="1">
      <c r="B302" s="140"/>
      <c r="D302" s="141" t="s">
        <v>148</v>
      </c>
      <c r="E302" s="142" t="s">
        <v>1</v>
      </c>
      <c r="F302" s="143" t="s">
        <v>544</v>
      </c>
      <c r="H302" s="144">
        <v>13.5</v>
      </c>
      <c r="I302" s="145"/>
      <c r="L302" s="140"/>
      <c r="M302" s="146"/>
      <c r="T302" s="147"/>
      <c r="AT302" s="142" t="s">
        <v>148</v>
      </c>
      <c r="AU302" s="142" t="s">
        <v>85</v>
      </c>
      <c r="AV302" s="12" t="s">
        <v>85</v>
      </c>
      <c r="AW302" s="12" t="s">
        <v>32</v>
      </c>
      <c r="AX302" s="12" t="s">
        <v>78</v>
      </c>
      <c r="AY302" s="142" t="s">
        <v>139</v>
      </c>
    </row>
    <row r="303" spans="2:65" s="12" customFormat="1">
      <c r="B303" s="140"/>
      <c r="D303" s="141" t="s">
        <v>148</v>
      </c>
      <c r="E303" s="142" t="s">
        <v>1</v>
      </c>
      <c r="F303" s="143" t="s">
        <v>545</v>
      </c>
      <c r="H303" s="144">
        <v>6.1920000000000002</v>
      </c>
      <c r="I303" s="145"/>
      <c r="L303" s="140"/>
      <c r="M303" s="146"/>
      <c r="T303" s="147"/>
      <c r="AT303" s="142" t="s">
        <v>148</v>
      </c>
      <c r="AU303" s="142" t="s">
        <v>85</v>
      </c>
      <c r="AV303" s="12" t="s">
        <v>85</v>
      </c>
      <c r="AW303" s="12" t="s">
        <v>32</v>
      </c>
      <c r="AX303" s="12" t="s">
        <v>78</v>
      </c>
      <c r="AY303" s="142" t="s">
        <v>139</v>
      </c>
    </row>
    <row r="304" spans="2:65" s="13" customFormat="1">
      <c r="B304" s="148"/>
      <c r="D304" s="141" t="s">
        <v>148</v>
      </c>
      <c r="E304" s="149" t="s">
        <v>1</v>
      </c>
      <c r="F304" s="150" t="s">
        <v>156</v>
      </c>
      <c r="H304" s="151">
        <v>82.495000000000005</v>
      </c>
      <c r="I304" s="152"/>
      <c r="L304" s="148"/>
      <c r="M304" s="153"/>
      <c r="T304" s="154"/>
      <c r="AT304" s="149" t="s">
        <v>148</v>
      </c>
      <c r="AU304" s="149" t="s">
        <v>85</v>
      </c>
      <c r="AV304" s="13" t="s">
        <v>146</v>
      </c>
      <c r="AW304" s="13" t="s">
        <v>32</v>
      </c>
      <c r="AX304" s="13" t="s">
        <v>83</v>
      </c>
      <c r="AY304" s="149" t="s">
        <v>139</v>
      </c>
    </row>
    <row r="305" spans="2:65" s="1" customFormat="1" ht="21.75" customHeight="1">
      <c r="B305" s="126"/>
      <c r="C305" s="127" t="s">
        <v>546</v>
      </c>
      <c r="D305" s="127" t="s">
        <v>141</v>
      </c>
      <c r="E305" s="128" t="s">
        <v>547</v>
      </c>
      <c r="F305" s="129" t="s">
        <v>548</v>
      </c>
      <c r="G305" s="130" t="s">
        <v>144</v>
      </c>
      <c r="H305" s="131">
        <v>31</v>
      </c>
      <c r="I305" s="132"/>
      <c r="J305" s="133">
        <f>ROUND(I305*H305,2)</f>
        <v>0</v>
      </c>
      <c r="K305" s="129" t="s">
        <v>145</v>
      </c>
      <c r="L305" s="31"/>
      <c r="M305" s="134" t="s">
        <v>1</v>
      </c>
      <c r="N305" s="135" t="s">
        <v>43</v>
      </c>
      <c r="P305" s="136">
        <f>O305*H305</f>
        <v>0</v>
      </c>
      <c r="Q305" s="136">
        <v>0</v>
      </c>
      <c r="R305" s="136">
        <f>Q305*H305</f>
        <v>0</v>
      </c>
      <c r="S305" s="136">
        <v>1.4E-2</v>
      </c>
      <c r="T305" s="137">
        <f>S305*H305</f>
        <v>0.434</v>
      </c>
      <c r="AR305" s="138" t="s">
        <v>146</v>
      </c>
      <c r="AT305" s="138" t="s">
        <v>141</v>
      </c>
      <c r="AU305" s="138" t="s">
        <v>85</v>
      </c>
      <c r="AY305" s="16" t="s">
        <v>139</v>
      </c>
      <c r="BE305" s="139">
        <f>IF(N305="základní",J305,0)</f>
        <v>0</v>
      </c>
      <c r="BF305" s="139">
        <f>IF(N305="snížená",J305,0)</f>
        <v>0</v>
      </c>
      <c r="BG305" s="139">
        <f>IF(N305="zákl. přenesená",J305,0)</f>
        <v>0</v>
      </c>
      <c r="BH305" s="139">
        <f>IF(N305="sníž. přenesená",J305,0)</f>
        <v>0</v>
      </c>
      <c r="BI305" s="139">
        <f>IF(N305="nulová",J305,0)</f>
        <v>0</v>
      </c>
      <c r="BJ305" s="16" t="s">
        <v>83</v>
      </c>
      <c r="BK305" s="139">
        <f>ROUND(I305*H305,2)</f>
        <v>0</v>
      </c>
      <c r="BL305" s="16" t="s">
        <v>146</v>
      </c>
      <c r="BM305" s="138" t="s">
        <v>549</v>
      </c>
    </row>
    <row r="306" spans="2:65" s="14" customFormat="1">
      <c r="B306" s="155"/>
      <c r="D306" s="141" t="s">
        <v>148</v>
      </c>
      <c r="E306" s="156" t="s">
        <v>1</v>
      </c>
      <c r="F306" s="157" t="s">
        <v>424</v>
      </c>
      <c r="H306" s="156" t="s">
        <v>1</v>
      </c>
      <c r="I306" s="158"/>
      <c r="L306" s="155"/>
      <c r="M306" s="159"/>
      <c r="T306" s="160"/>
      <c r="AT306" s="156" t="s">
        <v>148</v>
      </c>
      <c r="AU306" s="156" t="s">
        <v>85</v>
      </c>
      <c r="AV306" s="14" t="s">
        <v>83</v>
      </c>
      <c r="AW306" s="14" t="s">
        <v>32</v>
      </c>
      <c r="AX306" s="14" t="s">
        <v>78</v>
      </c>
      <c r="AY306" s="156" t="s">
        <v>139</v>
      </c>
    </row>
    <row r="307" spans="2:65" s="12" customFormat="1">
      <c r="B307" s="140"/>
      <c r="D307" s="141" t="s">
        <v>148</v>
      </c>
      <c r="E307" s="142" t="s">
        <v>1</v>
      </c>
      <c r="F307" s="143" t="s">
        <v>425</v>
      </c>
      <c r="H307" s="144">
        <v>31</v>
      </c>
      <c r="I307" s="145"/>
      <c r="L307" s="140"/>
      <c r="M307" s="146"/>
      <c r="T307" s="147"/>
      <c r="AT307" s="142" t="s">
        <v>148</v>
      </c>
      <c r="AU307" s="142" t="s">
        <v>85</v>
      </c>
      <c r="AV307" s="12" t="s">
        <v>85</v>
      </c>
      <c r="AW307" s="12" t="s">
        <v>32</v>
      </c>
      <c r="AX307" s="12" t="s">
        <v>83</v>
      </c>
      <c r="AY307" s="142" t="s">
        <v>139</v>
      </c>
    </row>
    <row r="308" spans="2:65" s="1" customFormat="1" ht="16.5" customHeight="1">
      <c r="B308" s="126"/>
      <c r="C308" s="127" t="s">
        <v>550</v>
      </c>
      <c r="D308" s="127" t="s">
        <v>141</v>
      </c>
      <c r="E308" s="128" t="s">
        <v>551</v>
      </c>
      <c r="F308" s="129" t="s">
        <v>552</v>
      </c>
      <c r="G308" s="130" t="s">
        <v>144</v>
      </c>
      <c r="H308" s="131">
        <v>113.495</v>
      </c>
      <c r="I308" s="132"/>
      <c r="J308" s="133">
        <f>ROUND(I308*H308,2)</f>
        <v>0</v>
      </c>
      <c r="K308" s="129" t="s">
        <v>145</v>
      </c>
      <c r="L308" s="31"/>
      <c r="M308" s="134" t="s">
        <v>1</v>
      </c>
      <c r="N308" s="135" t="s">
        <v>43</v>
      </c>
      <c r="P308" s="136">
        <f>O308*H308</f>
        <v>0</v>
      </c>
      <c r="Q308" s="136">
        <v>0</v>
      </c>
      <c r="R308" s="136">
        <f>Q308*H308</f>
        <v>0</v>
      </c>
      <c r="S308" s="136">
        <v>0</v>
      </c>
      <c r="T308" s="137">
        <f>S308*H308</f>
        <v>0</v>
      </c>
      <c r="AR308" s="138" t="s">
        <v>146</v>
      </c>
      <c r="AT308" s="138" t="s">
        <v>141</v>
      </c>
      <c r="AU308" s="138" t="s">
        <v>85</v>
      </c>
      <c r="AY308" s="16" t="s">
        <v>139</v>
      </c>
      <c r="BE308" s="139">
        <f>IF(N308="základní",J308,0)</f>
        <v>0</v>
      </c>
      <c r="BF308" s="139">
        <f>IF(N308="snížená",J308,0)</f>
        <v>0</v>
      </c>
      <c r="BG308" s="139">
        <f>IF(N308="zákl. přenesená",J308,0)</f>
        <v>0</v>
      </c>
      <c r="BH308" s="139">
        <f>IF(N308="sníž. přenesená",J308,0)</f>
        <v>0</v>
      </c>
      <c r="BI308" s="139">
        <f>IF(N308="nulová",J308,0)</f>
        <v>0</v>
      </c>
      <c r="BJ308" s="16" t="s">
        <v>83</v>
      </c>
      <c r="BK308" s="139">
        <f>ROUND(I308*H308,2)</f>
        <v>0</v>
      </c>
      <c r="BL308" s="16" t="s">
        <v>146</v>
      </c>
      <c r="BM308" s="138" t="s">
        <v>553</v>
      </c>
    </row>
    <row r="309" spans="2:65" s="14" customFormat="1">
      <c r="B309" s="155"/>
      <c r="D309" s="141" t="s">
        <v>148</v>
      </c>
      <c r="E309" s="156" t="s">
        <v>1</v>
      </c>
      <c r="F309" s="157" t="s">
        <v>554</v>
      </c>
      <c r="H309" s="156" t="s">
        <v>1</v>
      </c>
      <c r="I309" s="158"/>
      <c r="L309" s="155"/>
      <c r="M309" s="159"/>
      <c r="T309" s="160"/>
      <c r="AT309" s="156" t="s">
        <v>148</v>
      </c>
      <c r="AU309" s="156" t="s">
        <v>85</v>
      </c>
      <c r="AV309" s="14" t="s">
        <v>83</v>
      </c>
      <c r="AW309" s="14" t="s">
        <v>32</v>
      </c>
      <c r="AX309" s="14" t="s">
        <v>78</v>
      </c>
      <c r="AY309" s="156" t="s">
        <v>139</v>
      </c>
    </row>
    <row r="310" spans="2:65" s="12" customFormat="1">
      <c r="B310" s="140"/>
      <c r="D310" s="141" t="s">
        <v>148</v>
      </c>
      <c r="E310" s="142" t="s">
        <v>1</v>
      </c>
      <c r="F310" s="143" t="s">
        <v>555</v>
      </c>
      <c r="H310" s="144">
        <v>82.495000000000005</v>
      </c>
      <c r="I310" s="145"/>
      <c r="L310" s="140"/>
      <c r="M310" s="146"/>
      <c r="T310" s="147"/>
      <c r="AT310" s="142" t="s">
        <v>148</v>
      </c>
      <c r="AU310" s="142" t="s">
        <v>85</v>
      </c>
      <c r="AV310" s="12" t="s">
        <v>85</v>
      </c>
      <c r="AW310" s="12" t="s">
        <v>32</v>
      </c>
      <c r="AX310" s="12" t="s">
        <v>78</v>
      </c>
      <c r="AY310" s="142" t="s">
        <v>139</v>
      </c>
    </row>
    <row r="311" spans="2:65" s="14" customFormat="1">
      <c r="B311" s="155"/>
      <c r="D311" s="141" t="s">
        <v>148</v>
      </c>
      <c r="E311" s="156" t="s">
        <v>1</v>
      </c>
      <c r="F311" s="157" t="s">
        <v>424</v>
      </c>
      <c r="H311" s="156" t="s">
        <v>1</v>
      </c>
      <c r="I311" s="158"/>
      <c r="L311" s="155"/>
      <c r="M311" s="159"/>
      <c r="T311" s="160"/>
      <c r="AT311" s="156" t="s">
        <v>148</v>
      </c>
      <c r="AU311" s="156" t="s">
        <v>85</v>
      </c>
      <c r="AV311" s="14" t="s">
        <v>83</v>
      </c>
      <c r="AW311" s="14" t="s">
        <v>32</v>
      </c>
      <c r="AX311" s="14" t="s">
        <v>78</v>
      </c>
      <c r="AY311" s="156" t="s">
        <v>139</v>
      </c>
    </row>
    <row r="312" spans="2:65" s="12" customFormat="1">
      <c r="B312" s="140"/>
      <c r="D312" s="141" t="s">
        <v>148</v>
      </c>
      <c r="E312" s="142" t="s">
        <v>1</v>
      </c>
      <c r="F312" s="143" t="s">
        <v>425</v>
      </c>
      <c r="H312" s="144">
        <v>31</v>
      </c>
      <c r="I312" s="145"/>
      <c r="L312" s="140"/>
      <c r="M312" s="146"/>
      <c r="T312" s="147"/>
      <c r="AT312" s="142" t="s">
        <v>148</v>
      </c>
      <c r="AU312" s="142" t="s">
        <v>85</v>
      </c>
      <c r="AV312" s="12" t="s">
        <v>85</v>
      </c>
      <c r="AW312" s="12" t="s">
        <v>32</v>
      </c>
      <c r="AX312" s="12" t="s">
        <v>78</v>
      </c>
      <c r="AY312" s="142" t="s">
        <v>139</v>
      </c>
    </row>
    <row r="313" spans="2:65" s="13" customFormat="1">
      <c r="B313" s="148"/>
      <c r="D313" s="141" t="s">
        <v>148</v>
      </c>
      <c r="E313" s="149" t="s">
        <v>1</v>
      </c>
      <c r="F313" s="150" t="s">
        <v>156</v>
      </c>
      <c r="H313" s="151">
        <v>113.495</v>
      </c>
      <c r="I313" s="152"/>
      <c r="L313" s="148"/>
      <c r="M313" s="153"/>
      <c r="T313" s="154"/>
      <c r="AT313" s="149" t="s">
        <v>148</v>
      </c>
      <c r="AU313" s="149" t="s">
        <v>85</v>
      </c>
      <c r="AV313" s="13" t="s">
        <v>146</v>
      </c>
      <c r="AW313" s="13" t="s">
        <v>32</v>
      </c>
      <c r="AX313" s="13" t="s">
        <v>83</v>
      </c>
      <c r="AY313" s="149" t="s">
        <v>139</v>
      </c>
    </row>
    <row r="314" spans="2:65" s="1" customFormat="1" ht="24.2" customHeight="1">
      <c r="B314" s="126"/>
      <c r="C314" s="127" t="s">
        <v>556</v>
      </c>
      <c r="D314" s="127" t="s">
        <v>141</v>
      </c>
      <c r="E314" s="128" t="s">
        <v>557</v>
      </c>
      <c r="F314" s="129" t="s">
        <v>558</v>
      </c>
      <c r="G314" s="130" t="s">
        <v>144</v>
      </c>
      <c r="H314" s="131">
        <v>25.158000000000001</v>
      </c>
      <c r="I314" s="132"/>
      <c r="J314" s="133">
        <f>ROUND(I314*H314,2)</f>
        <v>0</v>
      </c>
      <c r="K314" s="129" t="s">
        <v>145</v>
      </c>
      <c r="L314" s="31"/>
      <c r="M314" s="134" t="s">
        <v>1</v>
      </c>
      <c r="N314" s="135" t="s">
        <v>43</v>
      </c>
      <c r="P314" s="136">
        <f>O314*H314</f>
        <v>0</v>
      </c>
      <c r="Q314" s="136">
        <v>0</v>
      </c>
      <c r="R314" s="136">
        <f>Q314*H314</f>
        <v>0</v>
      </c>
      <c r="S314" s="136">
        <v>0</v>
      </c>
      <c r="T314" s="137">
        <f>S314*H314</f>
        <v>0</v>
      </c>
      <c r="AR314" s="138" t="s">
        <v>146</v>
      </c>
      <c r="AT314" s="138" t="s">
        <v>141</v>
      </c>
      <c r="AU314" s="138" t="s">
        <v>85</v>
      </c>
      <c r="AY314" s="16" t="s">
        <v>139</v>
      </c>
      <c r="BE314" s="139">
        <f>IF(N314="základní",J314,0)</f>
        <v>0</v>
      </c>
      <c r="BF314" s="139">
        <f>IF(N314="snížená",J314,0)</f>
        <v>0</v>
      </c>
      <c r="BG314" s="139">
        <f>IF(N314="zákl. přenesená",J314,0)</f>
        <v>0</v>
      </c>
      <c r="BH314" s="139">
        <f>IF(N314="sníž. přenesená",J314,0)</f>
        <v>0</v>
      </c>
      <c r="BI314" s="139">
        <f>IF(N314="nulová",J314,0)</f>
        <v>0</v>
      </c>
      <c r="BJ314" s="16" t="s">
        <v>83</v>
      </c>
      <c r="BK314" s="139">
        <f>ROUND(I314*H314,2)</f>
        <v>0</v>
      </c>
      <c r="BL314" s="16" t="s">
        <v>146</v>
      </c>
      <c r="BM314" s="138" t="s">
        <v>559</v>
      </c>
    </row>
    <row r="315" spans="2:65" s="1" customFormat="1" ht="16.5" customHeight="1">
      <c r="B315" s="126"/>
      <c r="C315" s="127" t="s">
        <v>560</v>
      </c>
      <c r="D315" s="127" t="s">
        <v>141</v>
      </c>
      <c r="E315" s="128" t="s">
        <v>561</v>
      </c>
      <c r="F315" s="129" t="s">
        <v>562</v>
      </c>
      <c r="G315" s="130" t="s">
        <v>144</v>
      </c>
      <c r="H315" s="131">
        <v>6.2</v>
      </c>
      <c r="I315" s="132"/>
      <c r="J315" s="133">
        <f>ROUND(I315*H315,2)</f>
        <v>0</v>
      </c>
      <c r="K315" s="129" t="s">
        <v>1</v>
      </c>
      <c r="L315" s="31"/>
      <c r="M315" s="134" t="s">
        <v>1</v>
      </c>
      <c r="N315" s="135" t="s">
        <v>43</v>
      </c>
      <c r="P315" s="136">
        <f>O315*H315</f>
        <v>0</v>
      </c>
      <c r="Q315" s="136">
        <v>1.162E-2</v>
      </c>
      <c r="R315" s="136">
        <f>Q315*H315</f>
        <v>7.2043999999999997E-2</v>
      </c>
      <c r="S315" s="136">
        <v>0</v>
      </c>
      <c r="T315" s="137">
        <f>S315*H315</f>
        <v>0</v>
      </c>
      <c r="AR315" s="138" t="s">
        <v>146</v>
      </c>
      <c r="AT315" s="138" t="s">
        <v>141</v>
      </c>
      <c r="AU315" s="138" t="s">
        <v>85</v>
      </c>
      <c r="AY315" s="16" t="s">
        <v>139</v>
      </c>
      <c r="BE315" s="139">
        <f>IF(N315="základní",J315,0)</f>
        <v>0</v>
      </c>
      <c r="BF315" s="139">
        <f>IF(N315="snížená",J315,0)</f>
        <v>0</v>
      </c>
      <c r="BG315" s="139">
        <f>IF(N315="zákl. přenesená",J315,0)</f>
        <v>0</v>
      </c>
      <c r="BH315" s="139">
        <f>IF(N315="sníž. přenesená",J315,0)</f>
        <v>0</v>
      </c>
      <c r="BI315" s="139">
        <f>IF(N315="nulová",J315,0)</f>
        <v>0</v>
      </c>
      <c r="BJ315" s="16" t="s">
        <v>83</v>
      </c>
      <c r="BK315" s="139">
        <f>ROUND(I315*H315,2)</f>
        <v>0</v>
      </c>
      <c r="BL315" s="16" t="s">
        <v>146</v>
      </c>
      <c r="BM315" s="138" t="s">
        <v>563</v>
      </c>
    </row>
    <row r="316" spans="2:65" s="12" customFormat="1">
      <c r="B316" s="140"/>
      <c r="D316" s="141" t="s">
        <v>148</v>
      </c>
      <c r="E316" s="142" t="s">
        <v>1</v>
      </c>
      <c r="F316" s="143" t="s">
        <v>564</v>
      </c>
      <c r="H316" s="144">
        <v>6.2</v>
      </c>
      <c r="I316" s="145"/>
      <c r="L316" s="140"/>
      <c r="M316" s="146"/>
      <c r="T316" s="147"/>
      <c r="AT316" s="142" t="s">
        <v>148</v>
      </c>
      <c r="AU316" s="142" t="s">
        <v>85</v>
      </c>
      <c r="AV316" s="12" t="s">
        <v>85</v>
      </c>
      <c r="AW316" s="12" t="s">
        <v>32</v>
      </c>
      <c r="AX316" s="12" t="s">
        <v>83</v>
      </c>
      <c r="AY316" s="142" t="s">
        <v>139</v>
      </c>
    </row>
    <row r="317" spans="2:65" s="11" customFormat="1" ht="22.9" customHeight="1">
      <c r="B317" s="114"/>
      <c r="D317" s="115" t="s">
        <v>77</v>
      </c>
      <c r="E317" s="124" t="s">
        <v>565</v>
      </c>
      <c r="F317" s="124" t="s">
        <v>566</v>
      </c>
      <c r="I317" s="117"/>
      <c r="J317" s="125">
        <f>BK317</f>
        <v>0</v>
      </c>
      <c r="L317" s="114"/>
      <c r="M317" s="119"/>
      <c r="P317" s="120">
        <f>SUM(P318:P325)</f>
        <v>0</v>
      </c>
      <c r="R317" s="120">
        <f>SUM(R318:R325)</f>
        <v>0</v>
      </c>
      <c r="T317" s="121">
        <f>SUM(T318:T325)</f>
        <v>0</v>
      </c>
      <c r="AR317" s="115" t="s">
        <v>83</v>
      </c>
      <c r="AT317" s="122" t="s">
        <v>77</v>
      </c>
      <c r="AU317" s="122" t="s">
        <v>83</v>
      </c>
      <c r="AY317" s="115" t="s">
        <v>139</v>
      </c>
      <c r="BK317" s="123">
        <f>SUM(BK318:BK325)</f>
        <v>0</v>
      </c>
    </row>
    <row r="318" spans="2:65" s="1" customFormat="1" ht="24.2" customHeight="1">
      <c r="B318" s="126"/>
      <c r="C318" s="127" t="s">
        <v>567</v>
      </c>
      <c r="D318" s="127" t="s">
        <v>141</v>
      </c>
      <c r="E318" s="128" t="s">
        <v>568</v>
      </c>
      <c r="F318" s="129" t="s">
        <v>569</v>
      </c>
      <c r="G318" s="130" t="s">
        <v>212</v>
      </c>
      <c r="H318" s="131">
        <v>17.690000000000001</v>
      </c>
      <c r="I318" s="132"/>
      <c r="J318" s="133">
        <f>ROUND(I318*H318,2)</f>
        <v>0</v>
      </c>
      <c r="K318" s="129" t="s">
        <v>145</v>
      </c>
      <c r="L318" s="31"/>
      <c r="M318" s="134" t="s">
        <v>1</v>
      </c>
      <c r="N318" s="135" t="s">
        <v>43</v>
      </c>
      <c r="P318" s="136">
        <f>O318*H318</f>
        <v>0</v>
      </c>
      <c r="Q318" s="136">
        <v>0</v>
      </c>
      <c r="R318" s="136">
        <f>Q318*H318</f>
        <v>0</v>
      </c>
      <c r="S318" s="136">
        <v>0</v>
      </c>
      <c r="T318" s="137">
        <f>S318*H318</f>
        <v>0</v>
      </c>
      <c r="AR318" s="138" t="s">
        <v>146</v>
      </c>
      <c r="AT318" s="138" t="s">
        <v>141</v>
      </c>
      <c r="AU318" s="138" t="s">
        <v>85</v>
      </c>
      <c r="AY318" s="16" t="s">
        <v>139</v>
      </c>
      <c r="BE318" s="139">
        <f>IF(N318="základní",J318,0)</f>
        <v>0</v>
      </c>
      <c r="BF318" s="139">
        <f>IF(N318="snížená",J318,0)</f>
        <v>0</v>
      </c>
      <c r="BG318" s="139">
        <f>IF(N318="zákl. přenesená",J318,0)</f>
        <v>0</v>
      </c>
      <c r="BH318" s="139">
        <f>IF(N318="sníž. přenesená",J318,0)</f>
        <v>0</v>
      </c>
      <c r="BI318" s="139">
        <f>IF(N318="nulová",J318,0)</f>
        <v>0</v>
      </c>
      <c r="BJ318" s="16" t="s">
        <v>83</v>
      </c>
      <c r="BK318" s="139">
        <f>ROUND(I318*H318,2)</f>
        <v>0</v>
      </c>
      <c r="BL318" s="16" t="s">
        <v>146</v>
      </c>
      <c r="BM318" s="138" t="s">
        <v>570</v>
      </c>
    </row>
    <row r="319" spans="2:65" s="1" customFormat="1" ht="24.2" customHeight="1">
      <c r="B319" s="126"/>
      <c r="C319" s="127" t="s">
        <v>571</v>
      </c>
      <c r="D319" s="127" t="s">
        <v>141</v>
      </c>
      <c r="E319" s="128" t="s">
        <v>572</v>
      </c>
      <c r="F319" s="129" t="s">
        <v>573</v>
      </c>
      <c r="G319" s="130" t="s">
        <v>212</v>
      </c>
      <c r="H319" s="131">
        <v>513.01</v>
      </c>
      <c r="I319" s="132"/>
      <c r="J319" s="133">
        <f>ROUND(I319*H319,2)</f>
        <v>0</v>
      </c>
      <c r="K319" s="129" t="s">
        <v>145</v>
      </c>
      <c r="L319" s="31"/>
      <c r="M319" s="134" t="s">
        <v>1</v>
      </c>
      <c r="N319" s="135" t="s">
        <v>43</v>
      </c>
      <c r="P319" s="136">
        <f>O319*H319</f>
        <v>0</v>
      </c>
      <c r="Q319" s="136">
        <v>0</v>
      </c>
      <c r="R319" s="136">
        <f>Q319*H319</f>
        <v>0</v>
      </c>
      <c r="S319" s="136">
        <v>0</v>
      </c>
      <c r="T319" s="137">
        <f>S319*H319</f>
        <v>0</v>
      </c>
      <c r="AR319" s="138" t="s">
        <v>146</v>
      </c>
      <c r="AT319" s="138" t="s">
        <v>141</v>
      </c>
      <c r="AU319" s="138" t="s">
        <v>85</v>
      </c>
      <c r="AY319" s="16" t="s">
        <v>139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6" t="s">
        <v>83</v>
      </c>
      <c r="BK319" s="139">
        <f>ROUND(I319*H319,2)</f>
        <v>0</v>
      </c>
      <c r="BL319" s="16" t="s">
        <v>146</v>
      </c>
      <c r="BM319" s="138" t="s">
        <v>574</v>
      </c>
    </row>
    <row r="320" spans="2:65" s="12" customFormat="1">
      <c r="B320" s="140"/>
      <c r="D320" s="141" t="s">
        <v>148</v>
      </c>
      <c r="E320" s="142" t="s">
        <v>1</v>
      </c>
      <c r="F320" s="143" t="s">
        <v>575</v>
      </c>
      <c r="H320" s="144">
        <v>513.01</v>
      </c>
      <c r="I320" s="145"/>
      <c r="L320" s="140"/>
      <c r="M320" s="146"/>
      <c r="T320" s="147"/>
      <c r="AT320" s="142" t="s">
        <v>148</v>
      </c>
      <c r="AU320" s="142" t="s">
        <v>85</v>
      </c>
      <c r="AV320" s="12" t="s">
        <v>85</v>
      </c>
      <c r="AW320" s="12" t="s">
        <v>32</v>
      </c>
      <c r="AX320" s="12" t="s">
        <v>83</v>
      </c>
      <c r="AY320" s="142" t="s">
        <v>139</v>
      </c>
    </row>
    <row r="321" spans="2:65" s="1" customFormat="1" ht="33" customHeight="1">
      <c r="B321" s="126"/>
      <c r="C321" s="127" t="s">
        <v>576</v>
      </c>
      <c r="D321" s="127" t="s">
        <v>141</v>
      </c>
      <c r="E321" s="128" t="s">
        <v>577</v>
      </c>
      <c r="F321" s="129" t="s">
        <v>578</v>
      </c>
      <c r="G321" s="130" t="s">
        <v>212</v>
      </c>
      <c r="H321" s="131">
        <v>17.690000000000001</v>
      </c>
      <c r="I321" s="132"/>
      <c r="J321" s="133">
        <f>ROUND(I321*H321,2)</f>
        <v>0</v>
      </c>
      <c r="K321" s="129" t="s">
        <v>145</v>
      </c>
      <c r="L321" s="31"/>
      <c r="M321" s="134" t="s">
        <v>1</v>
      </c>
      <c r="N321" s="135" t="s">
        <v>43</v>
      </c>
      <c r="P321" s="136">
        <f>O321*H321</f>
        <v>0</v>
      </c>
      <c r="Q321" s="136">
        <v>0</v>
      </c>
      <c r="R321" s="136">
        <f>Q321*H321</f>
        <v>0</v>
      </c>
      <c r="S321" s="136">
        <v>0</v>
      </c>
      <c r="T321" s="137">
        <f>S321*H321</f>
        <v>0</v>
      </c>
      <c r="AR321" s="138" t="s">
        <v>146</v>
      </c>
      <c r="AT321" s="138" t="s">
        <v>141</v>
      </c>
      <c r="AU321" s="138" t="s">
        <v>85</v>
      </c>
      <c r="AY321" s="16" t="s">
        <v>139</v>
      </c>
      <c r="BE321" s="139">
        <f>IF(N321="základní",J321,0)</f>
        <v>0</v>
      </c>
      <c r="BF321" s="139">
        <f>IF(N321="snížená",J321,0)</f>
        <v>0</v>
      </c>
      <c r="BG321" s="139">
        <f>IF(N321="zákl. přenesená",J321,0)</f>
        <v>0</v>
      </c>
      <c r="BH321" s="139">
        <f>IF(N321="sníž. přenesená",J321,0)</f>
        <v>0</v>
      </c>
      <c r="BI321" s="139">
        <f>IF(N321="nulová",J321,0)</f>
        <v>0</v>
      </c>
      <c r="BJ321" s="16" t="s">
        <v>83</v>
      </c>
      <c r="BK321" s="139">
        <f>ROUND(I321*H321,2)</f>
        <v>0</v>
      </c>
      <c r="BL321" s="16" t="s">
        <v>146</v>
      </c>
      <c r="BM321" s="138" t="s">
        <v>579</v>
      </c>
    </row>
    <row r="322" spans="2:65" s="1" customFormat="1" ht="33" customHeight="1">
      <c r="B322" s="126"/>
      <c r="C322" s="127" t="s">
        <v>580</v>
      </c>
      <c r="D322" s="127" t="s">
        <v>141</v>
      </c>
      <c r="E322" s="128" t="s">
        <v>581</v>
      </c>
      <c r="F322" s="129" t="s">
        <v>582</v>
      </c>
      <c r="G322" s="130" t="s">
        <v>212</v>
      </c>
      <c r="H322" s="131">
        <v>17.445</v>
      </c>
      <c r="I322" s="132"/>
      <c r="J322" s="133">
        <f>ROUND(I322*H322,2)</f>
        <v>0</v>
      </c>
      <c r="K322" s="129" t="s">
        <v>145</v>
      </c>
      <c r="L322" s="31"/>
      <c r="M322" s="134" t="s">
        <v>1</v>
      </c>
      <c r="N322" s="135" t="s">
        <v>43</v>
      </c>
      <c r="P322" s="136">
        <f>O322*H322</f>
        <v>0</v>
      </c>
      <c r="Q322" s="136">
        <v>0</v>
      </c>
      <c r="R322" s="136">
        <f>Q322*H322</f>
        <v>0</v>
      </c>
      <c r="S322" s="136">
        <v>0</v>
      </c>
      <c r="T322" s="137">
        <f>S322*H322</f>
        <v>0</v>
      </c>
      <c r="AR322" s="138" t="s">
        <v>146</v>
      </c>
      <c r="AT322" s="138" t="s">
        <v>141</v>
      </c>
      <c r="AU322" s="138" t="s">
        <v>85</v>
      </c>
      <c r="AY322" s="16" t="s">
        <v>139</v>
      </c>
      <c r="BE322" s="139">
        <f>IF(N322="základní",J322,0)</f>
        <v>0</v>
      </c>
      <c r="BF322" s="139">
        <f>IF(N322="snížená",J322,0)</f>
        <v>0</v>
      </c>
      <c r="BG322" s="139">
        <f>IF(N322="zákl. přenesená",J322,0)</f>
        <v>0</v>
      </c>
      <c r="BH322" s="139">
        <f>IF(N322="sníž. přenesená",J322,0)</f>
        <v>0</v>
      </c>
      <c r="BI322" s="139">
        <f>IF(N322="nulová",J322,0)</f>
        <v>0</v>
      </c>
      <c r="BJ322" s="16" t="s">
        <v>83</v>
      </c>
      <c r="BK322" s="139">
        <f>ROUND(I322*H322,2)</f>
        <v>0</v>
      </c>
      <c r="BL322" s="16" t="s">
        <v>146</v>
      </c>
      <c r="BM322" s="138" t="s">
        <v>583</v>
      </c>
    </row>
    <row r="323" spans="2:65" s="12" customFormat="1">
      <c r="B323" s="140"/>
      <c r="D323" s="141" t="s">
        <v>148</v>
      </c>
      <c r="E323" s="142" t="s">
        <v>1</v>
      </c>
      <c r="F323" s="143" t="s">
        <v>584</v>
      </c>
      <c r="H323" s="144">
        <v>17.445</v>
      </c>
      <c r="I323" s="145"/>
      <c r="L323" s="140"/>
      <c r="M323" s="146"/>
      <c r="T323" s="147"/>
      <c r="AT323" s="142" t="s">
        <v>148</v>
      </c>
      <c r="AU323" s="142" t="s">
        <v>85</v>
      </c>
      <c r="AV323" s="12" t="s">
        <v>85</v>
      </c>
      <c r="AW323" s="12" t="s">
        <v>32</v>
      </c>
      <c r="AX323" s="12" t="s">
        <v>83</v>
      </c>
      <c r="AY323" s="142" t="s">
        <v>139</v>
      </c>
    </row>
    <row r="324" spans="2:65" s="1" customFormat="1" ht="33" customHeight="1">
      <c r="B324" s="126"/>
      <c r="C324" s="127" t="s">
        <v>585</v>
      </c>
      <c r="D324" s="127" t="s">
        <v>141</v>
      </c>
      <c r="E324" s="128" t="s">
        <v>586</v>
      </c>
      <c r="F324" s="129" t="s">
        <v>587</v>
      </c>
      <c r="G324" s="130" t="s">
        <v>212</v>
      </c>
      <c r="H324" s="131">
        <v>0.16900000000000001</v>
      </c>
      <c r="I324" s="132"/>
      <c r="J324" s="133">
        <f>ROUND(I324*H324,2)</f>
        <v>0</v>
      </c>
      <c r="K324" s="129" t="s">
        <v>145</v>
      </c>
      <c r="L324" s="31"/>
      <c r="M324" s="134" t="s">
        <v>1</v>
      </c>
      <c r="N324" s="135" t="s">
        <v>43</v>
      </c>
      <c r="P324" s="136">
        <f>O324*H324</f>
        <v>0</v>
      </c>
      <c r="Q324" s="136">
        <v>0</v>
      </c>
      <c r="R324" s="136">
        <f>Q324*H324</f>
        <v>0</v>
      </c>
      <c r="S324" s="136">
        <v>0</v>
      </c>
      <c r="T324" s="137">
        <f>S324*H324</f>
        <v>0</v>
      </c>
      <c r="AR324" s="138" t="s">
        <v>146</v>
      </c>
      <c r="AT324" s="138" t="s">
        <v>141</v>
      </c>
      <c r="AU324" s="138" t="s">
        <v>85</v>
      </c>
      <c r="AY324" s="16" t="s">
        <v>139</v>
      </c>
      <c r="BE324" s="139">
        <f>IF(N324="základní",J324,0)</f>
        <v>0</v>
      </c>
      <c r="BF324" s="139">
        <f>IF(N324="snížená",J324,0)</f>
        <v>0</v>
      </c>
      <c r="BG324" s="139">
        <f>IF(N324="zákl. přenesená",J324,0)</f>
        <v>0</v>
      </c>
      <c r="BH324" s="139">
        <f>IF(N324="sníž. přenesená",J324,0)</f>
        <v>0</v>
      </c>
      <c r="BI324" s="139">
        <f>IF(N324="nulová",J324,0)</f>
        <v>0</v>
      </c>
      <c r="BJ324" s="16" t="s">
        <v>83</v>
      </c>
      <c r="BK324" s="139">
        <f>ROUND(I324*H324,2)</f>
        <v>0</v>
      </c>
      <c r="BL324" s="16" t="s">
        <v>146</v>
      </c>
      <c r="BM324" s="138" t="s">
        <v>588</v>
      </c>
    </row>
    <row r="325" spans="2:65" s="1" customFormat="1" ht="37.9" customHeight="1">
      <c r="B325" s="126"/>
      <c r="C325" s="127" t="s">
        <v>589</v>
      </c>
      <c r="D325" s="127" t="s">
        <v>141</v>
      </c>
      <c r="E325" s="128" t="s">
        <v>590</v>
      </c>
      <c r="F325" s="129" t="s">
        <v>591</v>
      </c>
      <c r="G325" s="130" t="s">
        <v>212</v>
      </c>
      <c r="H325" s="131">
        <v>7.5999999999999998E-2</v>
      </c>
      <c r="I325" s="132"/>
      <c r="J325" s="133">
        <f>ROUND(I325*H325,2)</f>
        <v>0</v>
      </c>
      <c r="K325" s="129" t="s">
        <v>145</v>
      </c>
      <c r="L325" s="31"/>
      <c r="M325" s="134" t="s">
        <v>1</v>
      </c>
      <c r="N325" s="135" t="s">
        <v>43</v>
      </c>
      <c r="P325" s="136">
        <f>O325*H325</f>
        <v>0</v>
      </c>
      <c r="Q325" s="136">
        <v>0</v>
      </c>
      <c r="R325" s="136">
        <f>Q325*H325</f>
        <v>0</v>
      </c>
      <c r="S325" s="136">
        <v>0</v>
      </c>
      <c r="T325" s="137">
        <f>S325*H325</f>
        <v>0</v>
      </c>
      <c r="AR325" s="138" t="s">
        <v>146</v>
      </c>
      <c r="AT325" s="138" t="s">
        <v>141</v>
      </c>
      <c r="AU325" s="138" t="s">
        <v>85</v>
      </c>
      <c r="AY325" s="16" t="s">
        <v>139</v>
      </c>
      <c r="BE325" s="139">
        <f>IF(N325="základní",J325,0)</f>
        <v>0</v>
      </c>
      <c r="BF325" s="139">
        <f>IF(N325="snížená",J325,0)</f>
        <v>0</v>
      </c>
      <c r="BG325" s="139">
        <f>IF(N325="zákl. přenesená",J325,0)</f>
        <v>0</v>
      </c>
      <c r="BH325" s="139">
        <f>IF(N325="sníž. přenesená",J325,0)</f>
        <v>0</v>
      </c>
      <c r="BI325" s="139">
        <f>IF(N325="nulová",J325,0)</f>
        <v>0</v>
      </c>
      <c r="BJ325" s="16" t="s">
        <v>83</v>
      </c>
      <c r="BK325" s="139">
        <f>ROUND(I325*H325,2)</f>
        <v>0</v>
      </c>
      <c r="BL325" s="16" t="s">
        <v>146</v>
      </c>
      <c r="BM325" s="138" t="s">
        <v>592</v>
      </c>
    </row>
    <row r="326" spans="2:65" s="11" customFormat="1" ht="22.9" customHeight="1">
      <c r="B326" s="114"/>
      <c r="D326" s="115" t="s">
        <v>77</v>
      </c>
      <c r="E326" s="124" t="s">
        <v>593</v>
      </c>
      <c r="F326" s="124" t="s">
        <v>594</v>
      </c>
      <c r="I326" s="117"/>
      <c r="J326" s="125">
        <f>BK326</f>
        <v>0</v>
      </c>
      <c r="L326" s="114"/>
      <c r="M326" s="119"/>
      <c r="P326" s="120">
        <f>P327</f>
        <v>0</v>
      </c>
      <c r="R326" s="120">
        <f>R327</f>
        <v>0</v>
      </c>
      <c r="T326" s="121">
        <f>T327</f>
        <v>0</v>
      </c>
      <c r="AR326" s="115" t="s">
        <v>83</v>
      </c>
      <c r="AT326" s="122" t="s">
        <v>77</v>
      </c>
      <c r="AU326" s="122" t="s">
        <v>83</v>
      </c>
      <c r="AY326" s="115" t="s">
        <v>139</v>
      </c>
      <c r="BK326" s="123">
        <f>BK327</f>
        <v>0</v>
      </c>
    </row>
    <row r="327" spans="2:65" s="1" customFormat="1" ht="16.5" customHeight="1">
      <c r="B327" s="126"/>
      <c r="C327" s="127" t="s">
        <v>595</v>
      </c>
      <c r="D327" s="127" t="s">
        <v>141</v>
      </c>
      <c r="E327" s="128" t="s">
        <v>596</v>
      </c>
      <c r="F327" s="129" t="s">
        <v>597</v>
      </c>
      <c r="G327" s="130" t="s">
        <v>212</v>
      </c>
      <c r="H327" s="131">
        <v>37.332000000000001</v>
      </c>
      <c r="I327" s="132"/>
      <c r="J327" s="133">
        <f>ROUND(I327*H327,2)</f>
        <v>0</v>
      </c>
      <c r="K327" s="129" t="s">
        <v>145</v>
      </c>
      <c r="L327" s="31"/>
      <c r="M327" s="134" t="s">
        <v>1</v>
      </c>
      <c r="N327" s="135" t="s">
        <v>43</v>
      </c>
      <c r="P327" s="136">
        <f>O327*H327</f>
        <v>0</v>
      </c>
      <c r="Q327" s="136">
        <v>0</v>
      </c>
      <c r="R327" s="136">
        <f>Q327*H327</f>
        <v>0</v>
      </c>
      <c r="S327" s="136">
        <v>0</v>
      </c>
      <c r="T327" s="137">
        <f>S327*H327</f>
        <v>0</v>
      </c>
      <c r="AR327" s="138" t="s">
        <v>146</v>
      </c>
      <c r="AT327" s="138" t="s">
        <v>141</v>
      </c>
      <c r="AU327" s="138" t="s">
        <v>85</v>
      </c>
      <c r="AY327" s="16" t="s">
        <v>139</v>
      </c>
      <c r="BE327" s="139">
        <f>IF(N327="základní",J327,0)</f>
        <v>0</v>
      </c>
      <c r="BF327" s="139">
        <f>IF(N327="snížená",J327,0)</f>
        <v>0</v>
      </c>
      <c r="BG327" s="139">
        <f>IF(N327="zákl. přenesená",J327,0)</f>
        <v>0</v>
      </c>
      <c r="BH327" s="139">
        <f>IF(N327="sníž. přenesená",J327,0)</f>
        <v>0</v>
      </c>
      <c r="BI327" s="139">
        <f>IF(N327="nulová",J327,0)</f>
        <v>0</v>
      </c>
      <c r="BJ327" s="16" t="s">
        <v>83</v>
      </c>
      <c r="BK327" s="139">
        <f>ROUND(I327*H327,2)</f>
        <v>0</v>
      </c>
      <c r="BL327" s="16" t="s">
        <v>146</v>
      </c>
      <c r="BM327" s="138" t="s">
        <v>598</v>
      </c>
    </row>
    <row r="328" spans="2:65" s="11" customFormat="1" ht="25.9" customHeight="1">
      <c r="B328" s="114"/>
      <c r="D328" s="115" t="s">
        <v>77</v>
      </c>
      <c r="E328" s="116" t="s">
        <v>599</v>
      </c>
      <c r="F328" s="116" t="s">
        <v>600</v>
      </c>
      <c r="I328" s="117"/>
      <c r="J328" s="118">
        <f>BK328</f>
        <v>0</v>
      </c>
      <c r="L328" s="114"/>
      <c r="M328" s="119"/>
      <c r="P328" s="120">
        <f>P329+P354+P359+P361+P366+P368+P370+P375+P379+P384+P389+P407+P440+P450+P462+P468</f>
        <v>0</v>
      </c>
      <c r="R328" s="120">
        <f>R329+R354+R359+R361+R366+R368+R370+R375+R379+R384+R389+R407+R440+R450+R462+R468</f>
        <v>1.3778563499999998</v>
      </c>
      <c r="T328" s="121">
        <f>T329+T354+T359+T361+T366+T368+T370+T375+T379+T384+T389+T407+T440+T450+T462+T468</f>
        <v>1.07013365</v>
      </c>
      <c r="AR328" s="115" t="s">
        <v>85</v>
      </c>
      <c r="AT328" s="122" t="s">
        <v>77</v>
      </c>
      <c r="AU328" s="122" t="s">
        <v>78</v>
      </c>
      <c r="AY328" s="115" t="s">
        <v>139</v>
      </c>
      <c r="BK328" s="123">
        <f>BK329+BK354+BK359+BK361+BK366+BK368+BK370+BK375+BK379+BK384+BK389+BK407+BK440+BK450+BK462+BK468</f>
        <v>0</v>
      </c>
    </row>
    <row r="329" spans="2:65" s="11" customFormat="1" ht="22.9" customHeight="1">
      <c r="B329" s="114"/>
      <c r="D329" s="115" t="s">
        <v>77</v>
      </c>
      <c r="E329" s="124" t="s">
        <v>601</v>
      </c>
      <c r="F329" s="124" t="s">
        <v>602</v>
      </c>
      <c r="I329" s="117"/>
      <c r="J329" s="125">
        <f>BK329</f>
        <v>0</v>
      </c>
      <c r="L329" s="114"/>
      <c r="M329" s="119"/>
      <c r="P329" s="120">
        <f>SUM(P330:P353)</f>
        <v>0</v>
      </c>
      <c r="R329" s="120">
        <f>SUM(R330:R353)</f>
        <v>0.81387094999999998</v>
      </c>
      <c r="T329" s="121">
        <f>SUM(T330:T353)</f>
        <v>0</v>
      </c>
      <c r="AR329" s="115" t="s">
        <v>85</v>
      </c>
      <c r="AT329" s="122" t="s">
        <v>77</v>
      </c>
      <c r="AU329" s="122" t="s">
        <v>83</v>
      </c>
      <c r="AY329" s="115" t="s">
        <v>139</v>
      </c>
      <c r="BK329" s="123">
        <f>SUM(BK330:BK353)</f>
        <v>0</v>
      </c>
    </row>
    <row r="330" spans="2:65" s="1" customFormat="1" ht="24.2" customHeight="1">
      <c r="B330" s="126"/>
      <c r="C330" s="127" t="s">
        <v>603</v>
      </c>
      <c r="D330" s="127" t="s">
        <v>141</v>
      </c>
      <c r="E330" s="128" t="s">
        <v>604</v>
      </c>
      <c r="F330" s="129" t="s">
        <v>605</v>
      </c>
      <c r="G330" s="130" t="s">
        <v>144</v>
      </c>
      <c r="H330" s="131">
        <v>27.474</v>
      </c>
      <c r="I330" s="132"/>
      <c r="J330" s="133">
        <f>ROUND(I330*H330,2)</f>
        <v>0</v>
      </c>
      <c r="K330" s="129" t="s">
        <v>145</v>
      </c>
      <c r="L330" s="31"/>
      <c r="M330" s="134" t="s">
        <v>1</v>
      </c>
      <c r="N330" s="135" t="s">
        <v>43</v>
      </c>
      <c r="P330" s="136">
        <f>O330*H330</f>
        <v>0</v>
      </c>
      <c r="Q330" s="136">
        <v>0</v>
      </c>
      <c r="R330" s="136">
        <f>Q330*H330</f>
        <v>0</v>
      </c>
      <c r="S330" s="136">
        <v>0</v>
      </c>
      <c r="T330" s="137">
        <f>S330*H330</f>
        <v>0</v>
      </c>
      <c r="AR330" s="138" t="s">
        <v>215</v>
      </c>
      <c r="AT330" s="138" t="s">
        <v>141</v>
      </c>
      <c r="AU330" s="138" t="s">
        <v>85</v>
      </c>
      <c r="AY330" s="16" t="s">
        <v>139</v>
      </c>
      <c r="BE330" s="139">
        <f>IF(N330="základní",J330,0)</f>
        <v>0</v>
      </c>
      <c r="BF330" s="139">
        <f>IF(N330="snížená",J330,0)</f>
        <v>0</v>
      </c>
      <c r="BG330" s="139">
        <f>IF(N330="zákl. přenesená",J330,0)</f>
        <v>0</v>
      </c>
      <c r="BH330" s="139">
        <f>IF(N330="sníž. přenesená",J330,0)</f>
        <v>0</v>
      </c>
      <c r="BI330" s="139">
        <f>IF(N330="nulová",J330,0)</f>
        <v>0</v>
      </c>
      <c r="BJ330" s="16" t="s">
        <v>83</v>
      </c>
      <c r="BK330" s="139">
        <f>ROUND(I330*H330,2)</f>
        <v>0</v>
      </c>
      <c r="BL330" s="16" t="s">
        <v>215</v>
      </c>
      <c r="BM330" s="138" t="s">
        <v>606</v>
      </c>
    </row>
    <row r="331" spans="2:65" s="12" customFormat="1">
      <c r="B331" s="140"/>
      <c r="D331" s="141" t="s">
        <v>148</v>
      </c>
      <c r="E331" s="142" t="s">
        <v>1</v>
      </c>
      <c r="F331" s="143" t="s">
        <v>444</v>
      </c>
      <c r="H331" s="144">
        <v>21.91</v>
      </c>
      <c r="I331" s="145"/>
      <c r="L331" s="140"/>
      <c r="M331" s="146"/>
      <c r="T331" s="147"/>
      <c r="AT331" s="142" t="s">
        <v>148</v>
      </c>
      <c r="AU331" s="142" t="s">
        <v>85</v>
      </c>
      <c r="AV331" s="12" t="s">
        <v>85</v>
      </c>
      <c r="AW331" s="12" t="s">
        <v>32</v>
      </c>
      <c r="AX331" s="12" t="s">
        <v>78</v>
      </c>
      <c r="AY331" s="142" t="s">
        <v>139</v>
      </c>
    </row>
    <row r="332" spans="2:65" s="12" customFormat="1">
      <c r="B332" s="140"/>
      <c r="D332" s="141" t="s">
        <v>148</v>
      </c>
      <c r="E332" s="142" t="s">
        <v>1</v>
      </c>
      <c r="F332" s="143" t="s">
        <v>607</v>
      </c>
      <c r="H332" s="144">
        <v>4.1909999999999998</v>
      </c>
      <c r="I332" s="145"/>
      <c r="L332" s="140"/>
      <c r="M332" s="146"/>
      <c r="T332" s="147"/>
      <c r="AT332" s="142" t="s">
        <v>148</v>
      </c>
      <c r="AU332" s="142" t="s">
        <v>85</v>
      </c>
      <c r="AV332" s="12" t="s">
        <v>85</v>
      </c>
      <c r="AW332" s="12" t="s">
        <v>32</v>
      </c>
      <c r="AX332" s="12" t="s">
        <v>78</v>
      </c>
      <c r="AY332" s="142" t="s">
        <v>139</v>
      </c>
    </row>
    <row r="333" spans="2:65" s="12" customFormat="1">
      <c r="B333" s="140"/>
      <c r="D333" s="141" t="s">
        <v>148</v>
      </c>
      <c r="E333" s="142" t="s">
        <v>1</v>
      </c>
      <c r="F333" s="143" t="s">
        <v>608</v>
      </c>
      <c r="H333" s="144">
        <v>1.373</v>
      </c>
      <c r="I333" s="145"/>
      <c r="L333" s="140"/>
      <c r="M333" s="146"/>
      <c r="T333" s="147"/>
      <c r="AT333" s="142" t="s">
        <v>148</v>
      </c>
      <c r="AU333" s="142" t="s">
        <v>85</v>
      </c>
      <c r="AV333" s="12" t="s">
        <v>85</v>
      </c>
      <c r="AW333" s="12" t="s">
        <v>32</v>
      </c>
      <c r="AX333" s="12" t="s">
        <v>78</v>
      </c>
      <c r="AY333" s="142" t="s">
        <v>139</v>
      </c>
    </row>
    <row r="334" spans="2:65" s="13" customFormat="1">
      <c r="B334" s="148"/>
      <c r="D334" s="141" t="s">
        <v>148</v>
      </c>
      <c r="E334" s="149" t="s">
        <v>1</v>
      </c>
      <c r="F334" s="150" t="s">
        <v>156</v>
      </c>
      <c r="H334" s="151">
        <v>27.474</v>
      </c>
      <c r="I334" s="152"/>
      <c r="L334" s="148"/>
      <c r="M334" s="153"/>
      <c r="T334" s="154"/>
      <c r="AT334" s="149" t="s">
        <v>148</v>
      </c>
      <c r="AU334" s="149" t="s">
        <v>85</v>
      </c>
      <c r="AV334" s="13" t="s">
        <v>146</v>
      </c>
      <c r="AW334" s="13" t="s">
        <v>32</v>
      </c>
      <c r="AX334" s="13" t="s">
        <v>83</v>
      </c>
      <c r="AY334" s="149" t="s">
        <v>139</v>
      </c>
    </row>
    <row r="335" spans="2:65" s="1" customFormat="1" ht="16.5" customHeight="1">
      <c r="B335" s="126"/>
      <c r="C335" s="161" t="s">
        <v>609</v>
      </c>
      <c r="D335" s="161" t="s">
        <v>241</v>
      </c>
      <c r="E335" s="162" t="s">
        <v>610</v>
      </c>
      <c r="F335" s="163" t="s">
        <v>611</v>
      </c>
      <c r="G335" s="164" t="s">
        <v>212</v>
      </c>
      <c r="H335" s="165">
        <v>8.0000000000000002E-3</v>
      </c>
      <c r="I335" s="166"/>
      <c r="J335" s="167">
        <f>ROUND(I335*H335,2)</f>
        <v>0</v>
      </c>
      <c r="K335" s="163" t="s">
        <v>145</v>
      </c>
      <c r="L335" s="168"/>
      <c r="M335" s="169" t="s">
        <v>1</v>
      </c>
      <c r="N335" s="170" t="s">
        <v>43</v>
      </c>
      <c r="P335" s="136">
        <f>O335*H335</f>
        <v>0</v>
      </c>
      <c r="Q335" s="136">
        <v>1</v>
      </c>
      <c r="R335" s="136">
        <f>Q335*H335</f>
        <v>8.0000000000000002E-3</v>
      </c>
      <c r="S335" s="136">
        <v>0</v>
      </c>
      <c r="T335" s="137">
        <f>S335*H335</f>
        <v>0</v>
      </c>
      <c r="AR335" s="138" t="s">
        <v>292</v>
      </c>
      <c r="AT335" s="138" t="s">
        <v>241</v>
      </c>
      <c r="AU335" s="138" t="s">
        <v>85</v>
      </c>
      <c r="AY335" s="16" t="s">
        <v>139</v>
      </c>
      <c r="BE335" s="139">
        <f>IF(N335="základní",J335,0)</f>
        <v>0</v>
      </c>
      <c r="BF335" s="139">
        <f>IF(N335="snížená",J335,0)</f>
        <v>0</v>
      </c>
      <c r="BG335" s="139">
        <f>IF(N335="zákl. přenesená",J335,0)</f>
        <v>0</v>
      </c>
      <c r="BH335" s="139">
        <f>IF(N335="sníž. přenesená",J335,0)</f>
        <v>0</v>
      </c>
      <c r="BI335" s="139">
        <f>IF(N335="nulová",J335,0)</f>
        <v>0</v>
      </c>
      <c r="BJ335" s="16" t="s">
        <v>83</v>
      </c>
      <c r="BK335" s="139">
        <f>ROUND(I335*H335,2)</f>
        <v>0</v>
      </c>
      <c r="BL335" s="16" t="s">
        <v>215</v>
      </c>
      <c r="BM335" s="138" t="s">
        <v>612</v>
      </c>
    </row>
    <row r="336" spans="2:65" s="12" customFormat="1">
      <c r="B336" s="140"/>
      <c r="D336" s="141" t="s">
        <v>148</v>
      </c>
      <c r="F336" s="143" t="s">
        <v>613</v>
      </c>
      <c r="H336" s="144">
        <v>8.0000000000000002E-3</v>
      </c>
      <c r="I336" s="145"/>
      <c r="L336" s="140"/>
      <c r="M336" s="146"/>
      <c r="T336" s="147"/>
      <c r="AT336" s="142" t="s">
        <v>148</v>
      </c>
      <c r="AU336" s="142" t="s">
        <v>85</v>
      </c>
      <c r="AV336" s="12" t="s">
        <v>85</v>
      </c>
      <c r="AW336" s="12" t="s">
        <v>3</v>
      </c>
      <c r="AX336" s="12" t="s">
        <v>83</v>
      </c>
      <c r="AY336" s="142" t="s">
        <v>139</v>
      </c>
    </row>
    <row r="337" spans="2:65" s="1" customFormat="1" ht="24.2" customHeight="1">
      <c r="B337" s="126"/>
      <c r="C337" s="127" t="s">
        <v>614</v>
      </c>
      <c r="D337" s="127" t="s">
        <v>141</v>
      </c>
      <c r="E337" s="128" t="s">
        <v>615</v>
      </c>
      <c r="F337" s="129" t="s">
        <v>616</v>
      </c>
      <c r="G337" s="130" t="s">
        <v>144</v>
      </c>
      <c r="H337" s="131">
        <v>54.948</v>
      </c>
      <c r="I337" s="132"/>
      <c r="J337" s="133">
        <f>ROUND(I337*H337,2)</f>
        <v>0</v>
      </c>
      <c r="K337" s="129" t="s">
        <v>145</v>
      </c>
      <c r="L337" s="31"/>
      <c r="M337" s="134" t="s">
        <v>1</v>
      </c>
      <c r="N337" s="135" t="s">
        <v>43</v>
      </c>
      <c r="P337" s="136">
        <f>O337*H337</f>
        <v>0</v>
      </c>
      <c r="Q337" s="136">
        <v>4.0000000000000002E-4</v>
      </c>
      <c r="R337" s="136">
        <f>Q337*H337</f>
        <v>2.1979200000000001E-2</v>
      </c>
      <c r="S337" s="136">
        <v>0</v>
      </c>
      <c r="T337" s="137">
        <f>S337*H337</f>
        <v>0</v>
      </c>
      <c r="AR337" s="138" t="s">
        <v>215</v>
      </c>
      <c r="AT337" s="138" t="s">
        <v>141</v>
      </c>
      <c r="AU337" s="138" t="s">
        <v>85</v>
      </c>
      <c r="AY337" s="16" t="s">
        <v>139</v>
      </c>
      <c r="BE337" s="139">
        <f>IF(N337="základní",J337,0)</f>
        <v>0</v>
      </c>
      <c r="BF337" s="139">
        <f>IF(N337="snížená",J337,0)</f>
        <v>0</v>
      </c>
      <c r="BG337" s="139">
        <f>IF(N337="zákl. přenesená",J337,0)</f>
        <v>0</v>
      </c>
      <c r="BH337" s="139">
        <f>IF(N337="sníž. přenesená",J337,0)</f>
        <v>0</v>
      </c>
      <c r="BI337" s="139">
        <f>IF(N337="nulová",J337,0)</f>
        <v>0</v>
      </c>
      <c r="BJ337" s="16" t="s">
        <v>83</v>
      </c>
      <c r="BK337" s="139">
        <f>ROUND(I337*H337,2)</f>
        <v>0</v>
      </c>
      <c r="BL337" s="16" t="s">
        <v>215</v>
      </c>
      <c r="BM337" s="138" t="s">
        <v>617</v>
      </c>
    </row>
    <row r="338" spans="2:65" s="12" customFormat="1">
      <c r="B338" s="140"/>
      <c r="D338" s="141" t="s">
        <v>148</v>
      </c>
      <c r="E338" s="142" t="s">
        <v>1</v>
      </c>
      <c r="F338" s="143" t="s">
        <v>618</v>
      </c>
      <c r="H338" s="144">
        <v>54.948</v>
      </c>
      <c r="I338" s="145"/>
      <c r="L338" s="140"/>
      <c r="M338" s="146"/>
      <c r="T338" s="147"/>
      <c r="AT338" s="142" t="s">
        <v>148</v>
      </c>
      <c r="AU338" s="142" t="s">
        <v>85</v>
      </c>
      <c r="AV338" s="12" t="s">
        <v>85</v>
      </c>
      <c r="AW338" s="12" t="s">
        <v>32</v>
      </c>
      <c r="AX338" s="12" t="s">
        <v>83</v>
      </c>
      <c r="AY338" s="142" t="s">
        <v>139</v>
      </c>
    </row>
    <row r="339" spans="2:65" s="1" customFormat="1" ht="24.2" customHeight="1">
      <c r="B339" s="126"/>
      <c r="C339" s="161" t="s">
        <v>619</v>
      </c>
      <c r="D339" s="161" t="s">
        <v>241</v>
      </c>
      <c r="E339" s="162" t="s">
        <v>620</v>
      </c>
      <c r="F339" s="163" t="s">
        <v>621</v>
      </c>
      <c r="G339" s="164" t="s">
        <v>144</v>
      </c>
      <c r="H339" s="165">
        <v>32.021000000000001</v>
      </c>
      <c r="I339" s="166"/>
      <c r="J339" s="167">
        <f>ROUND(I339*H339,2)</f>
        <v>0</v>
      </c>
      <c r="K339" s="163" t="s">
        <v>1</v>
      </c>
      <c r="L339" s="168"/>
      <c r="M339" s="169" t="s">
        <v>1</v>
      </c>
      <c r="N339" s="170" t="s">
        <v>43</v>
      </c>
      <c r="P339" s="136">
        <f>O339*H339</f>
        <v>0</v>
      </c>
      <c r="Q339" s="136">
        <v>5.4000000000000003E-3</v>
      </c>
      <c r="R339" s="136">
        <f>Q339*H339</f>
        <v>0.17291340000000002</v>
      </c>
      <c r="S339" s="136">
        <v>0</v>
      </c>
      <c r="T339" s="137">
        <f>S339*H339</f>
        <v>0</v>
      </c>
      <c r="AR339" s="138" t="s">
        <v>292</v>
      </c>
      <c r="AT339" s="138" t="s">
        <v>241</v>
      </c>
      <c r="AU339" s="138" t="s">
        <v>85</v>
      </c>
      <c r="AY339" s="16" t="s">
        <v>139</v>
      </c>
      <c r="BE339" s="139">
        <f>IF(N339="základní",J339,0)</f>
        <v>0</v>
      </c>
      <c r="BF339" s="139">
        <f>IF(N339="snížená",J339,0)</f>
        <v>0</v>
      </c>
      <c r="BG339" s="139">
        <f>IF(N339="zákl. přenesená",J339,0)</f>
        <v>0</v>
      </c>
      <c r="BH339" s="139">
        <f>IF(N339="sníž. přenesená",J339,0)</f>
        <v>0</v>
      </c>
      <c r="BI339" s="139">
        <f>IF(N339="nulová",J339,0)</f>
        <v>0</v>
      </c>
      <c r="BJ339" s="16" t="s">
        <v>83</v>
      </c>
      <c r="BK339" s="139">
        <f>ROUND(I339*H339,2)</f>
        <v>0</v>
      </c>
      <c r="BL339" s="16" t="s">
        <v>215</v>
      </c>
      <c r="BM339" s="138" t="s">
        <v>622</v>
      </c>
    </row>
    <row r="340" spans="2:65" s="12" customFormat="1">
      <c r="B340" s="140"/>
      <c r="D340" s="141" t="s">
        <v>148</v>
      </c>
      <c r="F340" s="143" t="s">
        <v>623</v>
      </c>
      <c r="H340" s="144">
        <v>32.021000000000001</v>
      </c>
      <c r="I340" s="145"/>
      <c r="L340" s="140"/>
      <c r="M340" s="146"/>
      <c r="T340" s="147"/>
      <c r="AT340" s="142" t="s">
        <v>148</v>
      </c>
      <c r="AU340" s="142" t="s">
        <v>85</v>
      </c>
      <c r="AV340" s="12" t="s">
        <v>85</v>
      </c>
      <c r="AW340" s="12" t="s">
        <v>3</v>
      </c>
      <c r="AX340" s="12" t="s">
        <v>83</v>
      </c>
      <c r="AY340" s="142" t="s">
        <v>139</v>
      </c>
    </row>
    <row r="341" spans="2:65" s="1" customFormat="1" ht="24.2" customHeight="1">
      <c r="B341" s="126"/>
      <c r="C341" s="161" t="s">
        <v>624</v>
      </c>
      <c r="D341" s="161" t="s">
        <v>241</v>
      </c>
      <c r="E341" s="162" t="s">
        <v>625</v>
      </c>
      <c r="F341" s="163" t="s">
        <v>626</v>
      </c>
      <c r="G341" s="164" t="s">
        <v>144</v>
      </c>
      <c r="H341" s="165">
        <v>32.021000000000001</v>
      </c>
      <c r="I341" s="166"/>
      <c r="J341" s="167">
        <f>ROUND(I341*H341,2)</f>
        <v>0</v>
      </c>
      <c r="K341" s="163" t="s">
        <v>1</v>
      </c>
      <c r="L341" s="168"/>
      <c r="M341" s="169" t="s">
        <v>1</v>
      </c>
      <c r="N341" s="170" t="s">
        <v>43</v>
      </c>
      <c r="P341" s="136">
        <f>O341*H341</f>
        <v>0</v>
      </c>
      <c r="Q341" s="136">
        <v>5.3E-3</v>
      </c>
      <c r="R341" s="136">
        <f>Q341*H341</f>
        <v>0.16971130000000001</v>
      </c>
      <c r="S341" s="136">
        <v>0</v>
      </c>
      <c r="T341" s="137">
        <f>S341*H341</f>
        <v>0</v>
      </c>
      <c r="AR341" s="138" t="s">
        <v>292</v>
      </c>
      <c r="AT341" s="138" t="s">
        <v>241</v>
      </c>
      <c r="AU341" s="138" t="s">
        <v>85</v>
      </c>
      <c r="AY341" s="16" t="s">
        <v>139</v>
      </c>
      <c r="BE341" s="139">
        <f>IF(N341="základní",J341,0)</f>
        <v>0</v>
      </c>
      <c r="BF341" s="139">
        <f>IF(N341="snížená",J341,0)</f>
        <v>0</v>
      </c>
      <c r="BG341" s="139">
        <f>IF(N341="zákl. přenesená",J341,0)</f>
        <v>0</v>
      </c>
      <c r="BH341" s="139">
        <f>IF(N341="sníž. přenesená",J341,0)</f>
        <v>0</v>
      </c>
      <c r="BI341" s="139">
        <f>IF(N341="nulová",J341,0)</f>
        <v>0</v>
      </c>
      <c r="BJ341" s="16" t="s">
        <v>83</v>
      </c>
      <c r="BK341" s="139">
        <f>ROUND(I341*H341,2)</f>
        <v>0</v>
      </c>
      <c r="BL341" s="16" t="s">
        <v>215</v>
      </c>
      <c r="BM341" s="138" t="s">
        <v>627</v>
      </c>
    </row>
    <row r="342" spans="2:65" s="12" customFormat="1">
      <c r="B342" s="140"/>
      <c r="D342" s="141" t="s">
        <v>148</v>
      </c>
      <c r="F342" s="143" t="s">
        <v>623</v>
      </c>
      <c r="H342" s="144">
        <v>32.021000000000001</v>
      </c>
      <c r="I342" s="145"/>
      <c r="L342" s="140"/>
      <c r="M342" s="146"/>
      <c r="T342" s="147"/>
      <c r="AT342" s="142" t="s">
        <v>148</v>
      </c>
      <c r="AU342" s="142" t="s">
        <v>85</v>
      </c>
      <c r="AV342" s="12" t="s">
        <v>85</v>
      </c>
      <c r="AW342" s="12" t="s">
        <v>3</v>
      </c>
      <c r="AX342" s="12" t="s">
        <v>83</v>
      </c>
      <c r="AY342" s="142" t="s">
        <v>139</v>
      </c>
    </row>
    <row r="343" spans="2:65" s="1" customFormat="1" ht="24.2" customHeight="1">
      <c r="B343" s="126"/>
      <c r="C343" s="127" t="s">
        <v>628</v>
      </c>
      <c r="D343" s="127" t="s">
        <v>141</v>
      </c>
      <c r="E343" s="128" t="s">
        <v>629</v>
      </c>
      <c r="F343" s="129" t="s">
        <v>630</v>
      </c>
      <c r="G343" s="130" t="s">
        <v>144</v>
      </c>
      <c r="H343" s="131">
        <v>35.96</v>
      </c>
      <c r="I343" s="132"/>
      <c r="J343" s="133">
        <f>ROUND(I343*H343,2)</f>
        <v>0</v>
      </c>
      <c r="K343" s="129" t="s">
        <v>145</v>
      </c>
      <c r="L343" s="31"/>
      <c r="M343" s="134" t="s">
        <v>1</v>
      </c>
      <c r="N343" s="135" t="s">
        <v>43</v>
      </c>
      <c r="P343" s="136">
        <f>O343*H343</f>
        <v>0</v>
      </c>
      <c r="Q343" s="136">
        <v>7.7999999999999999E-4</v>
      </c>
      <c r="R343" s="136">
        <f>Q343*H343</f>
        <v>2.8048799999999999E-2</v>
      </c>
      <c r="S343" s="136">
        <v>0</v>
      </c>
      <c r="T343" s="137">
        <f>S343*H343</f>
        <v>0</v>
      </c>
      <c r="AR343" s="138" t="s">
        <v>215</v>
      </c>
      <c r="AT343" s="138" t="s">
        <v>141</v>
      </c>
      <c r="AU343" s="138" t="s">
        <v>85</v>
      </c>
      <c r="AY343" s="16" t="s">
        <v>139</v>
      </c>
      <c r="BE343" s="139">
        <f>IF(N343="základní",J343,0)</f>
        <v>0</v>
      </c>
      <c r="BF343" s="139">
        <f>IF(N343="snížená",J343,0)</f>
        <v>0</v>
      </c>
      <c r="BG343" s="139">
        <f>IF(N343="zákl. přenesená",J343,0)</f>
        <v>0</v>
      </c>
      <c r="BH343" s="139">
        <f>IF(N343="sníž. přenesená",J343,0)</f>
        <v>0</v>
      </c>
      <c r="BI343" s="139">
        <f>IF(N343="nulová",J343,0)</f>
        <v>0</v>
      </c>
      <c r="BJ343" s="16" t="s">
        <v>83</v>
      </c>
      <c r="BK343" s="139">
        <f>ROUND(I343*H343,2)</f>
        <v>0</v>
      </c>
      <c r="BL343" s="16" t="s">
        <v>215</v>
      </c>
      <c r="BM343" s="138" t="s">
        <v>631</v>
      </c>
    </row>
    <row r="344" spans="2:65" s="12" customFormat="1">
      <c r="B344" s="140"/>
      <c r="D344" s="141" t="s">
        <v>148</v>
      </c>
      <c r="E344" s="142" t="s">
        <v>1</v>
      </c>
      <c r="F344" s="143" t="s">
        <v>632</v>
      </c>
      <c r="H344" s="144">
        <v>35.96</v>
      </c>
      <c r="I344" s="145"/>
      <c r="L344" s="140"/>
      <c r="M344" s="146"/>
      <c r="T344" s="147"/>
      <c r="AT344" s="142" t="s">
        <v>148</v>
      </c>
      <c r="AU344" s="142" t="s">
        <v>85</v>
      </c>
      <c r="AV344" s="12" t="s">
        <v>85</v>
      </c>
      <c r="AW344" s="12" t="s">
        <v>32</v>
      </c>
      <c r="AX344" s="12" t="s">
        <v>83</v>
      </c>
      <c r="AY344" s="142" t="s">
        <v>139</v>
      </c>
    </row>
    <row r="345" spans="2:65" s="1" customFormat="1" ht="24.2" customHeight="1">
      <c r="B345" s="126"/>
      <c r="C345" s="127" t="s">
        <v>633</v>
      </c>
      <c r="D345" s="127" t="s">
        <v>141</v>
      </c>
      <c r="E345" s="128" t="s">
        <v>634</v>
      </c>
      <c r="F345" s="129" t="s">
        <v>635</v>
      </c>
      <c r="G345" s="130" t="s">
        <v>289</v>
      </c>
      <c r="H345" s="131">
        <v>12.4</v>
      </c>
      <c r="I345" s="132"/>
      <c r="J345" s="133">
        <f>ROUND(I345*H345,2)</f>
        <v>0</v>
      </c>
      <c r="K345" s="129" t="s">
        <v>145</v>
      </c>
      <c r="L345" s="31"/>
      <c r="M345" s="134" t="s">
        <v>1</v>
      </c>
      <c r="N345" s="135" t="s">
        <v>43</v>
      </c>
      <c r="P345" s="136">
        <f>O345*H345</f>
        <v>0</v>
      </c>
      <c r="Q345" s="136">
        <v>1.6000000000000001E-4</v>
      </c>
      <c r="R345" s="136">
        <f>Q345*H345</f>
        <v>1.9840000000000001E-3</v>
      </c>
      <c r="S345" s="136">
        <v>0</v>
      </c>
      <c r="T345" s="137">
        <f>S345*H345</f>
        <v>0</v>
      </c>
      <c r="AR345" s="138" t="s">
        <v>215</v>
      </c>
      <c r="AT345" s="138" t="s">
        <v>141</v>
      </c>
      <c r="AU345" s="138" t="s">
        <v>85</v>
      </c>
      <c r="AY345" s="16" t="s">
        <v>139</v>
      </c>
      <c r="BE345" s="139">
        <f>IF(N345="základní",J345,0)</f>
        <v>0</v>
      </c>
      <c r="BF345" s="139">
        <f>IF(N345="snížená",J345,0)</f>
        <v>0</v>
      </c>
      <c r="BG345" s="139">
        <f>IF(N345="zákl. přenesená",J345,0)</f>
        <v>0</v>
      </c>
      <c r="BH345" s="139">
        <f>IF(N345="sníž. přenesená",J345,0)</f>
        <v>0</v>
      </c>
      <c r="BI345" s="139">
        <f>IF(N345="nulová",J345,0)</f>
        <v>0</v>
      </c>
      <c r="BJ345" s="16" t="s">
        <v>83</v>
      </c>
      <c r="BK345" s="139">
        <f>ROUND(I345*H345,2)</f>
        <v>0</v>
      </c>
      <c r="BL345" s="16" t="s">
        <v>215</v>
      </c>
      <c r="BM345" s="138" t="s">
        <v>636</v>
      </c>
    </row>
    <row r="346" spans="2:65" s="12" customFormat="1">
      <c r="B346" s="140"/>
      <c r="D346" s="141" t="s">
        <v>148</v>
      </c>
      <c r="E346" s="142" t="s">
        <v>1</v>
      </c>
      <c r="F346" s="143" t="s">
        <v>637</v>
      </c>
      <c r="H346" s="144">
        <v>12.4</v>
      </c>
      <c r="I346" s="145"/>
      <c r="L346" s="140"/>
      <c r="M346" s="146"/>
      <c r="T346" s="147"/>
      <c r="AT346" s="142" t="s">
        <v>148</v>
      </c>
      <c r="AU346" s="142" t="s">
        <v>85</v>
      </c>
      <c r="AV346" s="12" t="s">
        <v>85</v>
      </c>
      <c r="AW346" s="12" t="s">
        <v>32</v>
      </c>
      <c r="AX346" s="12" t="s">
        <v>83</v>
      </c>
      <c r="AY346" s="142" t="s">
        <v>139</v>
      </c>
    </row>
    <row r="347" spans="2:65" s="1" customFormat="1" ht="33" customHeight="1">
      <c r="B347" s="126"/>
      <c r="C347" s="127" t="s">
        <v>638</v>
      </c>
      <c r="D347" s="127" t="s">
        <v>141</v>
      </c>
      <c r="E347" s="128" t="s">
        <v>639</v>
      </c>
      <c r="F347" s="129" t="s">
        <v>640</v>
      </c>
      <c r="G347" s="130" t="s">
        <v>144</v>
      </c>
      <c r="H347" s="131">
        <v>31</v>
      </c>
      <c r="I347" s="132"/>
      <c r="J347" s="133">
        <f>ROUND(I347*H347,2)</f>
        <v>0</v>
      </c>
      <c r="K347" s="129" t="s">
        <v>1</v>
      </c>
      <c r="L347" s="31"/>
      <c r="M347" s="134" t="s">
        <v>1</v>
      </c>
      <c r="N347" s="135" t="s">
        <v>43</v>
      </c>
      <c r="P347" s="136">
        <f>O347*H347</f>
        <v>0</v>
      </c>
      <c r="Q347" s="136">
        <v>6.0099999999999997E-3</v>
      </c>
      <c r="R347" s="136">
        <f>Q347*H347</f>
        <v>0.18631</v>
      </c>
      <c r="S347" s="136">
        <v>0</v>
      </c>
      <c r="T347" s="137">
        <f>S347*H347</f>
        <v>0</v>
      </c>
      <c r="AR347" s="138" t="s">
        <v>215</v>
      </c>
      <c r="AT347" s="138" t="s">
        <v>141</v>
      </c>
      <c r="AU347" s="138" t="s">
        <v>85</v>
      </c>
      <c r="AY347" s="16" t="s">
        <v>139</v>
      </c>
      <c r="BE347" s="139">
        <f>IF(N347="základní",J347,0)</f>
        <v>0</v>
      </c>
      <c r="BF347" s="139">
        <f>IF(N347="snížená",J347,0)</f>
        <v>0</v>
      </c>
      <c r="BG347" s="139">
        <f>IF(N347="zákl. přenesená",J347,0)</f>
        <v>0</v>
      </c>
      <c r="BH347" s="139">
        <f>IF(N347="sníž. přenesená",J347,0)</f>
        <v>0</v>
      </c>
      <c r="BI347" s="139">
        <f>IF(N347="nulová",J347,0)</f>
        <v>0</v>
      </c>
      <c r="BJ347" s="16" t="s">
        <v>83</v>
      </c>
      <c r="BK347" s="139">
        <f>ROUND(I347*H347,2)</f>
        <v>0</v>
      </c>
      <c r="BL347" s="16" t="s">
        <v>215</v>
      </c>
      <c r="BM347" s="138" t="s">
        <v>641</v>
      </c>
    </row>
    <row r="348" spans="2:65" s="1" customFormat="1" ht="24.2" customHeight="1">
      <c r="B348" s="126"/>
      <c r="C348" s="127" t="s">
        <v>642</v>
      </c>
      <c r="D348" s="127" t="s">
        <v>141</v>
      </c>
      <c r="E348" s="128" t="s">
        <v>643</v>
      </c>
      <c r="F348" s="129" t="s">
        <v>644</v>
      </c>
      <c r="G348" s="130" t="s">
        <v>144</v>
      </c>
      <c r="H348" s="131">
        <v>37.424999999999997</v>
      </c>
      <c r="I348" s="132"/>
      <c r="J348" s="133">
        <f>ROUND(I348*H348,2)</f>
        <v>0</v>
      </c>
      <c r="K348" s="129" t="s">
        <v>1</v>
      </c>
      <c r="L348" s="31"/>
      <c r="M348" s="134" t="s">
        <v>1</v>
      </c>
      <c r="N348" s="135" t="s">
        <v>43</v>
      </c>
      <c r="P348" s="136">
        <f>O348*H348</f>
        <v>0</v>
      </c>
      <c r="Q348" s="136">
        <v>6.0099999999999997E-3</v>
      </c>
      <c r="R348" s="136">
        <f>Q348*H348</f>
        <v>0.22492424999999996</v>
      </c>
      <c r="S348" s="136">
        <v>0</v>
      </c>
      <c r="T348" s="137">
        <f>S348*H348</f>
        <v>0</v>
      </c>
      <c r="AR348" s="138" t="s">
        <v>215</v>
      </c>
      <c r="AT348" s="138" t="s">
        <v>141</v>
      </c>
      <c r="AU348" s="138" t="s">
        <v>85</v>
      </c>
      <c r="AY348" s="16" t="s">
        <v>139</v>
      </c>
      <c r="BE348" s="139">
        <f>IF(N348="základní",J348,0)</f>
        <v>0</v>
      </c>
      <c r="BF348" s="139">
        <f>IF(N348="snížená",J348,0)</f>
        <v>0</v>
      </c>
      <c r="BG348" s="139">
        <f>IF(N348="zákl. přenesená",J348,0)</f>
        <v>0</v>
      </c>
      <c r="BH348" s="139">
        <f>IF(N348="sníž. přenesená",J348,0)</f>
        <v>0</v>
      </c>
      <c r="BI348" s="139">
        <f>IF(N348="nulová",J348,0)</f>
        <v>0</v>
      </c>
      <c r="BJ348" s="16" t="s">
        <v>83</v>
      </c>
      <c r="BK348" s="139">
        <f>ROUND(I348*H348,2)</f>
        <v>0</v>
      </c>
      <c r="BL348" s="16" t="s">
        <v>215</v>
      </c>
      <c r="BM348" s="138" t="s">
        <v>645</v>
      </c>
    </row>
    <row r="349" spans="2:65" s="12" customFormat="1">
      <c r="B349" s="140"/>
      <c r="D349" s="141" t="s">
        <v>148</v>
      </c>
      <c r="E349" s="142" t="s">
        <v>1</v>
      </c>
      <c r="F349" s="143" t="s">
        <v>646</v>
      </c>
      <c r="H349" s="144">
        <v>4.96</v>
      </c>
      <c r="I349" s="145"/>
      <c r="L349" s="140"/>
      <c r="M349" s="146"/>
      <c r="T349" s="147"/>
      <c r="AT349" s="142" t="s">
        <v>148</v>
      </c>
      <c r="AU349" s="142" t="s">
        <v>85</v>
      </c>
      <c r="AV349" s="12" t="s">
        <v>85</v>
      </c>
      <c r="AW349" s="12" t="s">
        <v>32</v>
      </c>
      <c r="AX349" s="12" t="s">
        <v>78</v>
      </c>
      <c r="AY349" s="142" t="s">
        <v>139</v>
      </c>
    </row>
    <row r="350" spans="2:65" s="12" customFormat="1">
      <c r="B350" s="140"/>
      <c r="D350" s="141" t="s">
        <v>148</v>
      </c>
      <c r="E350" s="142" t="s">
        <v>1</v>
      </c>
      <c r="F350" s="143" t="s">
        <v>647</v>
      </c>
      <c r="H350" s="144">
        <v>7.7439999999999998</v>
      </c>
      <c r="I350" s="145"/>
      <c r="L350" s="140"/>
      <c r="M350" s="146"/>
      <c r="T350" s="147"/>
      <c r="AT350" s="142" t="s">
        <v>148</v>
      </c>
      <c r="AU350" s="142" t="s">
        <v>85</v>
      </c>
      <c r="AV350" s="12" t="s">
        <v>85</v>
      </c>
      <c r="AW350" s="12" t="s">
        <v>32</v>
      </c>
      <c r="AX350" s="12" t="s">
        <v>78</v>
      </c>
      <c r="AY350" s="142" t="s">
        <v>139</v>
      </c>
    </row>
    <row r="351" spans="2:65" s="12" customFormat="1">
      <c r="B351" s="140"/>
      <c r="D351" s="141" t="s">
        <v>148</v>
      </c>
      <c r="E351" s="142" t="s">
        <v>1</v>
      </c>
      <c r="F351" s="143" t="s">
        <v>648</v>
      </c>
      <c r="H351" s="144">
        <v>24.721</v>
      </c>
      <c r="I351" s="145"/>
      <c r="L351" s="140"/>
      <c r="M351" s="146"/>
      <c r="T351" s="147"/>
      <c r="AT351" s="142" t="s">
        <v>148</v>
      </c>
      <c r="AU351" s="142" t="s">
        <v>85</v>
      </c>
      <c r="AV351" s="12" t="s">
        <v>85</v>
      </c>
      <c r="AW351" s="12" t="s">
        <v>32</v>
      </c>
      <c r="AX351" s="12" t="s">
        <v>78</v>
      </c>
      <c r="AY351" s="142" t="s">
        <v>139</v>
      </c>
    </row>
    <row r="352" spans="2:65" s="13" customFormat="1">
      <c r="B352" s="148"/>
      <c r="D352" s="141" t="s">
        <v>148</v>
      </c>
      <c r="E352" s="149" t="s">
        <v>1</v>
      </c>
      <c r="F352" s="150" t="s">
        <v>156</v>
      </c>
      <c r="H352" s="151">
        <v>37.424999999999997</v>
      </c>
      <c r="I352" s="152"/>
      <c r="L352" s="148"/>
      <c r="M352" s="153"/>
      <c r="T352" s="154"/>
      <c r="AT352" s="149" t="s">
        <v>148</v>
      </c>
      <c r="AU352" s="149" t="s">
        <v>85</v>
      </c>
      <c r="AV352" s="13" t="s">
        <v>146</v>
      </c>
      <c r="AW352" s="13" t="s">
        <v>32</v>
      </c>
      <c r="AX352" s="13" t="s">
        <v>83</v>
      </c>
      <c r="AY352" s="149" t="s">
        <v>139</v>
      </c>
    </row>
    <row r="353" spans="2:65" s="1" customFormat="1" ht="24.2" customHeight="1">
      <c r="B353" s="126"/>
      <c r="C353" s="127" t="s">
        <v>649</v>
      </c>
      <c r="D353" s="127" t="s">
        <v>141</v>
      </c>
      <c r="E353" s="128" t="s">
        <v>650</v>
      </c>
      <c r="F353" s="129" t="s">
        <v>651</v>
      </c>
      <c r="G353" s="130" t="s">
        <v>652</v>
      </c>
      <c r="H353" s="171"/>
      <c r="I353" s="132"/>
      <c r="J353" s="133">
        <f>ROUND(I353*H353,2)</f>
        <v>0</v>
      </c>
      <c r="K353" s="129" t="s">
        <v>145</v>
      </c>
      <c r="L353" s="31"/>
      <c r="M353" s="134" t="s">
        <v>1</v>
      </c>
      <c r="N353" s="135" t="s">
        <v>43</v>
      </c>
      <c r="P353" s="136">
        <f>O353*H353</f>
        <v>0</v>
      </c>
      <c r="Q353" s="136">
        <v>0</v>
      </c>
      <c r="R353" s="136">
        <f>Q353*H353</f>
        <v>0</v>
      </c>
      <c r="S353" s="136">
        <v>0</v>
      </c>
      <c r="T353" s="137">
        <f>S353*H353</f>
        <v>0</v>
      </c>
      <c r="AR353" s="138" t="s">
        <v>215</v>
      </c>
      <c r="AT353" s="138" t="s">
        <v>141</v>
      </c>
      <c r="AU353" s="138" t="s">
        <v>85</v>
      </c>
      <c r="AY353" s="16" t="s">
        <v>139</v>
      </c>
      <c r="BE353" s="139">
        <f>IF(N353="základní",J353,0)</f>
        <v>0</v>
      </c>
      <c r="BF353" s="139">
        <f>IF(N353="snížená",J353,0)</f>
        <v>0</v>
      </c>
      <c r="BG353" s="139">
        <f>IF(N353="zákl. přenesená",J353,0)</f>
        <v>0</v>
      </c>
      <c r="BH353" s="139">
        <f>IF(N353="sníž. přenesená",J353,0)</f>
        <v>0</v>
      </c>
      <c r="BI353" s="139">
        <f>IF(N353="nulová",J353,0)</f>
        <v>0</v>
      </c>
      <c r="BJ353" s="16" t="s">
        <v>83</v>
      </c>
      <c r="BK353" s="139">
        <f>ROUND(I353*H353,2)</f>
        <v>0</v>
      </c>
      <c r="BL353" s="16" t="s">
        <v>215</v>
      </c>
      <c r="BM353" s="138" t="s">
        <v>653</v>
      </c>
    </row>
    <row r="354" spans="2:65" s="11" customFormat="1" ht="22.9" customHeight="1">
      <c r="B354" s="114"/>
      <c r="D354" s="115" t="s">
        <v>77</v>
      </c>
      <c r="E354" s="124" t="s">
        <v>654</v>
      </c>
      <c r="F354" s="124" t="s">
        <v>655</v>
      </c>
      <c r="I354" s="117"/>
      <c r="J354" s="125">
        <f>BK354</f>
        <v>0</v>
      </c>
      <c r="L354" s="114"/>
      <c r="M354" s="119"/>
      <c r="P354" s="120">
        <f>SUM(P355:P358)</f>
        <v>0</v>
      </c>
      <c r="R354" s="120">
        <f>SUM(R355:R358)</f>
        <v>5.5214399999999997E-2</v>
      </c>
      <c r="T354" s="121">
        <f>SUM(T355:T358)</f>
        <v>0</v>
      </c>
      <c r="AR354" s="115" t="s">
        <v>85</v>
      </c>
      <c r="AT354" s="122" t="s">
        <v>77</v>
      </c>
      <c r="AU354" s="122" t="s">
        <v>83</v>
      </c>
      <c r="AY354" s="115" t="s">
        <v>139</v>
      </c>
      <c r="BK354" s="123">
        <f>SUM(BK355:BK358)</f>
        <v>0</v>
      </c>
    </row>
    <row r="355" spans="2:65" s="1" customFormat="1" ht="24.2" customHeight="1">
      <c r="B355" s="126"/>
      <c r="C355" s="127" t="s">
        <v>656</v>
      </c>
      <c r="D355" s="127" t="s">
        <v>141</v>
      </c>
      <c r="E355" s="128" t="s">
        <v>657</v>
      </c>
      <c r="F355" s="129" t="s">
        <v>658</v>
      </c>
      <c r="G355" s="130" t="s">
        <v>144</v>
      </c>
      <c r="H355" s="131">
        <v>21.91</v>
      </c>
      <c r="I355" s="132"/>
      <c r="J355" s="133">
        <f>ROUND(I355*H355,2)</f>
        <v>0</v>
      </c>
      <c r="K355" s="129" t="s">
        <v>145</v>
      </c>
      <c r="L355" s="31"/>
      <c r="M355" s="134" t="s">
        <v>1</v>
      </c>
      <c r="N355" s="135" t="s">
        <v>43</v>
      </c>
      <c r="P355" s="136">
        <f>O355*H355</f>
        <v>0</v>
      </c>
      <c r="Q355" s="136">
        <v>0</v>
      </c>
      <c r="R355" s="136">
        <f>Q355*H355</f>
        <v>0</v>
      </c>
      <c r="S355" s="136">
        <v>0</v>
      </c>
      <c r="T355" s="137">
        <f>S355*H355</f>
        <v>0</v>
      </c>
      <c r="AR355" s="138" t="s">
        <v>215</v>
      </c>
      <c r="AT355" s="138" t="s">
        <v>141</v>
      </c>
      <c r="AU355" s="138" t="s">
        <v>85</v>
      </c>
      <c r="AY355" s="16" t="s">
        <v>139</v>
      </c>
      <c r="BE355" s="139">
        <f>IF(N355="základní",J355,0)</f>
        <v>0</v>
      </c>
      <c r="BF355" s="139">
        <f>IF(N355="snížená",J355,0)</f>
        <v>0</v>
      </c>
      <c r="BG355" s="139">
        <f>IF(N355="zákl. přenesená",J355,0)</f>
        <v>0</v>
      </c>
      <c r="BH355" s="139">
        <f>IF(N355="sníž. přenesená",J355,0)</f>
        <v>0</v>
      </c>
      <c r="BI355" s="139">
        <f>IF(N355="nulová",J355,0)</f>
        <v>0</v>
      </c>
      <c r="BJ355" s="16" t="s">
        <v>83</v>
      </c>
      <c r="BK355" s="139">
        <f>ROUND(I355*H355,2)</f>
        <v>0</v>
      </c>
      <c r="BL355" s="16" t="s">
        <v>215</v>
      </c>
      <c r="BM355" s="138" t="s">
        <v>659</v>
      </c>
    </row>
    <row r="356" spans="2:65" s="12" customFormat="1">
      <c r="B356" s="140"/>
      <c r="D356" s="141" t="s">
        <v>148</v>
      </c>
      <c r="E356" s="142" t="s">
        <v>1</v>
      </c>
      <c r="F356" s="143" t="s">
        <v>444</v>
      </c>
      <c r="H356" s="144">
        <v>21.91</v>
      </c>
      <c r="I356" s="145"/>
      <c r="L356" s="140"/>
      <c r="M356" s="146"/>
      <c r="T356" s="147"/>
      <c r="AT356" s="142" t="s">
        <v>148</v>
      </c>
      <c r="AU356" s="142" t="s">
        <v>85</v>
      </c>
      <c r="AV356" s="12" t="s">
        <v>85</v>
      </c>
      <c r="AW356" s="12" t="s">
        <v>32</v>
      </c>
      <c r="AX356" s="12" t="s">
        <v>83</v>
      </c>
      <c r="AY356" s="142" t="s">
        <v>139</v>
      </c>
    </row>
    <row r="357" spans="2:65" s="1" customFormat="1" ht="24.2" customHeight="1">
      <c r="B357" s="126"/>
      <c r="C357" s="161" t="s">
        <v>660</v>
      </c>
      <c r="D357" s="161" t="s">
        <v>241</v>
      </c>
      <c r="E357" s="162" t="s">
        <v>661</v>
      </c>
      <c r="F357" s="163" t="s">
        <v>662</v>
      </c>
      <c r="G357" s="164" t="s">
        <v>144</v>
      </c>
      <c r="H357" s="165">
        <v>23.006</v>
      </c>
      <c r="I357" s="166"/>
      <c r="J357" s="167">
        <f>ROUND(I357*H357,2)</f>
        <v>0</v>
      </c>
      <c r="K357" s="163" t="s">
        <v>145</v>
      </c>
      <c r="L357" s="168"/>
      <c r="M357" s="169" t="s">
        <v>1</v>
      </c>
      <c r="N357" s="170" t="s">
        <v>43</v>
      </c>
      <c r="P357" s="136">
        <f>O357*H357</f>
        <v>0</v>
      </c>
      <c r="Q357" s="136">
        <v>2.3999999999999998E-3</v>
      </c>
      <c r="R357" s="136">
        <f>Q357*H357</f>
        <v>5.5214399999999997E-2</v>
      </c>
      <c r="S357" s="136">
        <v>0</v>
      </c>
      <c r="T357" s="137">
        <f>S357*H357</f>
        <v>0</v>
      </c>
      <c r="AR357" s="138" t="s">
        <v>292</v>
      </c>
      <c r="AT357" s="138" t="s">
        <v>241</v>
      </c>
      <c r="AU357" s="138" t="s">
        <v>85</v>
      </c>
      <c r="AY357" s="16" t="s">
        <v>139</v>
      </c>
      <c r="BE357" s="139">
        <f>IF(N357="základní",J357,0)</f>
        <v>0</v>
      </c>
      <c r="BF357" s="139">
        <f>IF(N357="snížená",J357,0)</f>
        <v>0</v>
      </c>
      <c r="BG357" s="139">
        <f>IF(N357="zákl. přenesená",J357,0)</f>
        <v>0</v>
      </c>
      <c r="BH357" s="139">
        <f>IF(N357="sníž. přenesená",J357,0)</f>
        <v>0</v>
      </c>
      <c r="BI357" s="139">
        <f>IF(N357="nulová",J357,0)</f>
        <v>0</v>
      </c>
      <c r="BJ357" s="16" t="s">
        <v>83</v>
      </c>
      <c r="BK357" s="139">
        <f>ROUND(I357*H357,2)</f>
        <v>0</v>
      </c>
      <c r="BL357" s="16" t="s">
        <v>215</v>
      </c>
      <c r="BM357" s="138" t="s">
        <v>663</v>
      </c>
    </row>
    <row r="358" spans="2:65" s="12" customFormat="1">
      <c r="B358" s="140"/>
      <c r="D358" s="141" t="s">
        <v>148</v>
      </c>
      <c r="F358" s="143" t="s">
        <v>664</v>
      </c>
      <c r="H358" s="144">
        <v>23.006</v>
      </c>
      <c r="I358" s="145"/>
      <c r="L358" s="140"/>
      <c r="M358" s="146"/>
      <c r="T358" s="147"/>
      <c r="AT358" s="142" t="s">
        <v>148</v>
      </c>
      <c r="AU358" s="142" t="s">
        <v>85</v>
      </c>
      <c r="AV358" s="12" t="s">
        <v>85</v>
      </c>
      <c r="AW358" s="12" t="s">
        <v>3</v>
      </c>
      <c r="AX358" s="12" t="s">
        <v>83</v>
      </c>
      <c r="AY358" s="142" t="s">
        <v>139</v>
      </c>
    </row>
    <row r="359" spans="2:65" s="11" customFormat="1" ht="22.9" customHeight="1">
      <c r="B359" s="114"/>
      <c r="D359" s="115" t="s">
        <v>77</v>
      </c>
      <c r="E359" s="124" t="s">
        <v>665</v>
      </c>
      <c r="F359" s="124" t="s">
        <v>666</v>
      </c>
      <c r="I359" s="117"/>
      <c r="J359" s="125">
        <f>BK359</f>
        <v>0</v>
      </c>
      <c r="L359" s="114"/>
      <c r="M359" s="119"/>
      <c r="P359" s="120">
        <f>P360</f>
        <v>0</v>
      </c>
      <c r="R359" s="120">
        <f>R360</f>
        <v>1.7639999999999999E-2</v>
      </c>
      <c r="T359" s="121">
        <f>T360</f>
        <v>0</v>
      </c>
      <c r="AR359" s="115" t="s">
        <v>85</v>
      </c>
      <c r="AT359" s="122" t="s">
        <v>77</v>
      </c>
      <c r="AU359" s="122" t="s">
        <v>83</v>
      </c>
      <c r="AY359" s="115" t="s">
        <v>139</v>
      </c>
      <c r="BK359" s="123">
        <f>BK360</f>
        <v>0</v>
      </c>
    </row>
    <row r="360" spans="2:65" s="1" customFormat="1" ht="16.5" customHeight="1">
      <c r="B360" s="126"/>
      <c r="C360" s="127" t="s">
        <v>667</v>
      </c>
      <c r="D360" s="127" t="s">
        <v>141</v>
      </c>
      <c r="E360" s="128" t="s">
        <v>665</v>
      </c>
      <c r="F360" s="129" t="s">
        <v>668</v>
      </c>
      <c r="G360" s="130" t="s">
        <v>1</v>
      </c>
      <c r="H360" s="131">
        <v>1</v>
      </c>
      <c r="I360" s="132">
        <f>ZTI!F27</f>
        <v>0</v>
      </c>
      <c r="J360" s="133">
        <f>ROUND(I360*H360,2)</f>
        <v>0</v>
      </c>
      <c r="K360" s="129" t="s">
        <v>1</v>
      </c>
      <c r="L360" s="31"/>
      <c r="M360" s="134" t="s">
        <v>1</v>
      </c>
      <c r="N360" s="135" t="s">
        <v>43</v>
      </c>
      <c r="P360" s="136">
        <f>O360*H360</f>
        <v>0</v>
      </c>
      <c r="Q360" s="136">
        <v>1.7639999999999999E-2</v>
      </c>
      <c r="R360" s="136">
        <f>Q360*H360</f>
        <v>1.7639999999999999E-2</v>
      </c>
      <c r="S360" s="136">
        <v>0</v>
      </c>
      <c r="T360" s="137">
        <f>S360*H360</f>
        <v>0</v>
      </c>
      <c r="AR360" s="138" t="s">
        <v>215</v>
      </c>
      <c r="AT360" s="138" t="s">
        <v>141</v>
      </c>
      <c r="AU360" s="138" t="s">
        <v>85</v>
      </c>
      <c r="AY360" s="16" t="s">
        <v>139</v>
      </c>
      <c r="BE360" s="139">
        <f>IF(N360="základní",J360,0)</f>
        <v>0</v>
      </c>
      <c r="BF360" s="139">
        <f>IF(N360="snížená",J360,0)</f>
        <v>0</v>
      </c>
      <c r="BG360" s="139">
        <f>IF(N360="zákl. přenesená",J360,0)</f>
        <v>0</v>
      </c>
      <c r="BH360" s="139">
        <f>IF(N360="sníž. přenesená",J360,0)</f>
        <v>0</v>
      </c>
      <c r="BI360" s="139">
        <f>IF(N360="nulová",J360,0)</f>
        <v>0</v>
      </c>
      <c r="BJ360" s="16" t="s">
        <v>83</v>
      </c>
      <c r="BK360" s="139">
        <f>ROUND(I360*H360,2)</f>
        <v>0</v>
      </c>
      <c r="BL360" s="16" t="s">
        <v>215</v>
      </c>
      <c r="BM360" s="138" t="s">
        <v>669</v>
      </c>
    </row>
    <row r="361" spans="2:65" s="11" customFormat="1" ht="22.9" customHeight="1">
      <c r="B361" s="114"/>
      <c r="D361" s="115" t="s">
        <v>77</v>
      </c>
      <c r="E361" s="124" t="s">
        <v>670</v>
      </c>
      <c r="F361" s="124" t="s">
        <v>671</v>
      </c>
      <c r="I361" s="117"/>
      <c r="J361" s="125">
        <f>BK361</f>
        <v>0</v>
      </c>
      <c r="L361" s="114"/>
      <c r="M361" s="119"/>
      <c r="P361" s="120">
        <f>SUM(P362:P365)</f>
        <v>0</v>
      </c>
      <c r="R361" s="120">
        <f>SUM(R362:R365)</f>
        <v>2.06E-2</v>
      </c>
      <c r="T361" s="121">
        <f>SUM(T362:T365)</f>
        <v>1.0059999999999999E-2</v>
      </c>
      <c r="AR361" s="115" t="s">
        <v>85</v>
      </c>
      <c r="AT361" s="122" t="s">
        <v>77</v>
      </c>
      <c r="AU361" s="122" t="s">
        <v>83</v>
      </c>
      <c r="AY361" s="115" t="s">
        <v>139</v>
      </c>
      <c r="BK361" s="123">
        <f>SUM(BK362:BK365)</f>
        <v>0</v>
      </c>
    </row>
    <row r="362" spans="2:65" s="1" customFormat="1" ht="24.2" customHeight="1">
      <c r="B362" s="126"/>
      <c r="C362" s="127" t="s">
        <v>672</v>
      </c>
      <c r="D362" s="127" t="s">
        <v>141</v>
      </c>
      <c r="E362" s="128" t="s">
        <v>673</v>
      </c>
      <c r="F362" s="129" t="s">
        <v>674</v>
      </c>
      <c r="G362" s="130" t="s">
        <v>675</v>
      </c>
      <c r="H362" s="131">
        <v>1</v>
      </c>
      <c r="I362" s="132"/>
      <c r="J362" s="133">
        <f>ROUND(I362*H362,2)</f>
        <v>0</v>
      </c>
      <c r="K362" s="129" t="s">
        <v>145</v>
      </c>
      <c r="L362" s="31"/>
      <c r="M362" s="134" t="s">
        <v>1</v>
      </c>
      <c r="N362" s="135" t="s">
        <v>43</v>
      </c>
      <c r="P362" s="136">
        <f>O362*H362</f>
        <v>0</v>
      </c>
      <c r="Q362" s="136">
        <v>0</v>
      </c>
      <c r="R362" s="136">
        <f>Q362*H362</f>
        <v>0</v>
      </c>
      <c r="S362" s="136">
        <v>9.1999999999999998E-3</v>
      </c>
      <c r="T362" s="137">
        <f>S362*H362</f>
        <v>9.1999999999999998E-3</v>
      </c>
      <c r="AR362" s="138" t="s">
        <v>215</v>
      </c>
      <c r="AT362" s="138" t="s">
        <v>141</v>
      </c>
      <c r="AU362" s="138" t="s">
        <v>85</v>
      </c>
      <c r="AY362" s="16" t="s">
        <v>139</v>
      </c>
      <c r="BE362" s="139">
        <f>IF(N362="základní",J362,0)</f>
        <v>0</v>
      </c>
      <c r="BF362" s="139">
        <f>IF(N362="snížená",J362,0)</f>
        <v>0</v>
      </c>
      <c r="BG362" s="139">
        <f>IF(N362="zákl. přenesená",J362,0)</f>
        <v>0</v>
      </c>
      <c r="BH362" s="139">
        <f>IF(N362="sníž. přenesená",J362,0)</f>
        <v>0</v>
      </c>
      <c r="BI362" s="139">
        <f>IF(N362="nulová",J362,0)</f>
        <v>0</v>
      </c>
      <c r="BJ362" s="16" t="s">
        <v>83</v>
      </c>
      <c r="BK362" s="139">
        <f>ROUND(I362*H362,2)</f>
        <v>0</v>
      </c>
      <c r="BL362" s="16" t="s">
        <v>215</v>
      </c>
      <c r="BM362" s="138" t="s">
        <v>676</v>
      </c>
    </row>
    <row r="363" spans="2:65" s="1" customFormat="1" ht="21.75" customHeight="1">
      <c r="B363" s="126"/>
      <c r="C363" s="127" t="s">
        <v>677</v>
      </c>
      <c r="D363" s="127" t="s">
        <v>141</v>
      </c>
      <c r="E363" s="128" t="s">
        <v>678</v>
      </c>
      <c r="F363" s="129" t="s">
        <v>679</v>
      </c>
      <c r="G363" s="130" t="s">
        <v>675</v>
      </c>
      <c r="H363" s="131">
        <v>1</v>
      </c>
      <c r="I363" s="132"/>
      <c r="J363" s="133">
        <f>ROUND(I363*H363,2)</f>
        <v>0</v>
      </c>
      <c r="K363" s="129" t="s">
        <v>1</v>
      </c>
      <c r="L363" s="31"/>
      <c r="M363" s="134" t="s">
        <v>1</v>
      </c>
      <c r="N363" s="135" t="s">
        <v>43</v>
      </c>
      <c r="P363" s="136">
        <f>O363*H363</f>
        <v>0</v>
      </c>
      <c r="Q363" s="136">
        <v>2.06E-2</v>
      </c>
      <c r="R363" s="136">
        <f>Q363*H363</f>
        <v>2.06E-2</v>
      </c>
      <c r="S363" s="136">
        <v>0</v>
      </c>
      <c r="T363" s="137">
        <f>S363*H363</f>
        <v>0</v>
      </c>
      <c r="AR363" s="138" t="s">
        <v>215</v>
      </c>
      <c r="AT363" s="138" t="s">
        <v>141</v>
      </c>
      <c r="AU363" s="138" t="s">
        <v>85</v>
      </c>
      <c r="AY363" s="16" t="s">
        <v>139</v>
      </c>
      <c r="BE363" s="139">
        <f>IF(N363="základní",J363,0)</f>
        <v>0</v>
      </c>
      <c r="BF363" s="139">
        <f>IF(N363="snížená",J363,0)</f>
        <v>0</v>
      </c>
      <c r="BG363" s="139">
        <f>IF(N363="zákl. přenesená",J363,0)</f>
        <v>0</v>
      </c>
      <c r="BH363" s="139">
        <f>IF(N363="sníž. přenesená",J363,0)</f>
        <v>0</v>
      </c>
      <c r="BI363" s="139">
        <f>IF(N363="nulová",J363,0)</f>
        <v>0</v>
      </c>
      <c r="BJ363" s="16" t="s">
        <v>83</v>
      </c>
      <c r="BK363" s="139">
        <f>ROUND(I363*H363,2)</f>
        <v>0</v>
      </c>
      <c r="BL363" s="16" t="s">
        <v>215</v>
      </c>
      <c r="BM363" s="138" t="s">
        <v>680</v>
      </c>
    </row>
    <row r="364" spans="2:65" s="1" customFormat="1" ht="16.5" customHeight="1">
      <c r="B364" s="126"/>
      <c r="C364" s="127" t="s">
        <v>681</v>
      </c>
      <c r="D364" s="127" t="s">
        <v>141</v>
      </c>
      <c r="E364" s="128" t="s">
        <v>682</v>
      </c>
      <c r="F364" s="129" t="s">
        <v>683</v>
      </c>
      <c r="G364" s="130" t="s">
        <v>675</v>
      </c>
      <c r="H364" s="131">
        <v>1</v>
      </c>
      <c r="I364" s="132"/>
      <c r="J364" s="133">
        <f>ROUND(I364*H364,2)</f>
        <v>0</v>
      </c>
      <c r="K364" s="129" t="s">
        <v>145</v>
      </c>
      <c r="L364" s="31"/>
      <c r="M364" s="134" t="s">
        <v>1</v>
      </c>
      <c r="N364" s="135" t="s">
        <v>43</v>
      </c>
      <c r="P364" s="136">
        <f>O364*H364</f>
        <v>0</v>
      </c>
      <c r="Q364" s="136">
        <v>0</v>
      </c>
      <c r="R364" s="136">
        <f>Q364*H364</f>
        <v>0</v>
      </c>
      <c r="S364" s="136">
        <v>8.5999999999999998E-4</v>
      </c>
      <c r="T364" s="137">
        <f>S364*H364</f>
        <v>8.5999999999999998E-4</v>
      </c>
      <c r="AR364" s="138" t="s">
        <v>215</v>
      </c>
      <c r="AT364" s="138" t="s">
        <v>141</v>
      </c>
      <c r="AU364" s="138" t="s">
        <v>85</v>
      </c>
      <c r="AY364" s="16" t="s">
        <v>139</v>
      </c>
      <c r="BE364" s="139">
        <f>IF(N364="základní",J364,0)</f>
        <v>0</v>
      </c>
      <c r="BF364" s="139">
        <f>IF(N364="snížená",J364,0)</f>
        <v>0</v>
      </c>
      <c r="BG364" s="139">
        <f>IF(N364="zákl. přenesená",J364,0)</f>
        <v>0</v>
      </c>
      <c r="BH364" s="139">
        <f>IF(N364="sníž. přenesená",J364,0)</f>
        <v>0</v>
      </c>
      <c r="BI364" s="139">
        <f>IF(N364="nulová",J364,0)</f>
        <v>0</v>
      </c>
      <c r="BJ364" s="16" t="s">
        <v>83</v>
      </c>
      <c r="BK364" s="139">
        <f>ROUND(I364*H364,2)</f>
        <v>0</v>
      </c>
      <c r="BL364" s="16" t="s">
        <v>215</v>
      </c>
      <c r="BM364" s="138" t="s">
        <v>684</v>
      </c>
    </row>
    <row r="365" spans="2:65" s="1" customFormat="1" ht="24.2" customHeight="1">
      <c r="B365" s="126"/>
      <c r="C365" s="127" t="s">
        <v>685</v>
      </c>
      <c r="D365" s="127" t="s">
        <v>141</v>
      </c>
      <c r="E365" s="128" t="s">
        <v>686</v>
      </c>
      <c r="F365" s="129" t="s">
        <v>687</v>
      </c>
      <c r="G365" s="130" t="s">
        <v>652</v>
      </c>
      <c r="H365" s="171"/>
      <c r="I365" s="132"/>
      <c r="J365" s="133">
        <f>ROUND(I365*H365,2)</f>
        <v>0</v>
      </c>
      <c r="K365" s="129" t="s">
        <v>145</v>
      </c>
      <c r="L365" s="31"/>
      <c r="M365" s="134" t="s">
        <v>1</v>
      </c>
      <c r="N365" s="135" t="s">
        <v>43</v>
      </c>
      <c r="P365" s="136">
        <f>O365*H365</f>
        <v>0</v>
      </c>
      <c r="Q365" s="136">
        <v>0</v>
      </c>
      <c r="R365" s="136">
        <f>Q365*H365</f>
        <v>0</v>
      </c>
      <c r="S365" s="136">
        <v>0</v>
      </c>
      <c r="T365" s="137">
        <f>S365*H365</f>
        <v>0</v>
      </c>
      <c r="AR365" s="138" t="s">
        <v>215</v>
      </c>
      <c r="AT365" s="138" t="s">
        <v>141</v>
      </c>
      <c r="AU365" s="138" t="s">
        <v>85</v>
      </c>
      <c r="AY365" s="16" t="s">
        <v>139</v>
      </c>
      <c r="BE365" s="139">
        <f>IF(N365="základní",J365,0)</f>
        <v>0</v>
      </c>
      <c r="BF365" s="139">
        <f>IF(N365="snížená",J365,0)</f>
        <v>0</v>
      </c>
      <c r="BG365" s="139">
        <f>IF(N365="zákl. přenesená",J365,0)</f>
        <v>0</v>
      </c>
      <c r="BH365" s="139">
        <f>IF(N365="sníž. přenesená",J365,0)</f>
        <v>0</v>
      </c>
      <c r="BI365" s="139">
        <f>IF(N365="nulová",J365,0)</f>
        <v>0</v>
      </c>
      <c r="BJ365" s="16" t="s">
        <v>83</v>
      </c>
      <c r="BK365" s="139">
        <f>ROUND(I365*H365,2)</f>
        <v>0</v>
      </c>
      <c r="BL365" s="16" t="s">
        <v>215</v>
      </c>
      <c r="BM365" s="138" t="s">
        <v>688</v>
      </c>
    </row>
    <row r="366" spans="2:65" s="11" customFormat="1" ht="22.9" customHeight="1">
      <c r="B366" s="114"/>
      <c r="D366" s="115" t="s">
        <v>77</v>
      </c>
      <c r="E366" s="124" t="s">
        <v>689</v>
      </c>
      <c r="F366" s="124" t="s">
        <v>690</v>
      </c>
      <c r="I366" s="117"/>
      <c r="J366" s="125">
        <f>BK366</f>
        <v>0</v>
      </c>
      <c r="L366" s="114"/>
      <c r="M366" s="119"/>
      <c r="P366" s="120">
        <f>P367</f>
        <v>0</v>
      </c>
      <c r="R366" s="120">
        <f>R367</f>
        <v>0</v>
      </c>
      <c r="T366" s="121">
        <f>T367</f>
        <v>3.7490000000000002E-2</v>
      </c>
      <c r="AR366" s="115" t="s">
        <v>85</v>
      </c>
      <c r="AT366" s="122" t="s">
        <v>77</v>
      </c>
      <c r="AU366" s="122" t="s">
        <v>83</v>
      </c>
      <c r="AY366" s="115" t="s">
        <v>139</v>
      </c>
      <c r="BK366" s="123">
        <f>BK367</f>
        <v>0</v>
      </c>
    </row>
    <row r="367" spans="2:65" s="1" customFormat="1" ht="24.2" customHeight="1">
      <c r="B367" s="126"/>
      <c r="C367" s="127" t="s">
        <v>691</v>
      </c>
      <c r="D367" s="127" t="s">
        <v>141</v>
      </c>
      <c r="E367" s="128" t="s">
        <v>692</v>
      </c>
      <c r="F367" s="129" t="s">
        <v>693</v>
      </c>
      <c r="G367" s="130" t="s">
        <v>453</v>
      </c>
      <c r="H367" s="131">
        <v>1</v>
      </c>
      <c r="I367" s="132"/>
      <c r="J367" s="133">
        <f>ROUND(I367*H367,2)</f>
        <v>0</v>
      </c>
      <c r="K367" s="129" t="s">
        <v>1</v>
      </c>
      <c r="L367" s="31"/>
      <c r="M367" s="134" t="s">
        <v>1</v>
      </c>
      <c r="N367" s="135" t="s">
        <v>43</v>
      </c>
      <c r="P367" s="136">
        <f>O367*H367</f>
        <v>0</v>
      </c>
      <c r="Q367" s="136">
        <v>0</v>
      </c>
      <c r="R367" s="136">
        <f>Q367*H367</f>
        <v>0</v>
      </c>
      <c r="S367" s="136">
        <v>3.7490000000000002E-2</v>
      </c>
      <c r="T367" s="137">
        <f>S367*H367</f>
        <v>3.7490000000000002E-2</v>
      </c>
      <c r="AR367" s="138" t="s">
        <v>215</v>
      </c>
      <c r="AT367" s="138" t="s">
        <v>141</v>
      </c>
      <c r="AU367" s="138" t="s">
        <v>85</v>
      </c>
      <c r="AY367" s="16" t="s">
        <v>139</v>
      </c>
      <c r="BE367" s="139">
        <f>IF(N367="základní",J367,0)</f>
        <v>0</v>
      </c>
      <c r="BF367" s="139">
        <f>IF(N367="snížená",J367,0)</f>
        <v>0</v>
      </c>
      <c r="BG367" s="139">
        <f>IF(N367="zákl. přenesená",J367,0)</f>
        <v>0</v>
      </c>
      <c r="BH367" s="139">
        <f>IF(N367="sníž. přenesená",J367,0)</f>
        <v>0</v>
      </c>
      <c r="BI367" s="139">
        <f>IF(N367="nulová",J367,0)</f>
        <v>0</v>
      </c>
      <c r="BJ367" s="16" t="s">
        <v>83</v>
      </c>
      <c r="BK367" s="139">
        <f>ROUND(I367*H367,2)</f>
        <v>0</v>
      </c>
      <c r="BL367" s="16" t="s">
        <v>215</v>
      </c>
      <c r="BM367" s="138" t="s">
        <v>694</v>
      </c>
    </row>
    <row r="368" spans="2:65" s="11" customFormat="1" ht="22.9" customHeight="1">
      <c r="B368" s="114"/>
      <c r="D368" s="115" t="s">
        <v>77</v>
      </c>
      <c r="E368" s="124" t="s">
        <v>695</v>
      </c>
      <c r="F368" s="124" t="s">
        <v>696</v>
      </c>
      <c r="I368" s="117"/>
      <c r="J368" s="125">
        <f>BK368</f>
        <v>0</v>
      </c>
      <c r="L368" s="114"/>
      <c r="M368" s="119"/>
      <c r="P368" s="120">
        <f>P369</f>
        <v>0</v>
      </c>
      <c r="R368" s="120">
        <f>R369</f>
        <v>0</v>
      </c>
      <c r="T368" s="121">
        <f>T369</f>
        <v>0</v>
      </c>
      <c r="AR368" s="115" t="s">
        <v>85</v>
      </c>
      <c r="AT368" s="122" t="s">
        <v>77</v>
      </c>
      <c r="AU368" s="122" t="s">
        <v>83</v>
      </c>
      <c r="AY368" s="115" t="s">
        <v>139</v>
      </c>
      <c r="BK368" s="123">
        <f>BK369</f>
        <v>0</v>
      </c>
    </row>
    <row r="369" spans="2:65" s="1" customFormat="1" ht="16.5" customHeight="1">
      <c r="B369" s="126"/>
      <c r="C369" s="127" t="s">
        <v>697</v>
      </c>
      <c r="D369" s="127" t="s">
        <v>141</v>
      </c>
      <c r="E369" s="128" t="s">
        <v>695</v>
      </c>
      <c r="F369" s="129" t="s">
        <v>698</v>
      </c>
      <c r="G369" s="130" t="s">
        <v>1</v>
      </c>
      <c r="H369" s="131">
        <v>1</v>
      </c>
      <c r="I369" s="132">
        <f>elektro!H81</f>
        <v>0</v>
      </c>
      <c r="J369" s="133">
        <f>ROUND(I369*H369,2)</f>
        <v>0</v>
      </c>
      <c r="K369" s="129" t="s">
        <v>1</v>
      </c>
      <c r="L369" s="31"/>
      <c r="M369" s="134" t="s">
        <v>1</v>
      </c>
      <c r="N369" s="135" t="s">
        <v>43</v>
      </c>
      <c r="P369" s="136">
        <f>O369*H369</f>
        <v>0</v>
      </c>
      <c r="Q369" s="136">
        <v>0</v>
      </c>
      <c r="R369" s="136">
        <f>Q369*H369</f>
        <v>0</v>
      </c>
      <c r="S369" s="136">
        <v>0</v>
      </c>
      <c r="T369" s="137">
        <f>S369*H369</f>
        <v>0</v>
      </c>
      <c r="AR369" s="138" t="s">
        <v>215</v>
      </c>
      <c r="AT369" s="138" t="s">
        <v>141</v>
      </c>
      <c r="AU369" s="138" t="s">
        <v>85</v>
      </c>
      <c r="AY369" s="16" t="s">
        <v>139</v>
      </c>
      <c r="BE369" s="139">
        <f>IF(N369="základní",J369,0)</f>
        <v>0</v>
      </c>
      <c r="BF369" s="139">
        <f>IF(N369="snížená",J369,0)</f>
        <v>0</v>
      </c>
      <c r="BG369" s="139">
        <f>IF(N369="zákl. přenesená",J369,0)</f>
        <v>0</v>
      </c>
      <c r="BH369" s="139">
        <f>IF(N369="sníž. přenesená",J369,0)</f>
        <v>0</v>
      </c>
      <c r="BI369" s="139">
        <f>IF(N369="nulová",J369,0)</f>
        <v>0</v>
      </c>
      <c r="BJ369" s="16" t="s">
        <v>83</v>
      </c>
      <c r="BK369" s="139">
        <f>ROUND(I369*H369,2)</f>
        <v>0</v>
      </c>
      <c r="BL369" s="16" t="s">
        <v>215</v>
      </c>
      <c r="BM369" s="138" t="s">
        <v>699</v>
      </c>
    </row>
    <row r="370" spans="2:65" s="11" customFormat="1" ht="22.9" customHeight="1">
      <c r="B370" s="114"/>
      <c r="D370" s="115" t="s">
        <v>77</v>
      </c>
      <c r="E370" s="124" t="s">
        <v>700</v>
      </c>
      <c r="F370" s="124" t="s">
        <v>701</v>
      </c>
      <c r="I370" s="117"/>
      <c r="J370" s="125">
        <f>BK370</f>
        <v>0</v>
      </c>
      <c r="L370" s="114"/>
      <c r="M370" s="119"/>
      <c r="P370" s="120">
        <f>SUM(P371:P374)</f>
        <v>0</v>
      </c>
      <c r="R370" s="120">
        <f>SUM(R371:R374)</f>
        <v>0</v>
      </c>
      <c r="T370" s="121">
        <f>SUM(T371:T374)</f>
        <v>5.4300000000000001E-2</v>
      </c>
      <c r="AR370" s="115" t="s">
        <v>85</v>
      </c>
      <c r="AT370" s="122" t="s">
        <v>77</v>
      </c>
      <c r="AU370" s="122" t="s">
        <v>83</v>
      </c>
      <c r="AY370" s="115" t="s">
        <v>139</v>
      </c>
      <c r="BK370" s="123">
        <f>SUM(BK371:BK374)</f>
        <v>0</v>
      </c>
    </row>
    <row r="371" spans="2:65" s="1" customFormat="1" ht="16.5" customHeight="1">
      <c r="B371" s="126"/>
      <c r="C371" s="127" t="s">
        <v>702</v>
      </c>
      <c r="D371" s="127" t="s">
        <v>141</v>
      </c>
      <c r="E371" s="128" t="s">
        <v>700</v>
      </c>
      <c r="F371" s="129" t="s">
        <v>703</v>
      </c>
      <c r="G371" s="130" t="s">
        <v>1</v>
      </c>
      <c r="H371" s="131">
        <v>1</v>
      </c>
      <c r="I371" s="132">
        <f>VZT!C78</f>
        <v>0</v>
      </c>
      <c r="J371" s="133">
        <f>ROUND(I371*H371,2)</f>
        <v>0</v>
      </c>
      <c r="K371" s="129" t="s">
        <v>1</v>
      </c>
      <c r="L371" s="31"/>
      <c r="M371" s="134" t="s">
        <v>1</v>
      </c>
      <c r="N371" s="135" t="s">
        <v>43</v>
      </c>
      <c r="P371" s="136">
        <f>O371*H371</f>
        <v>0</v>
      </c>
      <c r="Q371" s="136">
        <v>0</v>
      </c>
      <c r="R371" s="136">
        <f>Q371*H371</f>
        <v>0</v>
      </c>
      <c r="S371" s="136">
        <v>0</v>
      </c>
      <c r="T371" s="137">
        <f>S371*H371</f>
        <v>0</v>
      </c>
      <c r="AR371" s="138" t="s">
        <v>215</v>
      </c>
      <c r="AT371" s="138" t="s">
        <v>141</v>
      </c>
      <c r="AU371" s="138" t="s">
        <v>85</v>
      </c>
      <c r="AY371" s="16" t="s">
        <v>139</v>
      </c>
      <c r="BE371" s="139">
        <f>IF(N371="základní",J371,0)</f>
        <v>0</v>
      </c>
      <c r="BF371" s="139">
        <f>IF(N371="snížená",J371,0)</f>
        <v>0</v>
      </c>
      <c r="BG371" s="139">
        <f>IF(N371="zákl. přenesená",J371,0)</f>
        <v>0</v>
      </c>
      <c r="BH371" s="139">
        <f>IF(N371="sníž. přenesená",J371,0)</f>
        <v>0</v>
      </c>
      <c r="BI371" s="139">
        <f>IF(N371="nulová",J371,0)</f>
        <v>0</v>
      </c>
      <c r="BJ371" s="16" t="s">
        <v>83</v>
      </c>
      <c r="BK371" s="139">
        <f>ROUND(I371*H371,2)</f>
        <v>0</v>
      </c>
      <c r="BL371" s="16" t="s">
        <v>215</v>
      </c>
      <c r="BM371" s="138" t="s">
        <v>704</v>
      </c>
    </row>
    <row r="372" spans="2:65" s="1" customFormat="1" ht="16.5" customHeight="1">
      <c r="B372" s="126"/>
      <c r="C372" s="127" t="s">
        <v>705</v>
      </c>
      <c r="D372" s="127" t="s">
        <v>141</v>
      </c>
      <c r="E372" s="128" t="s">
        <v>706</v>
      </c>
      <c r="F372" s="129" t="s">
        <v>707</v>
      </c>
      <c r="G372" s="130" t="s">
        <v>1</v>
      </c>
      <c r="H372" s="131">
        <v>1</v>
      </c>
      <c r="I372" s="132">
        <f>chlazení!I50</f>
        <v>0</v>
      </c>
      <c r="J372" s="133">
        <f>ROUND(I372*H372,2)</f>
        <v>0</v>
      </c>
      <c r="K372" s="129" t="s">
        <v>1</v>
      </c>
      <c r="L372" s="31"/>
      <c r="M372" s="134" t="s">
        <v>1</v>
      </c>
      <c r="N372" s="135" t="s">
        <v>43</v>
      </c>
      <c r="P372" s="136">
        <f>O372*H372</f>
        <v>0</v>
      </c>
      <c r="Q372" s="136">
        <v>0</v>
      </c>
      <c r="R372" s="136">
        <f>Q372*H372</f>
        <v>0</v>
      </c>
      <c r="S372" s="136">
        <v>0</v>
      </c>
      <c r="T372" s="137">
        <f>S372*H372</f>
        <v>0</v>
      </c>
      <c r="AR372" s="138" t="s">
        <v>215</v>
      </c>
      <c r="AT372" s="138" t="s">
        <v>141</v>
      </c>
      <c r="AU372" s="138" t="s">
        <v>85</v>
      </c>
      <c r="AY372" s="16" t="s">
        <v>139</v>
      </c>
      <c r="BE372" s="139">
        <f>IF(N372="základní",J372,0)</f>
        <v>0</v>
      </c>
      <c r="BF372" s="139">
        <f>IF(N372="snížená",J372,0)</f>
        <v>0</v>
      </c>
      <c r="BG372" s="139">
        <f>IF(N372="zákl. přenesená",J372,0)</f>
        <v>0</v>
      </c>
      <c r="BH372" s="139">
        <f>IF(N372="sníž. přenesená",J372,0)</f>
        <v>0</v>
      </c>
      <c r="BI372" s="139">
        <f>IF(N372="nulová",J372,0)</f>
        <v>0</v>
      </c>
      <c r="BJ372" s="16" t="s">
        <v>83</v>
      </c>
      <c r="BK372" s="139">
        <f>ROUND(I372*H372,2)</f>
        <v>0</v>
      </c>
      <c r="BL372" s="16" t="s">
        <v>215</v>
      </c>
      <c r="BM372" s="138" t="s">
        <v>708</v>
      </c>
    </row>
    <row r="373" spans="2:65" s="1" customFormat="1" ht="21.75" customHeight="1">
      <c r="B373" s="126"/>
      <c r="C373" s="127" t="s">
        <v>709</v>
      </c>
      <c r="D373" s="127" t="s">
        <v>141</v>
      </c>
      <c r="E373" s="128" t="s">
        <v>710</v>
      </c>
      <c r="F373" s="129" t="s">
        <v>711</v>
      </c>
      <c r="G373" s="130" t="s">
        <v>453</v>
      </c>
      <c r="H373" s="131">
        <v>1</v>
      </c>
      <c r="I373" s="132"/>
      <c r="J373" s="133">
        <f>ROUND(I373*H373,2)</f>
        <v>0</v>
      </c>
      <c r="K373" s="129" t="s">
        <v>1</v>
      </c>
      <c r="L373" s="31"/>
      <c r="M373" s="134" t="s">
        <v>1</v>
      </c>
      <c r="N373" s="135" t="s">
        <v>43</v>
      </c>
      <c r="P373" s="136">
        <f>O373*H373</f>
        <v>0</v>
      </c>
      <c r="Q373" s="136">
        <v>0</v>
      </c>
      <c r="R373" s="136">
        <f>Q373*H373</f>
        <v>0</v>
      </c>
      <c r="S373" s="136">
        <v>7.4999999999999997E-3</v>
      </c>
      <c r="T373" s="137">
        <f>S373*H373</f>
        <v>7.4999999999999997E-3</v>
      </c>
      <c r="AR373" s="138" t="s">
        <v>215</v>
      </c>
      <c r="AT373" s="138" t="s">
        <v>141</v>
      </c>
      <c r="AU373" s="138" t="s">
        <v>85</v>
      </c>
      <c r="AY373" s="16" t="s">
        <v>139</v>
      </c>
      <c r="BE373" s="139">
        <f>IF(N373="základní",J373,0)</f>
        <v>0</v>
      </c>
      <c r="BF373" s="139">
        <f>IF(N373="snížená",J373,0)</f>
        <v>0</v>
      </c>
      <c r="BG373" s="139">
        <f>IF(N373="zákl. přenesená",J373,0)</f>
        <v>0</v>
      </c>
      <c r="BH373" s="139">
        <f>IF(N373="sníž. přenesená",J373,0)</f>
        <v>0</v>
      </c>
      <c r="BI373" s="139">
        <f>IF(N373="nulová",J373,0)</f>
        <v>0</v>
      </c>
      <c r="BJ373" s="16" t="s">
        <v>83</v>
      </c>
      <c r="BK373" s="139">
        <f>ROUND(I373*H373,2)</f>
        <v>0</v>
      </c>
      <c r="BL373" s="16" t="s">
        <v>215</v>
      </c>
      <c r="BM373" s="138" t="s">
        <v>712</v>
      </c>
    </row>
    <row r="374" spans="2:65" s="1" customFormat="1" ht="24.2" customHeight="1">
      <c r="B374" s="126"/>
      <c r="C374" s="127" t="s">
        <v>713</v>
      </c>
      <c r="D374" s="127" t="s">
        <v>141</v>
      </c>
      <c r="E374" s="128" t="s">
        <v>714</v>
      </c>
      <c r="F374" s="129" t="s">
        <v>715</v>
      </c>
      <c r="G374" s="130" t="s">
        <v>355</v>
      </c>
      <c r="H374" s="131">
        <v>1</v>
      </c>
      <c r="I374" s="132"/>
      <c r="J374" s="133">
        <f>ROUND(I374*H374,2)</f>
        <v>0</v>
      </c>
      <c r="K374" s="129" t="s">
        <v>1</v>
      </c>
      <c r="L374" s="31"/>
      <c r="M374" s="134" t="s">
        <v>1</v>
      </c>
      <c r="N374" s="135" t="s">
        <v>43</v>
      </c>
      <c r="P374" s="136">
        <f>O374*H374</f>
        <v>0</v>
      </c>
      <c r="Q374" s="136">
        <v>0</v>
      </c>
      <c r="R374" s="136">
        <f>Q374*H374</f>
        <v>0</v>
      </c>
      <c r="S374" s="136">
        <v>4.6800000000000001E-2</v>
      </c>
      <c r="T374" s="137">
        <f>S374*H374</f>
        <v>4.6800000000000001E-2</v>
      </c>
      <c r="AR374" s="138" t="s">
        <v>215</v>
      </c>
      <c r="AT374" s="138" t="s">
        <v>141</v>
      </c>
      <c r="AU374" s="138" t="s">
        <v>85</v>
      </c>
      <c r="AY374" s="16" t="s">
        <v>139</v>
      </c>
      <c r="BE374" s="139">
        <f>IF(N374="základní",J374,0)</f>
        <v>0</v>
      </c>
      <c r="BF374" s="139">
        <f>IF(N374="snížená",J374,0)</f>
        <v>0</v>
      </c>
      <c r="BG374" s="139">
        <f>IF(N374="zákl. přenesená",J374,0)</f>
        <v>0</v>
      </c>
      <c r="BH374" s="139">
        <f>IF(N374="sníž. přenesená",J374,0)</f>
        <v>0</v>
      </c>
      <c r="BI374" s="139">
        <f>IF(N374="nulová",J374,0)</f>
        <v>0</v>
      </c>
      <c r="BJ374" s="16" t="s">
        <v>83</v>
      </c>
      <c r="BK374" s="139">
        <f>ROUND(I374*H374,2)</f>
        <v>0</v>
      </c>
      <c r="BL374" s="16" t="s">
        <v>215</v>
      </c>
      <c r="BM374" s="138" t="s">
        <v>716</v>
      </c>
    </row>
    <row r="375" spans="2:65" s="11" customFormat="1" ht="22.9" customHeight="1">
      <c r="B375" s="114"/>
      <c r="D375" s="115" t="s">
        <v>77</v>
      </c>
      <c r="E375" s="124" t="s">
        <v>717</v>
      </c>
      <c r="F375" s="124" t="s">
        <v>718</v>
      </c>
      <c r="I375" s="117"/>
      <c r="J375" s="125">
        <f>BK375</f>
        <v>0</v>
      </c>
      <c r="L375" s="114"/>
      <c r="M375" s="119"/>
      <c r="P375" s="120">
        <f>SUM(P376:P378)</f>
        <v>0</v>
      </c>
      <c r="R375" s="120">
        <f>SUM(R376:R378)</f>
        <v>2.0999999999999998E-4</v>
      </c>
      <c r="T375" s="121">
        <f>SUM(T376:T378)</f>
        <v>0</v>
      </c>
      <c r="AR375" s="115" t="s">
        <v>85</v>
      </c>
      <c r="AT375" s="122" t="s">
        <v>77</v>
      </c>
      <c r="AU375" s="122" t="s">
        <v>83</v>
      </c>
      <c r="AY375" s="115" t="s">
        <v>139</v>
      </c>
      <c r="BK375" s="123">
        <f>SUM(BK376:BK378)</f>
        <v>0</v>
      </c>
    </row>
    <row r="376" spans="2:65" s="1" customFormat="1" ht="21.75" customHeight="1">
      <c r="B376" s="126"/>
      <c r="C376" s="127" t="s">
        <v>719</v>
      </c>
      <c r="D376" s="127" t="s">
        <v>141</v>
      </c>
      <c r="E376" s="128" t="s">
        <v>720</v>
      </c>
      <c r="F376" s="129" t="s">
        <v>721</v>
      </c>
      <c r="G376" s="130" t="s">
        <v>453</v>
      </c>
      <c r="H376" s="131">
        <v>3</v>
      </c>
      <c r="I376" s="132"/>
      <c r="J376" s="133">
        <f>ROUND(I376*H376,2)</f>
        <v>0</v>
      </c>
      <c r="K376" s="129" t="s">
        <v>145</v>
      </c>
      <c r="L376" s="31"/>
      <c r="M376" s="134" t="s">
        <v>1</v>
      </c>
      <c r="N376" s="135" t="s">
        <v>43</v>
      </c>
      <c r="P376" s="136">
        <f>O376*H376</f>
        <v>0</v>
      </c>
      <c r="Q376" s="136">
        <v>6.9999999999999994E-5</v>
      </c>
      <c r="R376" s="136">
        <f>Q376*H376</f>
        <v>2.0999999999999998E-4</v>
      </c>
      <c r="S376" s="136">
        <v>0</v>
      </c>
      <c r="T376" s="137">
        <f>S376*H376</f>
        <v>0</v>
      </c>
      <c r="AR376" s="138" t="s">
        <v>215</v>
      </c>
      <c r="AT376" s="138" t="s">
        <v>141</v>
      </c>
      <c r="AU376" s="138" t="s">
        <v>85</v>
      </c>
      <c r="AY376" s="16" t="s">
        <v>139</v>
      </c>
      <c r="BE376" s="139">
        <f>IF(N376="základní",J376,0)</f>
        <v>0</v>
      </c>
      <c r="BF376" s="139">
        <f>IF(N376="snížená",J376,0)</f>
        <v>0</v>
      </c>
      <c r="BG376" s="139">
        <f>IF(N376="zákl. přenesená",J376,0)</f>
        <v>0</v>
      </c>
      <c r="BH376" s="139">
        <f>IF(N376="sníž. přenesená",J376,0)</f>
        <v>0</v>
      </c>
      <c r="BI376" s="139">
        <f>IF(N376="nulová",J376,0)</f>
        <v>0</v>
      </c>
      <c r="BJ376" s="16" t="s">
        <v>83</v>
      </c>
      <c r="BK376" s="139">
        <f>ROUND(I376*H376,2)</f>
        <v>0</v>
      </c>
      <c r="BL376" s="16" t="s">
        <v>215</v>
      </c>
      <c r="BM376" s="138" t="s">
        <v>722</v>
      </c>
    </row>
    <row r="377" spans="2:65" s="1" customFormat="1" ht="16.5" customHeight="1">
      <c r="B377" s="126"/>
      <c r="C377" s="127" t="s">
        <v>723</v>
      </c>
      <c r="D377" s="127" t="s">
        <v>141</v>
      </c>
      <c r="E377" s="128" t="s">
        <v>724</v>
      </c>
      <c r="F377" s="129" t="s">
        <v>725</v>
      </c>
      <c r="G377" s="130" t="s">
        <v>453</v>
      </c>
      <c r="H377" s="131">
        <v>3</v>
      </c>
      <c r="I377" s="132"/>
      <c r="J377" s="133">
        <f>ROUND(I377*H377,2)</f>
        <v>0</v>
      </c>
      <c r="K377" s="129" t="s">
        <v>145</v>
      </c>
      <c r="L377" s="31"/>
      <c r="M377" s="134" t="s">
        <v>1</v>
      </c>
      <c r="N377" s="135" t="s">
        <v>43</v>
      </c>
      <c r="P377" s="136">
        <f>O377*H377</f>
        <v>0</v>
      </c>
      <c r="Q377" s="136">
        <v>0</v>
      </c>
      <c r="R377" s="136">
        <f>Q377*H377</f>
        <v>0</v>
      </c>
      <c r="S377" s="136">
        <v>0</v>
      </c>
      <c r="T377" s="137">
        <f>S377*H377</f>
        <v>0</v>
      </c>
      <c r="AR377" s="138" t="s">
        <v>215</v>
      </c>
      <c r="AT377" s="138" t="s">
        <v>141</v>
      </c>
      <c r="AU377" s="138" t="s">
        <v>85</v>
      </c>
      <c r="AY377" s="16" t="s">
        <v>139</v>
      </c>
      <c r="BE377" s="139">
        <f>IF(N377="základní",J377,0)</f>
        <v>0</v>
      </c>
      <c r="BF377" s="139">
        <f>IF(N377="snížená",J377,0)</f>
        <v>0</v>
      </c>
      <c r="BG377" s="139">
        <f>IF(N377="zákl. přenesená",J377,0)</f>
        <v>0</v>
      </c>
      <c r="BH377" s="139">
        <f>IF(N377="sníž. přenesená",J377,0)</f>
        <v>0</v>
      </c>
      <c r="BI377" s="139">
        <f>IF(N377="nulová",J377,0)</f>
        <v>0</v>
      </c>
      <c r="BJ377" s="16" t="s">
        <v>83</v>
      </c>
      <c r="BK377" s="139">
        <f>ROUND(I377*H377,2)</f>
        <v>0</v>
      </c>
      <c r="BL377" s="16" t="s">
        <v>215</v>
      </c>
      <c r="BM377" s="138" t="s">
        <v>726</v>
      </c>
    </row>
    <row r="378" spans="2:65" s="1" customFormat="1" ht="24.2" customHeight="1">
      <c r="B378" s="126"/>
      <c r="C378" s="127" t="s">
        <v>727</v>
      </c>
      <c r="D378" s="127" t="s">
        <v>141</v>
      </c>
      <c r="E378" s="128" t="s">
        <v>728</v>
      </c>
      <c r="F378" s="129" t="s">
        <v>729</v>
      </c>
      <c r="G378" s="130" t="s">
        <v>652</v>
      </c>
      <c r="H378" s="171"/>
      <c r="I378" s="132"/>
      <c r="J378" s="133">
        <f>ROUND(I378*H378,2)</f>
        <v>0</v>
      </c>
      <c r="K378" s="129" t="s">
        <v>145</v>
      </c>
      <c r="L378" s="31"/>
      <c r="M378" s="134" t="s">
        <v>1</v>
      </c>
      <c r="N378" s="135" t="s">
        <v>43</v>
      </c>
      <c r="P378" s="136">
        <f>O378*H378</f>
        <v>0</v>
      </c>
      <c r="Q378" s="136">
        <v>0</v>
      </c>
      <c r="R378" s="136">
        <f>Q378*H378</f>
        <v>0</v>
      </c>
      <c r="S378" s="136">
        <v>0</v>
      </c>
      <c r="T378" s="137">
        <f>S378*H378</f>
        <v>0</v>
      </c>
      <c r="AR378" s="138" t="s">
        <v>215</v>
      </c>
      <c r="AT378" s="138" t="s">
        <v>141</v>
      </c>
      <c r="AU378" s="138" t="s">
        <v>85</v>
      </c>
      <c r="AY378" s="16" t="s">
        <v>139</v>
      </c>
      <c r="BE378" s="139">
        <f>IF(N378="základní",J378,0)</f>
        <v>0</v>
      </c>
      <c r="BF378" s="139">
        <f>IF(N378="snížená",J378,0)</f>
        <v>0</v>
      </c>
      <c r="BG378" s="139">
        <f>IF(N378="zákl. přenesená",J378,0)</f>
        <v>0</v>
      </c>
      <c r="BH378" s="139">
        <f>IF(N378="sníž. přenesená",J378,0)</f>
        <v>0</v>
      </c>
      <c r="BI378" s="139">
        <f>IF(N378="nulová",J378,0)</f>
        <v>0</v>
      </c>
      <c r="BJ378" s="16" t="s">
        <v>83</v>
      </c>
      <c r="BK378" s="139">
        <f>ROUND(I378*H378,2)</f>
        <v>0</v>
      </c>
      <c r="BL378" s="16" t="s">
        <v>215</v>
      </c>
      <c r="BM378" s="138" t="s">
        <v>730</v>
      </c>
    </row>
    <row r="379" spans="2:65" s="11" customFormat="1" ht="22.9" customHeight="1">
      <c r="B379" s="114"/>
      <c r="D379" s="115" t="s">
        <v>77</v>
      </c>
      <c r="E379" s="124" t="s">
        <v>731</v>
      </c>
      <c r="F379" s="124" t="s">
        <v>732</v>
      </c>
      <c r="I379" s="117"/>
      <c r="J379" s="125">
        <f>BK379</f>
        <v>0</v>
      </c>
      <c r="L379" s="114"/>
      <c r="M379" s="119"/>
      <c r="P379" s="120">
        <f>SUM(P380:P383)</f>
        <v>0</v>
      </c>
      <c r="R379" s="120">
        <f>SUM(R380:R383)</f>
        <v>0</v>
      </c>
      <c r="T379" s="121">
        <f>SUM(T380:T383)</f>
        <v>0.16906725000000003</v>
      </c>
      <c r="AR379" s="115" t="s">
        <v>85</v>
      </c>
      <c r="AT379" s="122" t="s">
        <v>77</v>
      </c>
      <c r="AU379" s="122" t="s">
        <v>83</v>
      </c>
      <c r="AY379" s="115" t="s">
        <v>139</v>
      </c>
      <c r="BK379" s="123">
        <f>SUM(BK380:BK383)</f>
        <v>0</v>
      </c>
    </row>
    <row r="380" spans="2:65" s="1" customFormat="1" ht="24.2" customHeight="1">
      <c r="B380" s="126"/>
      <c r="C380" s="127" t="s">
        <v>733</v>
      </c>
      <c r="D380" s="127" t="s">
        <v>141</v>
      </c>
      <c r="E380" s="128" t="s">
        <v>734</v>
      </c>
      <c r="F380" s="129" t="s">
        <v>735</v>
      </c>
      <c r="G380" s="130" t="s">
        <v>144</v>
      </c>
      <c r="H380" s="131">
        <v>9.8010000000000002</v>
      </c>
      <c r="I380" s="132"/>
      <c r="J380" s="133">
        <f>ROUND(I380*H380,2)</f>
        <v>0</v>
      </c>
      <c r="K380" s="129" t="s">
        <v>145</v>
      </c>
      <c r="L380" s="31"/>
      <c r="M380" s="134" t="s">
        <v>1</v>
      </c>
      <c r="N380" s="135" t="s">
        <v>43</v>
      </c>
      <c r="P380" s="136">
        <f>O380*H380</f>
        <v>0</v>
      </c>
      <c r="Q380" s="136">
        <v>0</v>
      </c>
      <c r="R380" s="136">
        <f>Q380*H380</f>
        <v>0</v>
      </c>
      <c r="S380" s="136">
        <v>1.7250000000000001E-2</v>
      </c>
      <c r="T380" s="137">
        <f>S380*H380</f>
        <v>0.16906725000000003</v>
      </c>
      <c r="AR380" s="138" t="s">
        <v>215</v>
      </c>
      <c r="AT380" s="138" t="s">
        <v>141</v>
      </c>
      <c r="AU380" s="138" t="s">
        <v>85</v>
      </c>
      <c r="AY380" s="16" t="s">
        <v>139</v>
      </c>
      <c r="BE380" s="139">
        <f>IF(N380="základní",J380,0)</f>
        <v>0</v>
      </c>
      <c r="BF380" s="139">
        <f>IF(N380="snížená",J380,0)</f>
        <v>0</v>
      </c>
      <c r="BG380" s="139">
        <f>IF(N380="zákl. přenesená",J380,0)</f>
        <v>0</v>
      </c>
      <c r="BH380" s="139">
        <f>IF(N380="sníž. přenesená",J380,0)</f>
        <v>0</v>
      </c>
      <c r="BI380" s="139">
        <f>IF(N380="nulová",J380,0)</f>
        <v>0</v>
      </c>
      <c r="BJ380" s="16" t="s">
        <v>83</v>
      </c>
      <c r="BK380" s="139">
        <f>ROUND(I380*H380,2)</f>
        <v>0</v>
      </c>
      <c r="BL380" s="16" t="s">
        <v>215</v>
      </c>
      <c r="BM380" s="138" t="s">
        <v>736</v>
      </c>
    </row>
    <row r="381" spans="2:65" s="12" customFormat="1">
      <c r="B381" s="140"/>
      <c r="D381" s="141" t="s">
        <v>148</v>
      </c>
      <c r="E381" s="142" t="s">
        <v>1</v>
      </c>
      <c r="F381" s="143" t="s">
        <v>737</v>
      </c>
      <c r="H381" s="144">
        <v>0.81599999999999995</v>
      </c>
      <c r="I381" s="145"/>
      <c r="L381" s="140"/>
      <c r="M381" s="146"/>
      <c r="T381" s="147"/>
      <c r="AT381" s="142" t="s">
        <v>148</v>
      </c>
      <c r="AU381" s="142" t="s">
        <v>85</v>
      </c>
      <c r="AV381" s="12" t="s">
        <v>85</v>
      </c>
      <c r="AW381" s="12" t="s">
        <v>32</v>
      </c>
      <c r="AX381" s="12" t="s">
        <v>78</v>
      </c>
      <c r="AY381" s="142" t="s">
        <v>139</v>
      </c>
    </row>
    <row r="382" spans="2:65" s="12" customFormat="1">
      <c r="B382" s="140"/>
      <c r="D382" s="141" t="s">
        <v>148</v>
      </c>
      <c r="E382" s="142" t="s">
        <v>1</v>
      </c>
      <c r="F382" s="143" t="s">
        <v>738</v>
      </c>
      <c r="H382" s="144">
        <v>8.9849999999999994</v>
      </c>
      <c r="I382" s="145"/>
      <c r="L382" s="140"/>
      <c r="M382" s="146"/>
      <c r="T382" s="147"/>
      <c r="AT382" s="142" t="s">
        <v>148</v>
      </c>
      <c r="AU382" s="142" t="s">
        <v>85</v>
      </c>
      <c r="AV382" s="12" t="s">
        <v>85</v>
      </c>
      <c r="AW382" s="12" t="s">
        <v>32</v>
      </c>
      <c r="AX382" s="12" t="s">
        <v>78</v>
      </c>
      <c r="AY382" s="142" t="s">
        <v>139</v>
      </c>
    </row>
    <row r="383" spans="2:65" s="13" customFormat="1">
      <c r="B383" s="148"/>
      <c r="D383" s="141" t="s">
        <v>148</v>
      </c>
      <c r="E383" s="149" t="s">
        <v>1</v>
      </c>
      <c r="F383" s="150" t="s">
        <v>156</v>
      </c>
      <c r="H383" s="151">
        <v>9.8010000000000002</v>
      </c>
      <c r="I383" s="152"/>
      <c r="L383" s="148"/>
      <c r="M383" s="153"/>
      <c r="T383" s="154"/>
      <c r="AT383" s="149" t="s">
        <v>148</v>
      </c>
      <c r="AU383" s="149" t="s">
        <v>85</v>
      </c>
      <c r="AV383" s="13" t="s">
        <v>146</v>
      </c>
      <c r="AW383" s="13" t="s">
        <v>32</v>
      </c>
      <c r="AX383" s="13" t="s">
        <v>83</v>
      </c>
      <c r="AY383" s="149" t="s">
        <v>139</v>
      </c>
    </row>
    <row r="384" spans="2:65" s="11" customFormat="1" ht="22.9" customHeight="1">
      <c r="B384" s="114"/>
      <c r="D384" s="115" t="s">
        <v>77</v>
      </c>
      <c r="E384" s="124" t="s">
        <v>739</v>
      </c>
      <c r="F384" s="124" t="s">
        <v>740</v>
      </c>
      <c r="I384" s="117"/>
      <c r="J384" s="125">
        <f>BK384</f>
        <v>0</v>
      </c>
      <c r="L384" s="114"/>
      <c r="M384" s="119"/>
      <c r="P384" s="120">
        <f>SUM(P385:P388)</f>
        <v>0</v>
      </c>
      <c r="R384" s="120">
        <f>SUM(R385:R388)</f>
        <v>3.2564999999999998E-3</v>
      </c>
      <c r="T384" s="121">
        <f>SUM(T385:T388)</f>
        <v>3.2564999999999998E-3</v>
      </c>
      <c r="AR384" s="115" t="s">
        <v>85</v>
      </c>
      <c r="AT384" s="122" t="s">
        <v>77</v>
      </c>
      <c r="AU384" s="122" t="s">
        <v>83</v>
      </c>
      <c r="AY384" s="115" t="s">
        <v>139</v>
      </c>
      <c r="BK384" s="123">
        <f>SUM(BK385:BK388)</f>
        <v>0</v>
      </c>
    </row>
    <row r="385" spans="2:65" s="1" customFormat="1" ht="16.5" customHeight="1">
      <c r="B385" s="126"/>
      <c r="C385" s="127" t="s">
        <v>741</v>
      </c>
      <c r="D385" s="127" t="s">
        <v>141</v>
      </c>
      <c r="E385" s="128" t="s">
        <v>742</v>
      </c>
      <c r="F385" s="129" t="s">
        <v>743</v>
      </c>
      <c r="G385" s="130" t="s">
        <v>289</v>
      </c>
      <c r="H385" s="131">
        <v>1.95</v>
      </c>
      <c r="I385" s="132"/>
      <c r="J385" s="133">
        <f>ROUND(I385*H385,2)</f>
        <v>0</v>
      </c>
      <c r="K385" s="129" t="s">
        <v>145</v>
      </c>
      <c r="L385" s="31"/>
      <c r="M385" s="134" t="s">
        <v>1</v>
      </c>
      <c r="N385" s="135" t="s">
        <v>43</v>
      </c>
      <c r="P385" s="136">
        <f>O385*H385</f>
        <v>0</v>
      </c>
      <c r="Q385" s="136">
        <v>0</v>
      </c>
      <c r="R385" s="136">
        <f>Q385*H385</f>
        <v>0</v>
      </c>
      <c r="S385" s="136">
        <v>1.67E-3</v>
      </c>
      <c r="T385" s="137">
        <f>S385*H385</f>
        <v>3.2564999999999998E-3</v>
      </c>
      <c r="AR385" s="138" t="s">
        <v>215</v>
      </c>
      <c r="AT385" s="138" t="s">
        <v>141</v>
      </c>
      <c r="AU385" s="138" t="s">
        <v>85</v>
      </c>
      <c r="AY385" s="16" t="s">
        <v>139</v>
      </c>
      <c r="BE385" s="139">
        <f>IF(N385="základní",J385,0)</f>
        <v>0</v>
      </c>
      <c r="BF385" s="139">
        <f>IF(N385="snížená",J385,0)</f>
        <v>0</v>
      </c>
      <c r="BG385" s="139">
        <f>IF(N385="zákl. přenesená",J385,0)</f>
        <v>0</v>
      </c>
      <c r="BH385" s="139">
        <f>IF(N385="sníž. přenesená",J385,0)</f>
        <v>0</v>
      </c>
      <c r="BI385" s="139">
        <f>IF(N385="nulová",J385,0)</f>
        <v>0</v>
      </c>
      <c r="BJ385" s="16" t="s">
        <v>83</v>
      </c>
      <c r="BK385" s="139">
        <f>ROUND(I385*H385,2)</f>
        <v>0</v>
      </c>
      <c r="BL385" s="16" t="s">
        <v>215</v>
      </c>
      <c r="BM385" s="138" t="s">
        <v>744</v>
      </c>
    </row>
    <row r="386" spans="2:65" s="12" customFormat="1">
      <c r="B386" s="140"/>
      <c r="D386" s="141" t="s">
        <v>148</v>
      </c>
      <c r="E386" s="142" t="s">
        <v>1</v>
      </c>
      <c r="F386" s="143" t="s">
        <v>745</v>
      </c>
      <c r="H386" s="144">
        <v>1.95</v>
      </c>
      <c r="I386" s="145"/>
      <c r="L386" s="140"/>
      <c r="M386" s="146"/>
      <c r="T386" s="147"/>
      <c r="AT386" s="142" t="s">
        <v>148</v>
      </c>
      <c r="AU386" s="142" t="s">
        <v>85</v>
      </c>
      <c r="AV386" s="12" t="s">
        <v>85</v>
      </c>
      <c r="AW386" s="12" t="s">
        <v>32</v>
      </c>
      <c r="AX386" s="12" t="s">
        <v>83</v>
      </c>
      <c r="AY386" s="142" t="s">
        <v>139</v>
      </c>
    </row>
    <row r="387" spans="2:65" s="1" customFormat="1" ht="24.2" customHeight="1">
      <c r="B387" s="126"/>
      <c r="C387" s="127" t="s">
        <v>746</v>
      </c>
      <c r="D387" s="127" t="s">
        <v>141</v>
      </c>
      <c r="E387" s="128" t="s">
        <v>747</v>
      </c>
      <c r="F387" s="129" t="s">
        <v>748</v>
      </c>
      <c r="G387" s="130" t="s">
        <v>289</v>
      </c>
      <c r="H387" s="131">
        <v>1.95</v>
      </c>
      <c r="I387" s="132"/>
      <c r="J387" s="133">
        <f>ROUND(I387*H387,2)</f>
        <v>0</v>
      </c>
      <c r="K387" s="129" t="s">
        <v>1</v>
      </c>
      <c r="L387" s="31"/>
      <c r="M387" s="134" t="s">
        <v>1</v>
      </c>
      <c r="N387" s="135" t="s">
        <v>43</v>
      </c>
      <c r="P387" s="136">
        <f>O387*H387</f>
        <v>0</v>
      </c>
      <c r="Q387" s="136">
        <v>1.67E-3</v>
      </c>
      <c r="R387" s="136">
        <f>Q387*H387</f>
        <v>3.2564999999999998E-3</v>
      </c>
      <c r="S387" s="136">
        <v>0</v>
      </c>
      <c r="T387" s="137">
        <f>S387*H387</f>
        <v>0</v>
      </c>
      <c r="AR387" s="138" t="s">
        <v>215</v>
      </c>
      <c r="AT387" s="138" t="s">
        <v>141</v>
      </c>
      <c r="AU387" s="138" t="s">
        <v>85</v>
      </c>
      <c r="AY387" s="16" t="s">
        <v>139</v>
      </c>
      <c r="BE387" s="139">
        <f>IF(N387="základní",J387,0)</f>
        <v>0</v>
      </c>
      <c r="BF387" s="139">
        <f>IF(N387="snížená",J387,0)</f>
        <v>0</v>
      </c>
      <c r="BG387" s="139">
        <f>IF(N387="zákl. přenesená",J387,0)</f>
        <v>0</v>
      </c>
      <c r="BH387" s="139">
        <f>IF(N387="sníž. přenesená",J387,0)</f>
        <v>0</v>
      </c>
      <c r="BI387" s="139">
        <f>IF(N387="nulová",J387,0)</f>
        <v>0</v>
      </c>
      <c r="BJ387" s="16" t="s">
        <v>83</v>
      </c>
      <c r="BK387" s="139">
        <f>ROUND(I387*H387,2)</f>
        <v>0</v>
      </c>
      <c r="BL387" s="16" t="s">
        <v>215</v>
      </c>
      <c r="BM387" s="138" t="s">
        <v>749</v>
      </c>
    </row>
    <row r="388" spans="2:65" s="1" customFormat="1" ht="24.2" customHeight="1">
      <c r="B388" s="126"/>
      <c r="C388" s="127" t="s">
        <v>750</v>
      </c>
      <c r="D388" s="127" t="s">
        <v>141</v>
      </c>
      <c r="E388" s="128" t="s">
        <v>751</v>
      </c>
      <c r="F388" s="129" t="s">
        <v>752</v>
      </c>
      <c r="G388" s="130" t="s">
        <v>652</v>
      </c>
      <c r="H388" s="171"/>
      <c r="I388" s="132"/>
      <c r="J388" s="133">
        <f>ROUND(I388*H388,2)</f>
        <v>0</v>
      </c>
      <c r="K388" s="129" t="s">
        <v>145</v>
      </c>
      <c r="L388" s="31"/>
      <c r="M388" s="134" t="s">
        <v>1</v>
      </c>
      <c r="N388" s="135" t="s">
        <v>43</v>
      </c>
      <c r="P388" s="136">
        <f>O388*H388</f>
        <v>0</v>
      </c>
      <c r="Q388" s="136">
        <v>0</v>
      </c>
      <c r="R388" s="136">
        <f>Q388*H388</f>
        <v>0</v>
      </c>
      <c r="S388" s="136">
        <v>0</v>
      </c>
      <c r="T388" s="137">
        <f>S388*H388</f>
        <v>0</v>
      </c>
      <c r="AR388" s="138" t="s">
        <v>215</v>
      </c>
      <c r="AT388" s="138" t="s">
        <v>141</v>
      </c>
      <c r="AU388" s="138" t="s">
        <v>85</v>
      </c>
      <c r="AY388" s="16" t="s">
        <v>139</v>
      </c>
      <c r="BE388" s="139">
        <f>IF(N388="základní",J388,0)</f>
        <v>0</v>
      </c>
      <c r="BF388" s="139">
        <f>IF(N388="snížená",J388,0)</f>
        <v>0</v>
      </c>
      <c r="BG388" s="139">
        <f>IF(N388="zákl. přenesená",J388,0)</f>
        <v>0</v>
      </c>
      <c r="BH388" s="139">
        <f>IF(N388="sníž. přenesená",J388,0)</f>
        <v>0</v>
      </c>
      <c r="BI388" s="139">
        <f>IF(N388="nulová",J388,0)</f>
        <v>0</v>
      </c>
      <c r="BJ388" s="16" t="s">
        <v>83</v>
      </c>
      <c r="BK388" s="139">
        <f>ROUND(I388*H388,2)</f>
        <v>0</v>
      </c>
      <c r="BL388" s="16" t="s">
        <v>215</v>
      </c>
      <c r="BM388" s="138" t="s">
        <v>753</v>
      </c>
    </row>
    <row r="389" spans="2:65" s="11" customFormat="1" ht="22.9" customHeight="1">
      <c r="B389" s="114"/>
      <c r="D389" s="115" t="s">
        <v>77</v>
      </c>
      <c r="E389" s="124" t="s">
        <v>754</v>
      </c>
      <c r="F389" s="124" t="s">
        <v>755</v>
      </c>
      <c r="I389" s="117"/>
      <c r="J389" s="125">
        <f>BK389</f>
        <v>0</v>
      </c>
      <c r="L389" s="114"/>
      <c r="M389" s="119"/>
      <c r="P389" s="120">
        <f>SUM(P390:P406)</f>
        <v>0</v>
      </c>
      <c r="R389" s="120">
        <f>SUM(R390:R406)</f>
        <v>1.1099999999999999E-3</v>
      </c>
      <c r="T389" s="121">
        <f>SUM(T390:T406)</f>
        <v>0.68271890000000002</v>
      </c>
      <c r="AR389" s="115" t="s">
        <v>85</v>
      </c>
      <c r="AT389" s="122" t="s">
        <v>77</v>
      </c>
      <c r="AU389" s="122" t="s">
        <v>83</v>
      </c>
      <c r="AY389" s="115" t="s">
        <v>139</v>
      </c>
      <c r="BK389" s="123">
        <f>SUM(BK390:BK406)</f>
        <v>0</v>
      </c>
    </row>
    <row r="390" spans="2:65" s="1" customFormat="1" ht="24.2" customHeight="1">
      <c r="B390" s="126"/>
      <c r="C390" s="127" t="s">
        <v>756</v>
      </c>
      <c r="D390" s="127" t="s">
        <v>141</v>
      </c>
      <c r="E390" s="128" t="s">
        <v>757</v>
      </c>
      <c r="F390" s="129" t="s">
        <v>758</v>
      </c>
      <c r="G390" s="130" t="s">
        <v>144</v>
      </c>
      <c r="H390" s="131">
        <v>15.826000000000001</v>
      </c>
      <c r="I390" s="132"/>
      <c r="J390" s="133">
        <f>ROUND(I390*H390,2)</f>
        <v>0</v>
      </c>
      <c r="K390" s="129" t="s">
        <v>1</v>
      </c>
      <c r="L390" s="31"/>
      <c r="M390" s="134" t="s">
        <v>1</v>
      </c>
      <c r="N390" s="135" t="s">
        <v>43</v>
      </c>
      <c r="P390" s="136">
        <f>O390*H390</f>
        <v>0</v>
      </c>
      <c r="Q390" s="136">
        <v>0</v>
      </c>
      <c r="R390" s="136">
        <f>Q390*H390</f>
        <v>0</v>
      </c>
      <c r="S390" s="136">
        <v>2.4649999999999998E-2</v>
      </c>
      <c r="T390" s="137">
        <f>S390*H390</f>
        <v>0.39011089999999998</v>
      </c>
      <c r="AR390" s="138" t="s">
        <v>215</v>
      </c>
      <c r="AT390" s="138" t="s">
        <v>141</v>
      </c>
      <c r="AU390" s="138" t="s">
        <v>85</v>
      </c>
      <c r="AY390" s="16" t="s">
        <v>139</v>
      </c>
      <c r="BE390" s="139">
        <f>IF(N390="základní",J390,0)</f>
        <v>0</v>
      </c>
      <c r="BF390" s="139">
        <f>IF(N390="snížená",J390,0)</f>
        <v>0</v>
      </c>
      <c r="BG390" s="139">
        <f>IF(N390="zákl. přenesená",J390,0)</f>
        <v>0</v>
      </c>
      <c r="BH390" s="139">
        <f>IF(N390="sníž. přenesená",J390,0)</f>
        <v>0</v>
      </c>
      <c r="BI390" s="139">
        <f>IF(N390="nulová",J390,0)</f>
        <v>0</v>
      </c>
      <c r="BJ390" s="16" t="s">
        <v>83</v>
      </c>
      <c r="BK390" s="139">
        <f>ROUND(I390*H390,2)</f>
        <v>0</v>
      </c>
      <c r="BL390" s="16" t="s">
        <v>215</v>
      </c>
      <c r="BM390" s="138" t="s">
        <v>759</v>
      </c>
    </row>
    <row r="391" spans="2:65" s="12" customFormat="1">
      <c r="B391" s="140"/>
      <c r="D391" s="141" t="s">
        <v>148</v>
      </c>
      <c r="E391" s="142" t="s">
        <v>1</v>
      </c>
      <c r="F391" s="143" t="s">
        <v>760</v>
      </c>
      <c r="H391" s="144">
        <v>10.345000000000001</v>
      </c>
      <c r="I391" s="145"/>
      <c r="L391" s="140"/>
      <c r="M391" s="146"/>
      <c r="T391" s="147"/>
      <c r="AT391" s="142" t="s">
        <v>148</v>
      </c>
      <c r="AU391" s="142" t="s">
        <v>85</v>
      </c>
      <c r="AV391" s="12" t="s">
        <v>85</v>
      </c>
      <c r="AW391" s="12" t="s">
        <v>32</v>
      </c>
      <c r="AX391" s="12" t="s">
        <v>78</v>
      </c>
      <c r="AY391" s="142" t="s">
        <v>139</v>
      </c>
    </row>
    <row r="392" spans="2:65" s="12" customFormat="1">
      <c r="B392" s="140"/>
      <c r="D392" s="141" t="s">
        <v>148</v>
      </c>
      <c r="E392" s="142" t="s">
        <v>1</v>
      </c>
      <c r="F392" s="143" t="s">
        <v>761</v>
      </c>
      <c r="H392" s="144">
        <v>5.4809999999999999</v>
      </c>
      <c r="I392" s="145"/>
      <c r="L392" s="140"/>
      <c r="M392" s="146"/>
      <c r="T392" s="147"/>
      <c r="AT392" s="142" t="s">
        <v>148</v>
      </c>
      <c r="AU392" s="142" t="s">
        <v>85</v>
      </c>
      <c r="AV392" s="12" t="s">
        <v>85</v>
      </c>
      <c r="AW392" s="12" t="s">
        <v>32</v>
      </c>
      <c r="AX392" s="12" t="s">
        <v>78</v>
      </c>
      <c r="AY392" s="142" t="s">
        <v>139</v>
      </c>
    </row>
    <row r="393" spans="2:65" s="13" customFormat="1">
      <c r="B393" s="148"/>
      <c r="D393" s="141" t="s">
        <v>148</v>
      </c>
      <c r="E393" s="149" t="s">
        <v>1</v>
      </c>
      <c r="F393" s="150" t="s">
        <v>156</v>
      </c>
      <c r="H393" s="151">
        <v>15.826000000000001</v>
      </c>
      <c r="I393" s="152"/>
      <c r="L393" s="148"/>
      <c r="M393" s="153"/>
      <c r="T393" s="154"/>
      <c r="AT393" s="149" t="s">
        <v>148</v>
      </c>
      <c r="AU393" s="149" t="s">
        <v>85</v>
      </c>
      <c r="AV393" s="13" t="s">
        <v>146</v>
      </c>
      <c r="AW393" s="13" t="s">
        <v>32</v>
      </c>
      <c r="AX393" s="13" t="s">
        <v>83</v>
      </c>
      <c r="AY393" s="149" t="s">
        <v>139</v>
      </c>
    </row>
    <row r="394" spans="2:65" s="1" customFormat="1" ht="16.5" customHeight="1">
      <c r="B394" s="126"/>
      <c r="C394" s="127" t="s">
        <v>762</v>
      </c>
      <c r="D394" s="127" t="s">
        <v>141</v>
      </c>
      <c r="E394" s="128" t="s">
        <v>763</v>
      </c>
      <c r="F394" s="129" t="s">
        <v>764</v>
      </c>
      <c r="G394" s="130" t="s">
        <v>144</v>
      </c>
      <c r="H394" s="131">
        <v>15.826000000000001</v>
      </c>
      <c r="I394" s="132"/>
      <c r="J394" s="133">
        <f>ROUND(I394*H394,2)</f>
        <v>0</v>
      </c>
      <c r="K394" s="129" t="s">
        <v>145</v>
      </c>
      <c r="L394" s="31"/>
      <c r="M394" s="134" t="s">
        <v>1</v>
      </c>
      <c r="N394" s="135" t="s">
        <v>43</v>
      </c>
      <c r="P394" s="136">
        <f>O394*H394</f>
        <v>0</v>
      </c>
      <c r="Q394" s="136">
        <v>0</v>
      </c>
      <c r="R394" s="136">
        <f>Q394*H394</f>
        <v>0</v>
      </c>
      <c r="S394" s="136">
        <v>8.0000000000000002E-3</v>
      </c>
      <c r="T394" s="137">
        <f>S394*H394</f>
        <v>0.126608</v>
      </c>
      <c r="AR394" s="138" t="s">
        <v>215</v>
      </c>
      <c r="AT394" s="138" t="s">
        <v>141</v>
      </c>
      <c r="AU394" s="138" t="s">
        <v>85</v>
      </c>
      <c r="AY394" s="16" t="s">
        <v>139</v>
      </c>
      <c r="BE394" s="139">
        <f>IF(N394="základní",J394,0)</f>
        <v>0</v>
      </c>
      <c r="BF394" s="139">
        <f>IF(N394="snížená",J394,0)</f>
        <v>0</v>
      </c>
      <c r="BG394" s="139">
        <f>IF(N394="zákl. přenesená",J394,0)</f>
        <v>0</v>
      </c>
      <c r="BH394" s="139">
        <f>IF(N394="sníž. přenesená",J394,0)</f>
        <v>0</v>
      </c>
      <c r="BI394" s="139">
        <f>IF(N394="nulová",J394,0)</f>
        <v>0</v>
      </c>
      <c r="BJ394" s="16" t="s">
        <v>83</v>
      </c>
      <c r="BK394" s="139">
        <f>ROUND(I394*H394,2)</f>
        <v>0</v>
      </c>
      <c r="BL394" s="16" t="s">
        <v>215</v>
      </c>
      <c r="BM394" s="138" t="s">
        <v>765</v>
      </c>
    </row>
    <row r="395" spans="2:65" s="12" customFormat="1">
      <c r="B395" s="140"/>
      <c r="D395" s="141" t="s">
        <v>148</v>
      </c>
      <c r="E395" s="142" t="s">
        <v>1</v>
      </c>
      <c r="F395" s="143" t="s">
        <v>760</v>
      </c>
      <c r="H395" s="144">
        <v>10.345000000000001</v>
      </c>
      <c r="I395" s="145"/>
      <c r="L395" s="140"/>
      <c r="M395" s="146"/>
      <c r="T395" s="147"/>
      <c r="AT395" s="142" t="s">
        <v>148</v>
      </c>
      <c r="AU395" s="142" t="s">
        <v>85</v>
      </c>
      <c r="AV395" s="12" t="s">
        <v>85</v>
      </c>
      <c r="AW395" s="12" t="s">
        <v>32</v>
      </c>
      <c r="AX395" s="12" t="s">
        <v>78</v>
      </c>
      <c r="AY395" s="142" t="s">
        <v>139</v>
      </c>
    </row>
    <row r="396" spans="2:65" s="12" customFormat="1">
      <c r="B396" s="140"/>
      <c r="D396" s="141" t="s">
        <v>148</v>
      </c>
      <c r="E396" s="142" t="s">
        <v>1</v>
      </c>
      <c r="F396" s="143" t="s">
        <v>761</v>
      </c>
      <c r="H396" s="144">
        <v>5.4809999999999999</v>
      </c>
      <c r="I396" s="145"/>
      <c r="L396" s="140"/>
      <c r="M396" s="146"/>
      <c r="T396" s="147"/>
      <c r="AT396" s="142" t="s">
        <v>148</v>
      </c>
      <c r="AU396" s="142" t="s">
        <v>85</v>
      </c>
      <c r="AV396" s="12" t="s">
        <v>85</v>
      </c>
      <c r="AW396" s="12" t="s">
        <v>32</v>
      </c>
      <c r="AX396" s="12" t="s">
        <v>78</v>
      </c>
      <c r="AY396" s="142" t="s">
        <v>139</v>
      </c>
    </row>
    <row r="397" spans="2:65" s="13" customFormat="1">
      <c r="B397" s="148"/>
      <c r="D397" s="141" t="s">
        <v>148</v>
      </c>
      <c r="E397" s="149" t="s">
        <v>1</v>
      </c>
      <c r="F397" s="150" t="s">
        <v>156</v>
      </c>
      <c r="H397" s="151">
        <v>15.826000000000001</v>
      </c>
      <c r="I397" s="152"/>
      <c r="L397" s="148"/>
      <c r="M397" s="153"/>
      <c r="T397" s="154"/>
      <c r="AT397" s="149" t="s">
        <v>148</v>
      </c>
      <c r="AU397" s="149" t="s">
        <v>85</v>
      </c>
      <c r="AV397" s="13" t="s">
        <v>146</v>
      </c>
      <c r="AW397" s="13" t="s">
        <v>32</v>
      </c>
      <c r="AX397" s="13" t="s">
        <v>83</v>
      </c>
      <c r="AY397" s="149" t="s">
        <v>139</v>
      </c>
    </row>
    <row r="398" spans="2:65" s="1" customFormat="1" ht="37.9" customHeight="1">
      <c r="B398" s="126"/>
      <c r="C398" s="127" t="s">
        <v>766</v>
      </c>
      <c r="D398" s="127" t="s">
        <v>141</v>
      </c>
      <c r="E398" s="128" t="s">
        <v>767</v>
      </c>
      <c r="F398" s="129" t="s">
        <v>768</v>
      </c>
      <c r="G398" s="130" t="s">
        <v>453</v>
      </c>
      <c r="H398" s="131">
        <v>2</v>
      </c>
      <c r="I398" s="132"/>
      <c r="J398" s="133">
        <f t="shared" ref="J398:J406" si="20">ROUND(I398*H398,2)</f>
        <v>0</v>
      </c>
      <c r="K398" s="129" t="s">
        <v>1</v>
      </c>
      <c r="L398" s="31"/>
      <c r="M398" s="134" t="s">
        <v>1</v>
      </c>
      <c r="N398" s="135" t="s">
        <v>43</v>
      </c>
      <c r="P398" s="136">
        <f t="shared" ref="P398:P406" si="21">O398*H398</f>
        <v>0</v>
      </c>
      <c r="Q398" s="136">
        <v>2.7E-4</v>
      </c>
      <c r="R398" s="136">
        <f t="shared" ref="R398:R406" si="22">Q398*H398</f>
        <v>5.4000000000000001E-4</v>
      </c>
      <c r="S398" s="136">
        <v>0</v>
      </c>
      <c r="T398" s="137">
        <f t="shared" ref="T398:T406" si="23">S398*H398</f>
        <v>0</v>
      </c>
      <c r="AR398" s="138" t="s">
        <v>215</v>
      </c>
      <c r="AT398" s="138" t="s">
        <v>141</v>
      </c>
      <c r="AU398" s="138" t="s">
        <v>85</v>
      </c>
      <c r="AY398" s="16" t="s">
        <v>139</v>
      </c>
      <c r="BE398" s="139">
        <f t="shared" ref="BE398:BE406" si="24">IF(N398="základní",J398,0)</f>
        <v>0</v>
      </c>
      <c r="BF398" s="139">
        <f t="shared" ref="BF398:BF406" si="25">IF(N398="snížená",J398,0)</f>
        <v>0</v>
      </c>
      <c r="BG398" s="139">
        <f t="shared" ref="BG398:BG406" si="26">IF(N398="zákl. přenesená",J398,0)</f>
        <v>0</v>
      </c>
      <c r="BH398" s="139">
        <f t="shared" ref="BH398:BH406" si="27">IF(N398="sníž. přenesená",J398,0)</f>
        <v>0</v>
      </c>
      <c r="BI398" s="139">
        <f t="shared" ref="BI398:BI406" si="28">IF(N398="nulová",J398,0)</f>
        <v>0</v>
      </c>
      <c r="BJ398" s="16" t="s">
        <v>83</v>
      </c>
      <c r="BK398" s="139">
        <f t="shared" ref="BK398:BK406" si="29">ROUND(I398*H398,2)</f>
        <v>0</v>
      </c>
      <c r="BL398" s="16" t="s">
        <v>215</v>
      </c>
      <c r="BM398" s="138" t="s">
        <v>769</v>
      </c>
    </row>
    <row r="399" spans="2:65" s="1" customFormat="1" ht="44.25" customHeight="1">
      <c r="B399" s="126"/>
      <c r="C399" s="127" t="s">
        <v>770</v>
      </c>
      <c r="D399" s="127" t="s">
        <v>141</v>
      </c>
      <c r="E399" s="128" t="s">
        <v>771</v>
      </c>
      <c r="F399" s="129" t="s">
        <v>772</v>
      </c>
      <c r="G399" s="130" t="s">
        <v>453</v>
      </c>
      <c r="H399" s="131">
        <v>1</v>
      </c>
      <c r="I399" s="132"/>
      <c r="J399" s="133">
        <f t="shared" si="20"/>
        <v>0</v>
      </c>
      <c r="K399" s="129" t="s">
        <v>1</v>
      </c>
      <c r="L399" s="31"/>
      <c r="M399" s="134" t="s">
        <v>1</v>
      </c>
      <c r="N399" s="135" t="s">
        <v>43</v>
      </c>
      <c r="P399" s="136">
        <f t="shared" si="21"/>
        <v>0</v>
      </c>
      <c r="Q399" s="136">
        <v>2.7E-4</v>
      </c>
      <c r="R399" s="136">
        <f t="shared" si="22"/>
        <v>2.7E-4</v>
      </c>
      <c r="S399" s="136">
        <v>0</v>
      </c>
      <c r="T399" s="137">
        <f t="shared" si="23"/>
        <v>0</v>
      </c>
      <c r="AR399" s="138" t="s">
        <v>215</v>
      </c>
      <c r="AT399" s="138" t="s">
        <v>141</v>
      </c>
      <c r="AU399" s="138" t="s">
        <v>85</v>
      </c>
      <c r="AY399" s="16" t="s">
        <v>139</v>
      </c>
      <c r="BE399" s="139">
        <f t="shared" si="24"/>
        <v>0</v>
      </c>
      <c r="BF399" s="139">
        <f t="shared" si="25"/>
        <v>0</v>
      </c>
      <c r="BG399" s="139">
        <f t="shared" si="26"/>
        <v>0</v>
      </c>
      <c r="BH399" s="139">
        <f t="shared" si="27"/>
        <v>0</v>
      </c>
      <c r="BI399" s="139">
        <f t="shared" si="28"/>
        <v>0</v>
      </c>
      <c r="BJ399" s="16" t="s">
        <v>83</v>
      </c>
      <c r="BK399" s="139">
        <f t="shared" si="29"/>
        <v>0</v>
      </c>
      <c r="BL399" s="16" t="s">
        <v>215</v>
      </c>
      <c r="BM399" s="138" t="s">
        <v>773</v>
      </c>
    </row>
    <row r="400" spans="2:65" s="1" customFormat="1" ht="16.5" customHeight="1">
      <c r="B400" s="126"/>
      <c r="C400" s="127" t="s">
        <v>774</v>
      </c>
      <c r="D400" s="127" t="s">
        <v>141</v>
      </c>
      <c r="E400" s="128" t="s">
        <v>775</v>
      </c>
      <c r="F400" s="129" t="s">
        <v>776</v>
      </c>
      <c r="G400" s="130" t="s">
        <v>453</v>
      </c>
      <c r="H400" s="131">
        <v>1</v>
      </c>
      <c r="I400" s="132"/>
      <c r="J400" s="133">
        <f t="shared" si="20"/>
        <v>0</v>
      </c>
      <c r="K400" s="129" t="s">
        <v>145</v>
      </c>
      <c r="L400" s="31"/>
      <c r="M400" s="134" t="s">
        <v>1</v>
      </c>
      <c r="N400" s="135" t="s">
        <v>43</v>
      </c>
      <c r="P400" s="136">
        <f t="shared" si="21"/>
        <v>0</v>
      </c>
      <c r="Q400" s="136">
        <v>0</v>
      </c>
      <c r="R400" s="136">
        <f t="shared" si="22"/>
        <v>0</v>
      </c>
      <c r="S400" s="136">
        <v>0</v>
      </c>
      <c r="T400" s="137">
        <f t="shared" si="23"/>
        <v>0</v>
      </c>
      <c r="AR400" s="138" t="s">
        <v>215</v>
      </c>
      <c r="AT400" s="138" t="s">
        <v>141</v>
      </c>
      <c r="AU400" s="138" t="s">
        <v>85</v>
      </c>
      <c r="AY400" s="16" t="s">
        <v>139</v>
      </c>
      <c r="BE400" s="139">
        <f t="shared" si="24"/>
        <v>0</v>
      </c>
      <c r="BF400" s="139">
        <f t="shared" si="25"/>
        <v>0</v>
      </c>
      <c r="BG400" s="139">
        <f t="shared" si="26"/>
        <v>0</v>
      </c>
      <c r="BH400" s="139">
        <f t="shared" si="27"/>
        <v>0</v>
      </c>
      <c r="BI400" s="139">
        <f t="shared" si="28"/>
        <v>0</v>
      </c>
      <c r="BJ400" s="16" t="s">
        <v>83</v>
      </c>
      <c r="BK400" s="139">
        <f t="shared" si="29"/>
        <v>0</v>
      </c>
      <c r="BL400" s="16" t="s">
        <v>215</v>
      </c>
      <c r="BM400" s="138" t="s">
        <v>777</v>
      </c>
    </row>
    <row r="401" spans="2:65" s="1" customFormat="1" ht="37.9" customHeight="1">
      <c r="B401" s="126"/>
      <c r="C401" s="127" t="s">
        <v>778</v>
      </c>
      <c r="D401" s="127" t="s">
        <v>141</v>
      </c>
      <c r="E401" s="128" t="s">
        <v>779</v>
      </c>
      <c r="F401" s="129" t="s">
        <v>780</v>
      </c>
      <c r="G401" s="130" t="s">
        <v>453</v>
      </c>
      <c r="H401" s="131">
        <v>2</v>
      </c>
      <c r="I401" s="132"/>
      <c r="J401" s="133">
        <f t="shared" si="20"/>
        <v>0</v>
      </c>
      <c r="K401" s="129" t="s">
        <v>1</v>
      </c>
      <c r="L401" s="31"/>
      <c r="M401" s="134" t="s">
        <v>1</v>
      </c>
      <c r="N401" s="135" t="s">
        <v>43</v>
      </c>
      <c r="P401" s="136">
        <f t="shared" si="21"/>
        <v>0</v>
      </c>
      <c r="Q401" s="136">
        <v>0</v>
      </c>
      <c r="R401" s="136">
        <f t="shared" si="22"/>
        <v>0</v>
      </c>
      <c r="S401" s="136">
        <v>0</v>
      </c>
      <c r="T401" s="137">
        <f t="shared" si="23"/>
        <v>0</v>
      </c>
      <c r="AR401" s="138" t="s">
        <v>215</v>
      </c>
      <c r="AT401" s="138" t="s">
        <v>141</v>
      </c>
      <c r="AU401" s="138" t="s">
        <v>85</v>
      </c>
      <c r="AY401" s="16" t="s">
        <v>139</v>
      </c>
      <c r="BE401" s="139">
        <f t="shared" si="24"/>
        <v>0</v>
      </c>
      <c r="BF401" s="139">
        <f t="shared" si="25"/>
        <v>0</v>
      </c>
      <c r="BG401" s="139">
        <f t="shared" si="26"/>
        <v>0</v>
      </c>
      <c r="BH401" s="139">
        <f t="shared" si="27"/>
        <v>0</v>
      </c>
      <c r="BI401" s="139">
        <f t="shared" si="28"/>
        <v>0</v>
      </c>
      <c r="BJ401" s="16" t="s">
        <v>83</v>
      </c>
      <c r="BK401" s="139">
        <f t="shared" si="29"/>
        <v>0</v>
      </c>
      <c r="BL401" s="16" t="s">
        <v>215</v>
      </c>
      <c r="BM401" s="138" t="s">
        <v>781</v>
      </c>
    </row>
    <row r="402" spans="2:65" s="1" customFormat="1" ht="24.2" customHeight="1">
      <c r="B402" s="126"/>
      <c r="C402" s="127" t="s">
        <v>782</v>
      </c>
      <c r="D402" s="127" t="s">
        <v>141</v>
      </c>
      <c r="E402" s="128" t="s">
        <v>783</v>
      </c>
      <c r="F402" s="129" t="s">
        <v>784</v>
      </c>
      <c r="G402" s="130" t="s">
        <v>453</v>
      </c>
      <c r="H402" s="131">
        <v>1</v>
      </c>
      <c r="I402" s="132"/>
      <c r="J402" s="133">
        <f t="shared" si="20"/>
        <v>0</v>
      </c>
      <c r="K402" s="129" t="s">
        <v>145</v>
      </c>
      <c r="L402" s="31"/>
      <c r="M402" s="134" t="s">
        <v>1</v>
      </c>
      <c r="N402" s="135" t="s">
        <v>43</v>
      </c>
      <c r="P402" s="136">
        <f t="shared" si="21"/>
        <v>0</v>
      </c>
      <c r="Q402" s="136">
        <v>0</v>
      </c>
      <c r="R402" s="136">
        <f t="shared" si="22"/>
        <v>0</v>
      </c>
      <c r="S402" s="136">
        <v>0</v>
      </c>
      <c r="T402" s="137">
        <f t="shared" si="23"/>
        <v>0</v>
      </c>
      <c r="AR402" s="138" t="s">
        <v>215</v>
      </c>
      <c r="AT402" s="138" t="s">
        <v>141</v>
      </c>
      <c r="AU402" s="138" t="s">
        <v>85</v>
      </c>
      <c r="AY402" s="16" t="s">
        <v>139</v>
      </c>
      <c r="BE402" s="139">
        <f t="shared" si="24"/>
        <v>0</v>
      </c>
      <c r="BF402" s="139">
        <f t="shared" si="25"/>
        <v>0</v>
      </c>
      <c r="BG402" s="139">
        <f t="shared" si="26"/>
        <v>0</v>
      </c>
      <c r="BH402" s="139">
        <f t="shared" si="27"/>
        <v>0</v>
      </c>
      <c r="BI402" s="139">
        <f t="shared" si="28"/>
        <v>0</v>
      </c>
      <c r="BJ402" s="16" t="s">
        <v>83</v>
      </c>
      <c r="BK402" s="139">
        <f t="shared" si="29"/>
        <v>0</v>
      </c>
      <c r="BL402" s="16" t="s">
        <v>215</v>
      </c>
      <c r="BM402" s="138" t="s">
        <v>785</v>
      </c>
    </row>
    <row r="403" spans="2:65" s="1" customFormat="1" ht="24.2" customHeight="1">
      <c r="B403" s="126"/>
      <c r="C403" s="161" t="s">
        <v>786</v>
      </c>
      <c r="D403" s="161" t="s">
        <v>241</v>
      </c>
      <c r="E403" s="162" t="s">
        <v>787</v>
      </c>
      <c r="F403" s="163" t="s">
        <v>788</v>
      </c>
      <c r="G403" s="164" t="s">
        <v>453</v>
      </c>
      <c r="H403" s="165">
        <v>1</v>
      </c>
      <c r="I403" s="166"/>
      <c r="J403" s="167">
        <f t="shared" si="20"/>
        <v>0</v>
      </c>
      <c r="K403" s="163" t="s">
        <v>145</v>
      </c>
      <c r="L403" s="168"/>
      <c r="M403" s="169" t="s">
        <v>1</v>
      </c>
      <c r="N403" s="170" t="s">
        <v>43</v>
      </c>
      <c r="P403" s="136">
        <f t="shared" si="21"/>
        <v>0</v>
      </c>
      <c r="Q403" s="136">
        <v>2.9999999999999997E-4</v>
      </c>
      <c r="R403" s="136">
        <f t="shared" si="22"/>
        <v>2.9999999999999997E-4</v>
      </c>
      <c r="S403" s="136">
        <v>0</v>
      </c>
      <c r="T403" s="137">
        <f t="shared" si="23"/>
        <v>0</v>
      </c>
      <c r="AR403" s="138" t="s">
        <v>292</v>
      </c>
      <c r="AT403" s="138" t="s">
        <v>241</v>
      </c>
      <c r="AU403" s="138" t="s">
        <v>85</v>
      </c>
      <c r="AY403" s="16" t="s">
        <v>139</v>
      </c>
      <c r="BE403" s="139">
        <f t="shared" si="24"/>
        <v>0</v>
      </c>
      <c r="BF403" s="139">
        <f t="shared" si="25"/>
        <v>0</v>
      </c>
      <c r="BG403" s="139">
        <f t="shared" si="26"/>
        <v>0</v>
      </c>
      <c r="BH403" s="139">
        <f t="shared" si="27"/>
        <v>0</v>
      </c>
      <c r="BI403" s="139">
        <f t="shared" si="28"/>
        <v>0</v>
      </c>
      <c r="BJ403" s="16" t="s">
        <v>83</v>
      </c>
      <c r="BK403" s="139">
        <f t="shared" si="29"/>
        <v>0</v>
      </c>
      <c r="BL403" s="16" t="s">
        <v>215</v>
      </c>
      <c r="BM403" s="138" t="s">
        <v>789</v>
      </c>
    </row>
    <row r="404" spans="2:65" s="1" customFormat="1" ht="24.2" customHeight="1">
      <c r="B404" s="126"/>
      <c r="C404" s="127" t="s">
        <v>790</v>
      </c>
      <c r="D404" s="127" t="s">
        <v>141</v>
      </c>
      <c r="E404" s="128" t="s">
        <v>791</v>
      </c>
      <c r="F404" s="129" t="s">
        <v>792</v>
      </c>
      <c r="G404" s="130" t="s">
        <v>355</v>
      </c>
      <c r="H404" s="131">
        <v>1</v>
      </c>
      <c r="I404" s="132"/>
      <c r="J404" s="133">
        <f t="shared" si="20"/>
        <v>0</v>
      </c>
      <c r="K404" s="129" t="s">
        <v>1</v>
      </c>
      <c r="L404" s="31"/>
      <c r="M404" s="134" t="s">
        <v>1</v>
      </c>
      <c r="N404" s="135" t="s">
        <v>43</v>
      </c>
      <c r="P404" s="136">
        <f t="shared" si="21"/>
        <v>0</v>
      </c>
      <c r="Q404" s="136">
        <v>0</v>
      </c>
      <c r="R404" s="136">
        <f t="shared" si="22"/>
        <v>0</v>
      </c>
      <c r="S404" s="136">
        <v>0</v>
      </c>
      <c r="T404" s="137">
        <f t="shared" si="23"/>
        <v>0</v>
      </c>
      <c r="AR404" s="138" t="s">
        <v>215</v>
      </c>
      <c r="AT404" s="138" t="s">
        <v>141</v>
      </c>
      <c r="AU404" s="138" t="s">
        <v>85</v>
      </c>
      <c r="AY404" s="16" t="s">
        <v>139</v>
      </c>
      <c r="BE404" s="139">
        <f t="shared" si="24"/>
        <v>0</v>
      </c>
      <c r="BF404" s="139">
        <f t="shared" si="25"/>
        <v>0</v>
      </c>
      <c r="BG404" s="139">
        <f t="shared" si="26"/>
        <v>0</v>
      </c>
      <c r="BH404" s="139">
        <f t="shared" si="27"/>
        <v>0</v>
      </c>
      <c r="BI404" s="139">
        <f t="shared" si="28"/>
        <v>0</v>
      </c>
      <c r="BJ404" s="16" t="s">
        <v>83</v>
      </c>
      <c r="BK404" s="139">
        <f t="shared" si="29"/>
        <v>0</v>
      </c>
      <c r="BL404" s="16" t="s">
        <v>215</v>
      </c>
      <c r="BM404" s="138" t="s">
        <v>793</v>
      </c>
    </row>
    <row r="405" spans="2:65" s="1" customFormat="1" ht="24.2" customHeight="1">
      <c r="B405" s="126"/>
      <c r="C405" s="127" t="s">
        <v>794</v>
      </c>
      <c r="D405" s="127" t="s">
        <v>141</v>
      </c>
      <c r="E405" s="128" t="s">
        <v>795</v>
      </c>
      <c r="F405" s="129" t="s">
        <v>796</v>
      </c>
      <c r="G405" s="130" t="s">
        <v>453</v>
      </c>
      <c r="H405" s="131">
        <v>1</v>
      </c>
      <c r="I405" s="132"/>
      <c r="J405" s="133">
        <f t="shared" si="20"/>
        <v>0</v>
      </c>
      <c r="K405" s="129" t="s">
        <v>145</v>
      </c>
      <c r="L405" s="31"/>
      <c r="M405" s="134" t="s">
        <v>1</v>
      </c>
      <c r="N405" s="135" t="s">
        <v>43</v>
      </c>
      <c r="P405" s="136">
        <f t="shared" si="21"/>
        <v>0</v>
      </c>
      <c r="Q405" s="136">
        <v>0</v>
      </c>
      <c r="R405" s="136">
        <f t="shared" si="22"/>
        <v>0</v>
      </c>
      <c r="S405" s="136">
        <v>0.16600000000000001</v>
      </c>
      <c r="T405" s="137">
        <f t="shared" si="23"/>
        <v>0.16600000000000001</v>
      </c>
      <c r="AR405" s="138" t="s">
        <v>215</v>
      </c>
      <c r="AT405" s="138" t="s">
        <v>141</v>
      </c>
      <c r="AU405" s="138" t="s">
        <v>85</v>
      </c>
      <c r="AY405" s="16" t="s">
        <v>139</v>
      </c>
      <c r="BE405" s="139">
        <f t="shared" si="24"/>
        <v>0</v>
      </c>
      <c r="BF405" s="139">
        <f t="shared" si="25"/>
        <v>0</v>
      </c>
      <c r="BG405" s="139">
        <f t="shared" si="26"/>
        <v>0</v>
      </c>
      <c r="BH405" s="139">
        <f t="shared" si="27"/>
        <v>0</v>
      </c>
      <c r="BI405" s="139">
        <f t="shared" si="28"/>
        <v>0</v>
      </c>
      <c r="BJ405" s="16" t="s">
        <v>83</v>
      </c>
      <c r="BK405" s="139">
        <f t="shared" si="29"/>
        <v>0</v>
      </c>
      <c r="BL405" s="16" t="s">
        <v>215</v>
      </c>
      <c r="BM405" s="138" t="s">
        <v>797</v>
      </c>
    </row>
    <row r="406" spans="2:65" s="1" customFormat="1" ht="24.2" customHeight="1">
      <c r="B406" s="126"/>
      <c r="C406" s="127" t="s">
        <v>798</v>
      </c>
      <c r="D406" s="127" t="s">
        <v>141</v>
      </c>
      <c r="E406" s="128" t="s">
        <v>799</v>
      </c>
      <c r="F406" s="129" t="s">
        <v>800</v>
      </c>
      <c r="G406" s="130" t="s">
        <v>652</v>
      </c>
      <c r="H406" s="171"/>
      <c r="I406" s="132"/>
      <c r="J406" s="133">
        <f t="shared" si="20"/>
        <v>0</v>
      </c>
      <c r="K406" s="129" t="s">
        <v>145</v>
      </c>
      <c r="L406" s="31"/>
      <c r="M406" s="134" t="s">
        <v>1</v>
      </c>
      <c r="N406" s="135" t="s">
        <v>43</v>
      </c>
      <c r="P406" s="136">
        <f t="shared" si="21"/>
        <v>0</v>
      </c>
      <c r="Q406" s="136">
        <v>0</v>
      </c>
      <c r="R406" s="136">
        <f t="shared" si="22"/>
        <v>0</v>
      </c>
      <c r="S406" s="136">
        <v>0</v>
      </c>
      <c r="T406" s="137">
        <f t="shared" si="23"/>
        <v>0</v>
      </c>
      <c r="AR406" s="138" t="s">
        <v>215</v>
      </c>
      <c r="AT406" s="138" t="s">
        <v>141</v>
      </c>
      <c r="AU406" s="138" t="s">
        <v>85</v>
      </c>
      <c r="AY406" s="16" t="s">
        <v>139</v>
      </c>
      <c r="BE406" s="139">
        <f t="shared" si="24"/>
        <v>0</v>
      </c>
      <c r="BF406" s="139">
        <f t="shared" si="25"/>
        <v>0</v>
      </c>
      <c r="BG406" s="139">
        <f t="shared" si="26"/>
        <v>0</v>
      </c>
      <c r="BH406" s="139">
        <f t="shared" si="27"/>
        <v>0</v>
      </c>
      <c r="BI406" s="139">
        <f t="shared" si="28"/>
        <v>0</v>
      </c>
      <c r="BJ406" s="16" t="s">
        <v>83</v>
      </c>
      <c r="BK406" s="139">
        <f t="shared" si="29"/>
        <v>0</v>
      </c>
      <c r="BL406" s="16" t="s">
        <v>215</v>
      </c>
      <c r="BM406" s="138" t="s">
        <v>801</v>
      </c>
    </row>
    <row r="407" spans="2:65" s="11" customFormat="1" ht="22.9" customHeight="1">
      <c r="B407" s="114"/>
      <c r="D407" s="115" t="s">
        <v>77</v>
      </c>
      <c r="E407" s="124" t="s">
        <v>802</v>
      </c>
      <c r="F407" s="124" t="s">
        <v>803</v>
      </c>
      <c r="I407" s="117"/>
      <c r="J407" s="125">
        <f>BK407</f>
        <v>0</v>
      </c>
      <c r="L407" s="114"/>
      <c r="M407" s="119"/>
      <c r="P407" s="120">
        <f>SUM(P408:P439)</f>
        <v>0</v>
      </c>
      <c r="R407" s="120">
        <f>SUM(R408:R439)</f>
        <v>0.3350298599999999</v>
      </c>
      <c r="T407" s="121">
        <f>SUM(T408:T439)</f>
        <v>7.5705000000000008E-2</v>
      </c>
      <c r="AR407" s="115" t="s">
        <v>85</v>
      </c>
      <c r="AT407" s="122" t="s">
        <v>77</v>
      </c>
      <c r="AU407" s="122" t="s">
        <v>83</v>
      </c>
      <c r="AY407" s="115" t="s">
        <v>139</v>
      </c>
      <c r="BK407" s="123">
        <f>SUM(BK408:BK439)</f>
        <v>0</v>
      </c>
    </row>
    <row r="408" spans="2:65" s="1" customFormat="1" ht="24.2" customHeight="1">
      <c r="B408" s="126"/>
      <c r="C408" s="127" t="s">
        <v>804</v>
      </c>
      <c r="D408" s="127" t="s">
        <v>141</v>
      </c>
      <c r="E408" s="128" t="s">
        <v>805</v>
      </c>
      <c r="F408" s="129" t="s">
        <v>806</v>
      </c>
      <c r="G408" s="130" t="s">
        <v>144</v>
      </c>
      <c r="H408" s="131">
        <v>21.91</v>
      </c>
      <c r="I408" s="132"/>
      <c r="J408" s="133">
        <f>ROUND(I408*H408,2)</f>
        <v>0</v>
      </c>
      <c r="K408" s="129" t="s">
        <v>145</v>
      </c>
      <c r="L408" s="31"/>
      <c r="M408" s="134" t="s">
        <v>1</v>
      </c>
      <c r="N408" s="135" t="s">
        <v>43</v>
      </c>
      <c r="P408" s="136">
        <f>O408*H408</f>
        <v>0</v>
      </c>
      <c r="Q408" s="136">
        <v>2.0000000000000001E-4</v>
      </c>
      <c r="R408" s="136">
        <f>Q408*H408</f>
        <v>4.3820000000000005E-3</v>
      </c>
      <c r="S408" s="136">
        <v>0</v>
      </c>
      <c r="T408" s="137">
        <f>S408*H408</f>
        <v>0</v>
      </c>
      <c r="AR408" s="138" t="s">
        <v>215</v>
      </c>
      <c r="AT408" s="138" t="s">
        <v>141</v>
      </c>
      <c r="AU408" s="138" t="s">
        <v>85</v>
      </c>
      <c r="AY408" s="16" t="s">
        <v>139</v>
      </c>
      <c r="BE408" s="139">
        <f>IF(N408="základní",J408,0)</f>
        <v>0</v>
      </c>
      <c r="BF408" s="139">
        <f>IF(N408="snížená",J408,0)</f>
        <v>0</v>
      </c>
      <c r="BG408" s="139">
        <f>IF(N408="zákl. přenesená",J408,0)</f>
        <v>0</v>
      </c>
      <c r="BH408" s="139">
        <f>IF(N408="sníž. přenesená",J408,0)</f>
        <v>0</v>
      </c>
      <c r="BI408" s="139">
        <f>IF(N408="nulová",J408,0)</f>
        <v>0</v>
      </c>
      <c r="BJ408" s="16" t="s">
        <v>83</v>
      </c>
      <c r="BK408" s="139">
        <f>ROUND(I408*H408,2)</f>
        <v>0</v>
      </c>
      <c r="BL408" s="16" t="s">
        <v>215</v>
      </c>
      <c r="BM408" s="138" t="s">
        <v>807</v>
      </c>
    </row>
    <row r="409" spans="2:65" s="12" customFormat="1">
      <c r="B409" s="140"/>
      <c r="D409" s="141" t="s">
        <v>148</v>
      </c>
      <c r="E409" s="142" t="s">
        <v>1</v>
      </c>
      <c r="F409" s="143" t="s">
        <v>444</v>
      </c>
      <c r="H409" s="144">
        <v>21.91</v>
      </c>
      <c r="I409" s="145"/>
      <c r="L409" s="140"/>
      <c r="M409" s="146"/>
      <c r="T409" s="147"/>
      <c r="AT409" s="142" t="s">
        <v>148</v>
      </c>
      <c r="AU409" s="142" t="s">
        <v>85</v>
      </c>
      <c r="AV409" s="12" t="s">
        <v>85</v>
      </c>
      <c r="AW409" s="12" t="s">
        <v>32</v>
      </c>
      <c r="AX409" s="12" t="s">
        <v>83</v>
      </c>
      <c r="AY409" s="142" t="s">
        <v>139</v>
      </c>
    </row>
    <row r="410" spans="2:65" s="1" customFormat="1" ht="24.2" customHeight="1">
      <c r="B410" s="126"/>
      <c r="C410" s="127" t="s">
        <v>808</v>
      </c>
      <c r="D410" s="127" t="s">
        <v>141</v>
      </c>
      <c r="E410" s="128" t="s">
        <v>809</v>
      </c>
      <c r="F410" s="129" t="s">
        <v>810</v>
      </c>
      <c r="G410" s="130" t="s">
        <v>144</v>
      </c>
      <c r="H410" s="131">
        <v>1.4710000000000001</v>
      </c>
      <c r="I410" s="132"/>
      <c r="J410" s="133">
        <f>ROUND(I410*H410,2)</f>
        <v>0</v>
      </c>
      <c r="K410" s="129" t="s">
        <v>145</v>
      </c>
      <c r="L410" s="31"/>
      <c r="M410" s="134" t="s">
        <v>1</v>
      </c>
      <c r="N410" s="135" t="s">
        <v>43</v>
      </c>
      <c r="P410" s="136">
        <f>O410*H410</f>
        <v>0</v>
      </c>
      <c r="Q410" s="136">
        <v>2.9999999999999997E-4</v>
      </c>
      <c r="R410" s="136">
        <f>Q410*H410</f>
        <v>4.4129999999999999E-4</v>
      </c>
      <c r="S410" s="136">
        <v>0</v>
      </c>
      <c r="T410" s="137">
        <f>S410*H410</f>
        <v>0</v>
      </c>
      <c r="AR410" s="138" t="s">
        <v>215</v>
      </c>
      <c r="AT410" s="138" t="s">
        <v>141</v>
      </c>
      <c r="AU410" s="138" t="s">
        <v>85</v>
      </c>
      <c r="AY410" s="16" t="s">
        <v>139</v>
      </c>
      <c r="BE410" s="139">
        <f>IF(N410="základní",J410,0)</f>
        <v>0</v>
      </c>
      <c r="BF410" s="139">
        <f>IF(N410="snížená",J410,0)</f>
        <v>0</v>
      </c>
      <c r="BG410" s="139">
        <f>IF(N410="zákl. přenesená",J410,0)</f>
        <v>0</v>
      </c>
      <c r="BH410" s="139">
        <f>IF(N410="sníž. přenesená",J410,0)</f>
        <v>0</v>
      </c>
      <c r="BI410" s="139">
        <f>IF(N410="nulová",J410,0)</f>
        <v>0</v>
      </c>
      <c r="BJ410" s="16" t="s">
        <v>83</v>
      </c>
      <c r="BK410" s="139">
        <f>ROUND(I410*H410,2)</f>
        <v>0</v>
      </c>
      <c r="BL410" s="16" t="s">
        <v>215</v>
      </c>
      <c r="BM410" s="138" t="s">
        <v>811</v>
      </c>
    </row>
    <row r="411" spans="2:65" s="12" customFormat="1">
      <c r="B411" s="140"/>
      <c r="D411" s="141" t="s">
        <v>148</v>
      </c>
      <c r="E411" s="142" t="s">
        <v>1</v>
      </c>
      <c r="F411" s="143" t="s">
        <v>812</v>
      </c>
      <c r="H411" s="144">
        <v>1.4710000000000001</v>
      </c>
      <c r="I411" s="145"/>
      <c r="L411" s="140"/>
      <c r="M411" s="146"/>
      <c r="T411" s="147"/>
      <c r="AT411" s="142" t="s">
        <v>148</v>
      </c>
      <c r="AU411" s="142" t="s">
        <v>85</v>
      </c>
      <c r="AV411" s="12" t="s">
        <v>85</v>
      </c>
      <c r="AW411" s="12" t="s">
        <v>32</v>
      </c>
      <c r="AX411" s="12" t="s">
        <v>83</v>
      </c>
      <c r="AY411" s="142" t="s">
        <v>139</v>
      </c>
    </row>
    <row r="412" spans="2:65" s="1" customFormat="1" ht="33" customHeight="1">
      <c r="B412" s="126"/>
      <c r="C412" s="127" t="s">
        <v>813</v>
      </c>
      <c r="D412" s="127" t="s">
        <v>141</v>
      </c>
      <c r="E412" s="128" t="s">
        <v>814</v>
      </c>
      <c r="F412" s="129" t="s">
        <v>815</v>
      </c>
      <c r="G412" s="130" t="s">
        <v>144</v>
      </c>
      <c r="H412" s="131">
        <v>21.91</v>
      </c>
      <c r="I412" s="132"/>
      <c r="J412" s="133">
        <f>ROUND(I412*H412,2)</f>
        <v>0</v>
      </c>
      <c r="K412" s="129" t="s">
        <v>145</v>
      </c>
      <c r="L412" s="31"/>
      <c r="M412" s="134" t="s">
        <v>1</v>
      </c>
      <c r="N412" s="135" t="s">
        <v>43</v>
      </c>
      <c r="P412" s="136">
        <f>O412*H412</f>
        <v>0</v>
      </c>
      <c r="Q412" s="136">
        <v>4.4999999999999997E-3</v>
      </c>
      <c r="R412" s="136">
        <f>Q412*H412</f>
        <v>9.8594999999999988E-2</v>
      </c>
      <c r="S412" s="136">
        <v>0</v>
      </c>
      <c r="T412" s="137">
        <f>S412*H412</f>
        <v>0</v>
      </c>
      <c r="AR412" s="138" t="s">
        <v>215</v>
      </c>
      <c r="AT412" s="138" t="s">
        <v>141</v>
      </c>
      <c r="AU412" s="138" t="s">
        <v>85</v>
      </c>
      <c r="AY412" s="16" t="s">
        <v>139</v>
      </c>
      <c r="BE412" s="139">
        <f>IF(N412="základní",J412,0)</f>
        <v>0</v>
      </c>
      <c r="BF412" s="139">
        <f>IF(N412="snížená",J412,0)</f>
        <v>0</v>
      </c>
      <c r="BG412" s="139">
        <f>IF(N412="zákl. přenesená",J412,0)</f>
        <v>0</v>
      </c>
      <c r="BH412" s="139">
        <f>IF(N412="sníž. přenesená",J412,0)</f>
        <v>0</v>
      </c>
      <c r="BI412" s="139">
        <f>IF(N412="nulová",J412,0)</f>
        <v>0</v>
      </c>
      <c r="BJ412" s="16" t="s">
        <v>83</v>
      </c>
      <c r="BK412" s="139">
        <f>ROUND(I412*H412,2)</f>
        <v>0</v>
      </c>
      <c r="BL412" s="16" t="s">
        <v>215</v>
      </c>
      <c r="BM412" s="138" t="s">
        <v>816</v>
      </c>
    </row>
    <row r="413" spans="2:65" s="12" customFormat="1">
      <c r="B413" s="140"/>
      <c r="D413" s="141" t="s">
        <v>148</v>
      </c>
      <c r="E413" s="142" t="s">
        <v>1</v>
      </c>
      <c r="F413" s="143" t="s">
        <v>444</v>
      </c>
      <c r="H413" s="144">
        <v>21.91</v>
      </c>
      <c r="I413" s="145"/>
      <c r="L413" s="140"/>
      <c r="M413" s="146"/>
      <c r="T413" s="147"/>
      <c r="AT413" s="142" t="s">
        <v>148</v>
      </c>
      <c r="AU413" s="142" t="s">
        <v>85</v>
      </c>
      <c r="AV413" s="12" t="s">
        <v>85</v>
      </c>
      <c r="AW413" s="12" t="s">
        <v>32</v>
      </c>
      <c r="AX413" s="12" t="s">
        <v>83</v>
      </c>
      <c r="AY413" s="142" t="s">
        <v>139</v>
      </c>
    </row>
    <row r="414" spans="2:65" s="1" customFormat="1" ht="24.2" customHeight="1">
      <c r="B414" s="126"/>
      <c r="C414" s="127" t="s">
        <v>817</v>
      </c>
      <c r="D414" s="127" t="s">
        <v>141</v>
      </c>
      <c r="E414" s="128" t="s">
        <v>818</v>
      </c>
      <c r="F414" s="129" t="s">
        <v>819</v>
      </c>
      <c r="G414" s="130" t="s">
        <v>144</v>
      </c>
      <c r="H414" s="131">
        <v>22.82</v>
      </c>
      <c r="I414" s="132"/>
      <c r="J414" s="133">
        <f>ROUND(I414*H414,2)</f>
        <v>0</v>
      </c>
      <c r="K414" s="129" t="s">
        <v>145</v>
      </c>
      <c r="L414" s="31"/>
      <c r="M414" s="134" t="s">
        <v>1</v>
      </c>
      <c r="N414" s="135" t="s">
        <v>43</v>
      </c>
      <c r="P414" s="136">
        <f>O414*H414</f>
        <v>0</v>
      </c>
      <c r="Q414" s="136">
        <v>0</v>
      </c>
      <c r="R414" s="136">
        <f>Q414*H414</f>
        <v>0</v>
      </c>
      <c r="S414" s="136">
        <v>3.0000000000000001E-3</v>
      </c>
      <c r="T414" s="137">
        <f>S414*H414</f>
        <v>6.8460000000000007E-2</v>
      </c>
      <c r="AR414" s="138" t="s">
        <v>215</v>
      </c>
      <c r="AT414" s="138" t="s">
        <v>141</v>
      </c>
      <c r="AU414" s="138" t="s">
        <v>85</v>
      </c>
      <c r="AY414" s="16" t="s">
        <v>139</v>
      </c>
      <c r="BE414" s="139">
        <f>IF(N414="základní",J414,0)</f>
        <v>0</v>
      </c>
      <c r="BF414" s="139">
        <f>IF(N414="snížená",J414,0)</f>
        <v>0</v>
      </c>
      <c r="BG414" s="139">
        <f>IF(N414="zákl. přenesená",J414,0)</f>
        <v>0</v>
      </c>
      <c r="BH414" s="139">
        <f>IF(N414="sníž. přenesená",J414,0)</f>
        <v>0</v>
      </c>
      <c r="BI414" s="139">
        <f>IF(N414="nulová",J414,0)</f>
        <v>0</v>
      </c>
      <c r="BJ414" s="16" t="s">
        <v>83</v>
      </c>
      <c r="BK414" s="139">
        <f>ROUND(I414*H414,2)</f>
        <v>0</v>
      </c>
      <c r="BL414" s="16" t="s">
        <v>215</v>
      </c>
      <c r="BM414" s="138" t="s">
        <v>820</v>
      </c>
    </row>
    <row r="415" spans="2:65" s="12" customFormat="1">
      <c r="B415" s="140"/>
      <c r="D415" s="141" t="s">
        <v>148</v>
      </c>
      <c r="E415" s="142" t="s">
        <v>1</v>
      </c>
      <c r="F415" s="143" t="s">
        <v>533</v>
      </c>
      <c r="H415" s="144">
        <v>22.82</v>
      </c>
      <c r="I415" s="145"/>
      <c r="L415" s="140"/>
      <c r="M415" s="146"/>
      <c r="T415" s="147"/>
      <c r="AT415" s="142" t="s">
        <v>148</v>
      </c>
      <c r="AU415" s="142" t="s">
        <v>85</v>
      </c>
      <c r="AV415" s="12" t="s">
        <v>85</v>
      </c>
      <c r="AW415" s="12" t="s">
        <v>32</v>
      </c>
      <c r="AX415" s="12" t="s">
        <v>83</v>
      </c>
      <c r="AY415" s="142" t="s">
        <v>139</v>
      </c>
    </row>
    <row r="416" spans="2:65" s="1" customFormat="1" ht="16.5" customHeight="1">
      <c r="B416" s="126"/>
      <c r="C416" s="127" t="s">
        <v>821</v>
      </c>
      <c r="D416" s="127" t="s">
        <v>141</v>
      </c>
      <c r="E416" s="128" t="s">
        <v>822</v>
      </c>
      <c r="F416" s="129" t="s">
        <v>823</v>
      </c>
      <c r="G416" s="130" t="s">
        <v>144</v>
      </c>
      <c r="H416" s="131">
        <v>1.84</v>
      </c>
      <c r="I416" s="132"/>
      <c r="J416" s="133">
        <f>ROUND(I416*H416,2)</f>
        <v>0</v>
      </c>
      <c r="K416" s="129" t="s">
        <v>145</v>
      </c>
      <c r="L416" s="31"/>
      <c r="M416" s="134" t="s">
        <v>1</v>
      </c>
      <c r="N416" s="135" t="s">
        <v>43</v>
      </c>
      <c r="P416" s="136">
        <f>O416*H416</f>
        <v>0</v>
      </c>
      <c r="Q416" s="136">
        <v>2.9999999999999997E-4</v>
      </c>
      <c r="R416" s="136">
        <f>Q416*H416</f>
        <v>5.5199999999999997E-4</v>
      </c>
      <c r="S416" s="136">
        <v>0</v>
      </c>
      <c r="T416" s="137">
        <f>S416*H416</f>
        <v>0</v>
      </c>
      <c r="AR416" s="138" t="s">
        <v>215</v>
      </c>
      <c r="AT416" s="138" t="s">
        <v>141</v>
      </c>
      <c r="AU416" s="138" t="s">
        <v>85</v>
      </c>
      <c r="AY416" s="16" t="s">
        <v>139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6" t="s">
        <v>83</v>
      </c>
      <c r="BK416" s="139">
        <f>ROUND(I416*H416,2)</f>
        <v>0</v>
      </c>
      <c r="BL416" s="16" t="s">
        <v>215</v>
      </c>
      <c r="BM416" s="138" t="s">
        <v>824</v>
      </c>
    </row>
    <row r="417" spans="2:65" s="1" customFormat="1" ht="16.5" customHeight="1">
      <c r="B417" s="126"/>
      <c r="C417" s="161" t="s">
        <v>825</v>
      </c>
      <c r="D417" s="161" t="s">
        <v>241</v>
      </c>
      <c r="E417" s="162" t="s">
        <v>826</v>
      </c>
      <c r="F417" s="163" t="s">
        <v>827</v>
      </c>
      <c r="G417" s="164" t="s">
        <v>144</v>
      </c>
      <c r="H417" s="165">
        <v>2.024</v>
      </c>
      <c r="I417" s="166"/>
      <c r="J417" s="167">
        <f>ROUND(I417*H417,2)</f>
        <v>0</v>
      </c>
      <c r="K417" s="163" t="s">
        <v>145</v>
      </c>
      <c r="L417" s="168"/>
      <c r="M417" s="169" t="s">
        <v>1</v>
      </c>
      <c r="N417" s="170" t="s">
        <v>43</v>
      </c>
      <c r="P417" s="136">
        <f>O417*H417</f>
        <v>0</v>
      </c>
      <c r="Q417" s="136">
        <v>2.64E-3</v>
      </c>
      <c r="R417" s="136">
        <f>Q417*H417</f>
        <v>5.3433600000000001E-3</v>
      </c>
      <c r="S417" s="136">
        <v>0</v>
      </c>
      <c r="T417" s="137">
        <f>S417*H417</f>
        <v>0</v>
      </c>
      <c r="AR417" s="138" t="s">
        <v>292</v>
      </c>
      <c r="AT417" s="138" t="s">
        <v>241</v>
      </c>
      <c r="AU417" s="138" t="s">
        <v>85</v>
      </c>
      <c r="AY417" s="16" t="s">
        <v>139</v>
      </c>
      <c r="BE417" s="139">
        <f>IF(N417="základní",J417,0)</f>
        <v>0</v>
      </c>
      <c r="BF417" s="139">
        <f>IF(N417="snížená",J417,0)</f>
        <v>0</v>
      </c>
      <c r="BG417" s="139">
        <f>IF(N417="zákl. přenesená",J417,0)</f>
        <v>0</v>
      </c>
      <c r="BH417" s="139">
        <f>IF(N417="sníž. přenesená",J417,0)</f>
        <v>0</v>
      </c>
      <c r="BI417" s="139">
        <f>IF(N417="nulová",J417,0)</f>
        <v>0</v>
      </c>
      <c r="BJ417" s="16" t="s">
        <v>83</v>
      </c>
      <c r="BK417" s="139">
        <f>ROUND(I417*H417,2)</f>
        <v>0</v>
      </c>
      <c r="BL417" s="16" t="s">
        <v>215</v>
      </c>
      <c r="BM417" s="138" t="s">
        <v>828</v>
      </c>
    </row>
    <row r="418" spans="2:65" s="12" customFormat="1">
      <c r="B418" s="140"/>
      <c r="D418" s="141" t="s">
        <v>148</v>
      </c>
      <c r="F418" s="143" t="s">
        <v>829</v>
      </c>
      <c r="H418" s="144">
        <v>2.024</v>
      </c>
      <c r="I418" s="145"/>
      <c r="L418" s="140"/>
      <c r="M418" s="146"/>
      <c r="T418" s="147"/>
      <c r="AT418" s="142" t="s">
        <v>148</v>
      </c>
      <c r="AU418" s="142" t="s">
        <v>85</v>
      </c>
      <c r="AV418" s="12" t="s">
        <v>85</v>
      </c>
      <c r="AW418" s="12" t="s">
        <v>3</v>
      </c>
      <c r="AX418" s="12" t="s">
        <v>83</v>
      </c>
      <c r="AY418" s="142" t="s">
        <v>139</v>
      </c>
    </row>
    <row r="419" spans="2:65" s="1" customFormat="1" ht="24.2" customHeight="1">
      <c r="B419" s="126"/>
      <c r="C419" s="127" t="s">
        <v>830</v>
      </c>
      <c r="D419" s="127" t="s">
        <v>141</v>
      </c>
      <c r="E419" s="128" t="s">
        <v>831</v>
      </c>
      <c r="F419" s="129" t="s">
        <v>832</v>
      </c>
      <c r="G419" s="130" t="s">
        <v>144</v>
      </c>
      <c r="H419" s="131">
        <v>20.07</v>
      </c>
      <c r="I419" s="132"/>
      <c r="J419" s="133">
        <f>ROUND(I419*H419,2)</f>
        <v>0</v>
      </c>
      <c r="K419" s="129" t="s">
        <v>145</v>
      </c>
      <c r="L419" s="31"/>
      <c r="M419" s="134" t="s">
        <v>1</v>
      </c>
      <c r="N419" s="135" t="s">
        <v>43</v>
      </c>
      <c r="P419" s="136">
        <f>O419*H419</f>
        <v>0</v>
      </c>
      <c r="Q419" s="136">
        <v>4.0000000000000002E-4</v>
      </c>
      <c r="R419" s="136">
        <f>Q419*H419</f>
        <v>8.0280000000000004E-3</v>
      </c>
      <c r="S419" s="136">
        <v>0</v>
      </c>
      <c r="T419" s="137">
        <f>S419*H419</f>
        <v>0</v>
      </c>
      <c r="AR419" s="138" t="s">
        <v>215</v>
      </c>
      <c r="AT419" s="138" t="s">
        <v>141</v>
      </c>
      <c r="AU419" s="138" t="s">
        <v>85</v>
      </c>
      <c r="AY419" s="16" t="s">
        <v>139</v>
      </c>
      <c r="BE419" s="139">
        <f>IF(N419="základní",J419,0)</f>
        <v>0</v>
      </c>
      <c r="BF419" s="139">
        <f>IF(N419="snížená",J419,0)</f>
        <v>0</v>
      </c>
      <c r="BG419" s="139">
        <f>IF(N419="zákl. přenesená",J419,0)</f>
        <v>0</v>
      </c>
      <c r="BH419" s="139">
        <f>IF(N419="sníž. přenesená",J419,0)</f>
        <v>0</v>
      </c>
      <c r="BI419" s="139">
        <f>IF(N419="nulová",J419,0)</f>
        <v>0</v>
      </c>
      <c r="BJ419" s="16" t="s">
        <v>83</v>
      </c>
      <c r="BK419" s="139">
        <f>ROUND(I419*H419,2)</f>
        <v>0</v>
      </c>
      <c r="BL419" s="16" t="s">
        <v>215</v>
      </c>
      <c r="BM419" s="138" t="s">
        <v>833</v>
      </c>
    </row>
    <row r="420" spans="2:65" s="12" customFormat="1">
      <c r="B420" s="140"/>
      <c r="D420" s="141" t="s">
        <v>148</v>
      </c>
      <c r="E420" s="142" t="s">
        <v>1</v>
      </c>
      <c r="F420" s="143" t="s">
        <v>834</v>
      </c>
      <c r="H420" s="144">
        <v>20.07</v>
      </c>
      <c r="I420" s="145"/>
      <c r="L420" s="140"/>
      <c r="M420" s="146"/>
      <c r="T420" s="147"/>
      <c r="AT420" s="142" t="s">
        <v>148</v>
      </c>
      <c r="AU420" s="142" t="s">
        <v>85</v>
      </c>
      <c r="AV420" s="12" t="s">
        <v>85</v>
      </c>
      <c r="AW420" s="12" t="s">
        <v>32</v>
      </c>
      <c r="AX420" s="12" t="s">
        <v>83</v>
      </c>
      <c r="AY420" s="142" t="s">
        <v>139</v>
      </c>
    </row>
    <row r="421" spans="2:65" s="1" customFormat="1" ht="55.5" customHeight="1">
      <c r="B421" s="126"/>
      <c r="C421" s="161" t="s">
        <v>835</v>
      </c>
      <c r="D421" s="161" t="s">
        <v>241</v>
      </c>
      <c r="E421" s="162" t="s">
        <v>836</v>
      </c>
      <c r="F421" s="163" t="s">
        <v>837</v>
      </c>
      <c r="G421" s="164" t="s">
        <v>144</v>
      </c>
      <c r="H421" s="165">
        <v>22.077000000000002</v>
      </c>
      <c r="I421" s="166"/>
      <c r="J421" s="167">
        <f>ROUND(I421*H421,2)</f>
        <v>0</v>
      </c>
      <c r="K421" s="163" t="s">
        <v>145</v>
      </c>
      <c r="L421" s="168"/>
      <c r="M421" s="169" t="s">
        <v>1</v>
      </c>
      <c r="N421" s="170" t="s">
        <v>43</v>
      </c>
      <c r="P421" s="136">
        <f>O421*H421</f>
        <v>0</v>
      </c>
      <c r="Q421" s="136">
        <v>9.2399999999999999E-3</v>
      </c>
      <c r="R421" s="136">
        <f>Q421*H421</f>
        <v>0.20399148</v>
      </c>
      <c r="S421" s="136">
        <v>0</v>
      </c>
      <c r="T421" s="137">
        <f>S421*H421</f>
        <v>0</v>
      </c>
      <c r="AR421" s="138" t="s">
        <v>292</v>
      </c>
      <c r="AT421" s="138" t="s">
        <v>241</v>
      </c>
      <c r="AU421" s="138" t="s">
        <v>85</v>
      </c>
      <c r="AY421" s="16" t="s">
        <v>139</v>
      </c>
      <c r="BE421" s="139">
        <f>IF(N421="základní",J421,0)</f>
        <v>0</v>
      </c>
      <c r="BF421" s="139">
        <f>IF(N421="snížená",J421,0)</f>
        <v>0</v>
      </c>
      <c r="BG421" s="139">
        <f>IF(N421="zákl. přenesená",J421,0)</f>
        <v>0</v>
      </c>
      <c r="BH421" s="139">
        <f>IF(N421="sníž. přenesená",J421,0)</f>
        <v>0</v>
      </c>
      <c r="BI421" s="139">
        <f>IF(N421="nulová",J421,0)</f>
        <v>0</v>
      </c>
      <c r="BJ421" s="16" t="s">
        <v>83</v>
      </c>
      <c r="BK421" s="139">
        <f>ROUND(I421*H421,2)</f>
        <v>0</v>
      </c>
      <c r="BL421" s="16" t="s">
        <v>215</v>
      </c>
      <c r="BM421" s="138" t="s">
        <v>838</v>
      </c>
    </row>
    <row r="422" spans="2:65" s="12" customFormat="1">
      <c r="B422" s="140"/>
      <c r="D422" s="141" t="s">
        <v>148</v>
      </c>
      <c r="F422" s="143" t="s">
        <v>839</v>
      </c>
      <c r="H422" s="144">
        <v>22.077000000000002</v>
      </c>
      <c r="I422" s="145"/>
      <c r="L422" s="140"/>
      <c r="M422" s="146"/>
      <c r="T422" s="147"/>
      <c r="AT422" s="142" t="s">
        <v>148</v>
      </c>
      <c r="AU422" s="142" t="s">
        <v>85</v>
      </c>
      <c r="AV422" s="12" t="s">
        <v>85</v>
      </c>
      <c r="AW422" s="12" t="s">
        <v>3</v>
      </c>
      <c r="AX422" s="12" t="s">
        <v>83</v>
      </c>
      <c r="AY422" s="142" t="s">
        <v>139</v>
      </c>
    </row>
    <row r="423" spans="2:65" s="1" customFormat="1" ht="24.2" customHeight="1">
      <c r="B423" s="126"/>
      <c r="C423" s="127" t="s">
        <v>840</v>
      </c>
      <c r="D423" s="127" t="s">
        <v>141</v>
      </c>
      <c r="E423" s="128" t="s">
        <v>841</v>
      </c>
      <c r="F423" s="129" t="s">
        <v>842</v>
      </c>
      <c r="G423" s="130" t="s">
        <v>289</v>
      </c>
      <c r="H423" s="131">
        <v>3.15</v>
      </c>
      <c r="I423" s="132"/>
      <c r="J423" s="133">
        <f>ROUND(I423*H423,2)</f>
        <v>0</v>
      </c>
      <c r="K423" s="129" t="s">
        <v>145</v>
      </c>
      <c r="L423" s="31"/>
      <c r="M423" s="134" t="s">
        <v>1</v>
      </c>
      <c r="N423" s="135" t="s">
        <v>43</v>
      </c>
      <c r="P423" s="136">
        <f>O423*H423</f>
        <v>0</v>
      </c>
      <c r="Q423" s="136">
        <v>0</v>
      </c>
      <c r="R423" s="136">
        <f>Q423*H423</f>
        <v>0</v>
      </c>
      <c r="S423" s="136">
        <v>2.3E-3</v>
      </c>
      <c r="T423" s="137">
        <f>S423*H423</f>
        <v>7.2449999999999997E-3</v>
      </c>
      <c r="AR423" s="138" t="s">
        <v>215</v>
      </c>
      <c r="AT423" s="138" t="s">
        <v>141</v>
      </c>
      <c r="AU423" s="138" t="s">
        <v>85</v>
      </c>
      <c r="AY423" s="16" t="s">
        <v>139</v>
      </c>
      <c r="BE423" s="139">
        <f>IF(N423="základní",J423,0)</f>
        <v>0</v>
      </c>
      <c r="BF423" s="139">
        <f>IF(N423="snížená",J423,0)</f>
        <v>0</v>
      </c>
      <c r="BG423" s="139">
        <f>IF(N423="zákl. přenesená",J423,0)</f>
        <v>0</v>
      </c>
      <c r="BH423" s="139">
        <f>IF(N423="sníž. přenesená",J423,0)</f>
        <v>0</v>
      </c>
      <c r="BI423" s="139">
        <f>IF(N423="nulová",J423,0)</f>
        <v>0</v>
      </c>
      <c r="BJ423" s="16" t="s">
        <v>83</v>
      </c>
      <c r="BK423" s="139">
        <f>ROUND(I423*H423,2)</f>
        <v>0</v>
      </c>
      <c r="BL423" s="16" t="s">
        <v>215</v>
      </c>
      <c r="BM423" s="138" t="s">
        <v>843</v>
      </c>
    </row>
    <row r="424" spans="2:65" s="12" customFormat="1">
      <c r="B424" s="140"/>
      <c r="D424" s="141" t="s">
        <v>148</v>
      </c>
      <c r="E424" s="142" t="s">
        <v>1</v>
      </c>
      <c r="F424" s="143" t="s">
        <v>362</v>
      </c>
      <c r="H424" s="144">
        <v>3.15</v>
      </c>
      <c r="I424" s="145"/>
      <c r="L424" s="140"/>
      <c r="M424" s="146"/>
      <c r="T424" s="147"/>
      <c r="AT424" s="142" t="s">
        <v>148</v>
      </c>
      <c r="AU424" s="142" t="s">
        <v>85</v>
      </c>
      <c r="AV424" s="12" t="s">
        <v>85</v>
      </c>
      <c r="AW424" s="12" t="s">
        <v>32</v>
      </c>
      <c r="AX424" s="12" t="s">
        <v>83</v>
      </c>
      <c r="AY424" s="142" t="s">
        <v>139</v>
      </c>
    </row>
    <row r="425" spans="2:65" s="1" customFormat="1" ht="21.75" customHeight="1">
      <c r="B425" s="126"/>
      <c r="C425" s="127" t="s">
        <v>844</v>
      </c>
      <c r="D425" s="127" t="s">
        <v>141</v>
      </c>
      <c r="E425" s="128" t="s">
        <v>845</v>
      </c>
      <c r="F425" s="129" t="s">
        <v>846</v>
      </c>
      <c r="G425" s="130" t="s">
        <v>289</v>
      </c>
      <c r="H425" s="131">
        <v>2.1</v>
      </c>
      <c r="I425" s="132"/>
      <c r="J425" s="133">
        <f>ROUND(I425*H425,2)</f>
        <v>0</v>
      </c>
      <c r="K425" s="129" t="s">
        <v>145</v>
      </c>
      <c r="L425" s="31"/>
      <c r="M425" s="134" t="s">
        <v>1</v>
      </c>
      <c r="N425" s="135" t="s">
        <v>43</v>
      </c>
      <c r="P425" s="136">
        <f>O425*H425</f>
        <v>0</v>
      </c>
      <c r="Q425" s="136">
        <v>1.2E-4</v>
      </c>
      <c r="R425" s="136">
        <f>Q425*H425</f>
        <v>2.52E-4</v>
      </c>
      <c r="S425" s="136">
        <v>0</v>
      </c>
      <c r="T425" s="137">
        <f>S425*H425</f>
        <v>0</v>
      </c>
      <c r="AR425" s="138" t="s">
        <v>215</v>
      </c>
      <c r="AT425" s="138" t="s">
        <v>141</v>
      </c>
      <c r="AU425" s="138" t="s">
        <v>85</v>
      </c>
      <c r="AY425" s="16" t="s">
        <v>139</v>
      </c>
      <c r="BE425" s="139">
        <f>IF(N425="základní",J425,0)</f>
        <v>0</v>
      </c>
      <c r="BF425" s="139">
        <f>IF(N425="snížená",J425,0)</f>
        <v>0</v>
      </c>
      <c r="BG425" s="139">
        <f>IF(N425="zákl. přenesená",J425,0)</f>
        <v>0</v>
      </c>
      <c r="BH425" s="139">
        <f>IF(N425="sníž. přenesená",J425,0)</f>
        <v>0</v>
      </c>
      <c r="BI425" s="139">
        <f>IF(N425="nulová",J425,0)</f>
        <v>0</v>
      </c>
      <c r="BJ425" s="16" t="s">
        <v>83</v>
      </c>
      <c r="BK425" s="139">
        <f>ROUND(I425*H425,2)</f>
        <v>0</v>
      </c>
      <c r="BL425" s="16" t="s">
        <v>215</v>
      </c>
      <c r="BM425" s="138" t="s">
        <v>847</v>
      </c>
    </row>
    <row r="426" spans="2:65" s="12" customFormat="1">
      <c r="B426" s="140"/>
      <c r="D426" s="141" t="s">
        <v>148</v>
      </c>
      <c r="E426" s="142" t="s">
        <v>1</v>
      </c>
      <c r="F426" s="143" t="s">
        <v>848</v>
      </c>
      <c r="H426" s="144">
        <v>2.1</v>
      </c>
      <c r="I426" s="145"/>
      <c r="L426" s="140"/>
      <c r="M426" s="146"/>
      <c r="T426" s="147"/>
      <c r="AT426" s="142" t="s">
        <v>148</v>
      </c>
      <c r="AU426" s="142" t="s">
        <v>85</v>
      </c>
      <c r="AV426" s="12" t="s">
        <v>85</v>
      </c>
      <c r="AW426" s="12" t="s">
        <v>32</v>
      </c>
      <c r="AX426" s="12" t="s">
        <v>83</v>
      </c>
      <c r="AY426" s="142" t="s">
        <v>139</v>
      </c>
    </row>
    <row r="427" spans="2:65" s="1" customFormat="1" ht="16.5" customHeight="1">
      <c r="B427" s="126"/>
      <c r="C427" s="161" t="s">
        <v>849</v>
      </c>
      <c r="D427" s="161" t="s">
        <v>241</v>
      </c>
      <c r="E427" s="162" t="s">
        <v>826</v>
      </c>
      <c r="F427" s="163" t="s">
        <v>827</v>
      </c>
      <c r="G427" s="164" t="s">
        <v>144</v>
      </c>
      <c r="H427" s="165">
        <v>0.69299999999999995</v>
      </c>
      <c r="I427" s="166"/>
      <c r="J427" s="167">
        <f>ROUND(I427*H427,2)</f>
        <v>0</v>
      </c>
      <c r="K427" s="163" t="s">
        <v>145</v>
      </c>
      <c r="L427" s="168"/>
      <c r="M427" s="169" t="s">
        <v>1</v>
      </c>
      <c r="N427" s="170" t="s">
        <v>43</v>
      </c>
      <c r="P427" s="136">
        <f>O427*H427</f>
        <v>0</v>
      </c>
      <c r="Q427" s="136">
        <v>2.64E-3</v>
      </c>
      <c r="R427" s="136">
        <f>Q427*H427</f>
        <v>1.8295199999999998E-3</v>
      </c>
      <c r="S427" s="136">
        <v>0</v>
      </c>
      <c r="T427" s="137">
        <f>S427*H427</f>
        <v>0</v>
      </c>
      <c r="AR427" s="138" t="s">
        <v>292</v>
      </c>
      <c r="AT427" s="138" t="s">
        <v>241</v>
      </c>
      <c r="AU427" s="138" t="s">
        <v>85</v>
      </c>
      <c r="AY427" s="16" t="s">
        <v>139</v>
      </c>
      <c r="BE427" s="139">
        <f>IF(N427="základní",J427,0)</f>
        <v>0</v>
      </c>
      <c r="BF427" s="139">
        <f>IF(N427="snížená",J427,0)</f>
        <v>0</v>
      </c>
      <c r="BG427" s="139">
        <f>IF(N427="zákl. přenesená",J427,0)</f>
        <v>0</v>
      </c>
      <c r="BH427" s="139">
        <f>IF(N427="sníž. přenesená",J427,0)</f>
        <v>0</v>
      </c>
      <c r="BI427" s="139">
        <f>IF(N427="nulová",J427,0)</f>
        <v>0</v>
      </c>
      <c r="BJ427" s="16" t="s">
        <v>83</v>
      </c>
      <c r="BK427" s="139">
        <f>ROUND(I427*H427,2)</f>
        <v>0</v>
      </c>
      <c r="BL427" s="16" t="s">
        <v>215</v>
      </c>
      <c r="BM427" s="138" t="s">
        <v>850</v>
      </c>
    </row>
    <row r="428" spans="2:65" s="12" customFormat="1">
      <c r="B428" s="140"/>
      <c r="D428" s="141" t="s">
        <v>148</v>
      </c>
      <c r="F428" s="143" t="s">
        <v>851</v>
      </c>
      <c r="H428" s="144">
        <v>0.69299999999999995</v>
      </c>
      <c r="I428" s="145"/>
      <c r="L428" s="140"/>
      <c r="M428" s="146"/>
      <c r="T428" s="147"/>
      <c r="AT428" s="142" t="s">
        <v>148</v>
      </c>
      <c r="AU428" s="142" t="s">
        <v>85</v>
      </c>
      <c r="AV428" s="12" t="s">
        <v>85</v>
      </c>
      <c r="AW428" s="12" t="s">
        <v>3</v>
      </c>
      <c r="AX428" s="12" t="s">
        <v>83</v>
      </c>
      <c r="AY428" s="142" t="s">
        <v>139</v>
      </c>
    </row>
    <row r="429" spans="2:65" s="1" customFormat="1" ht="24.2" customHeight="1">
      <c r="B429" s="126"/>
      <c r="C429" s="127" t="s">
        <v>852</v>
      </c>
      <c r="D429" s="127" t="s">
        <v>141</v>
      </c>
      <c r="E429" s="128" t="s">
        <v>853</v>
      </c>
      <c r="F429" s="129" t="s">
        <v>854</v>
      </c>
      <c r="G429" s="130" t="s">
        <v>289</v>
      </c>
      <c r="H429" s="131">
        <v>3.15</v>
      </c>
      <c r="I429" s="132"/>
      <c r="J429" s="133">
        <f>ROUND(I429*H429,2)</f>
        <v>0</v>
      </c>
      <c r="K429" s="129" t="s">
        <v>145</v>
      </c>
      <c r="L429" s="31"/>
      <c r="M429" s="134" t="s">
        <v>1</v>
      </c>
      <c r="N429" s="135" t="s">
        <v>43</v>
      </c>
      <c r="P429" s="136">
        <f>O429*H429</f>
        <v>0</v>
      </c>
      <c r="Q429" s="136">
        <v>8.0000000000000007E-5</v>
      </c>
      <c r="R429" s="136">
        <f>Q429*H429</f>
        <v>2.52E-4</v>
      </c>
      <c r="S429" s="136">
        <v>0</v>
      </c>
      <c r="T429" s="137">
        <f>S429*H429</f>
        <v>0</v>
      </c>
      <c r="AR429" s="138" t="s">
        <v>215</v>
      </c>
      <c r="AT429" s="138" t="s">
        <v>141</v>
      </c>
      <c r="AU429" s="138" t="s">
        <v>85</v>
      </c>
      <c r="AY429" s="16" t="s">
        <v>139</v>
      </c>
      <c r="BE429" s="139">
        <f>IF(N429="základní",J429,0)</f>
        <v>0</v>
      </c>
      <c r="BF429" s="139">
        <f>IF(N429="snížená",J429,0)</f>
        <v>0</v>
      </c>
      <c r="BG429" s="139">
        <f>IF(N429="zákl. přenesená",J429,0)</f>
        <v>0</v>
      </c>
      <c r="BH429" s="139">
        <f>IF(N429="sníž. přenesená",J429,0)</f>
        <v>0</v>
      </c>
      <c r="BI429" s="139">
        <f>IF(N429="nulová",J429,0)</f>
        <v>0</v>
      </c>
      <c r="BJ429" s="16" t="s">
        <v>83</v>
      </c>
      <c r="BK429" s="139">
        <f>ROUND(I429*H429,2)</f>
        <v>0</v>
      </c>
      <c r="BL429" s="16" t="s">
        <v>215</v>
      </c>
      <c r="BM429" s="138" t="s">
        <v>855</v>
      </c>
    </row>
    <row r="430" spans="2:65" s="12" customFormat="1">
      <c r="B430" s="140"/>
      <c r="D430" s="141" t="s">
        <v>148</v>
      </c>
      <c r="E430" s="142" t="s">
        <v>1</v>
      </c>
      <c r="F430" s="143" t="s">
        <v>362</v>
      </c>
      <c r="H430" s="144">
        <v>3.15</v>
      </c>
      <c r="I430" s="145"/>
      <c r="L430" s="140"/>
      <c r="M430" s="146"/>
      <c r="T430" s="147"/>
      <c r="AT430" s="142" t="s">
        <v>148</v>
      </c>
      <c r="AU430" s="142" t="s">
        <v>85</v>
      </c>
      <c r="AV430" s="12" t="s">
        <v>85</v>
      </c>
      <c r="AW430" s="12" t="s">
        <v>32</v>
      </c>
      <c r="AX430" s="12" t="s">
        <v>83</v>
      </c>
      <c r="AY430" s="142" t="s">
        <v>139</v>
      </c>
    </row>
    <row r="431" spans="2:65" s="1" customFormat="1" ht="16.5" customHeight="1">
      <c r="B431" s="126"/>
      <c r="C431" s="161" t="s">
        <v>856</v>
      </c>
      <c r="D431" s="161" t="s">
        <v>241</v>
      </c>
      <c r="E431" s="162" t="s">
        <v>826</v>
      </c>
      <c r="F431" s="163" t="s">
        <v>827</v>
      </c>
      <c r="G431" s="164" t="s">
        <v>144</v>
      </c>
      <c r="H431" s="165">
        <v>0.69299999999999995</v>
      </c>
      <c r="I431" s="166"/>
      <c r="J431" s="167">
        <f>ROUND(I431*H431,2)</f>
        <v>0</v>
      </c>
      <c r="K431" s="163" t="s">
        <v>145</v>
      </c>
      <c r="L431" s="168"/>
      <c r="M431" s="169" t="s">
        <v>1</v>
      </c>
      <c r="N431" s="170" t="s">
        <v>43</v>
      </c>
      <c r="P431" s="136">
        <f>O431*H431</f>
        <v>0</v>
      </c>
      <c r="Q431" s="136">
        <v>2.64E-3</v>
      </c>
      <c r="R431" s="136">
        <f>Q431*H431</f>
        <v>1.8295199999999998E-3</v>
      </c>
      <c r="S431" s="136">
        <v>0</v>
      </c>
      <c r="T431" s="137">
        <f>S431*H431</f>
        <v>0</v>
      </c>
      <c r="AR431" s="138" t="s">
        <v>292</v>
      </c>
      <c r="AT431" s="138" t="s">
        <v>241</v>
      </c>
      <c r="AU431" s="138" t="s">
        <v>85</v>
      </c>
      <c r="AY431" s="16" t="s">
        <v>139</v>
      </c>
      <c r="BE431" s="139">
        <f>IF(N431="základní",J431,0)</f>
        <v>0</v>
      </c>
      <c r="BF431" s="139">
        <f>IF(N431="snížená",J431,0)</f>
        <v>0</v>
      </c>
      <c r="BG431" s="139">
        <f>IF(N431="zákl. přenesená",J431,0)</f>
        <v>0</v>
      </c>
      <c r="BH431" s="139">
        <f>IF(N431="sníž. přenesená",J431,0)</f>
        <v>0</v>
      </c>
      <c r="BI431" s="139">
        <f>IF(N431="nulová",J431,0)</f>
        <v>0</v>
      </c>
      <c r="BJ431" s="16" t="s">
        <v>83</v>
      </c>
      <c r="BK431" s="139">
        <f>ROUND(I431*H431,2)</f>
        <v>0</v>
      </c>
      <c r="BL431" s="16" t="s">
        <v>215</v>
      </c>
      <c r="BM431" s="138" t="s">
        <v>857</v>
      </c>
    </row>
    <row r="432" spans="2:65" s="12" customFormat="1">
      <c r="B432" s="140"/>
      <c r="D432" s="141" t="s">
        <v>148</v>
      </c>
      <c r="F432" s="143" t="s">
        <v>858</v>
      </c>
      <c r="H432" s="144">
        <v>0.69299999999999995</v>
      </c>
      <c r="I432" s="145"/>
      <c r="L432" s="140"/>
      <c r="M432" s="146"/>
      <c r="T432" s="147"/>
      <c r="AT432" s="142" t="s">
        <v>148</v>
      </c>
      <c r="AU432" s="142" t="s">
        <v>85</v>
      </c>
      <c r="AV432" s="12" t="s">
        <v>85</v>
      </c>
      <c r="AW432" s="12" t="s">
        <v>3</v>
      </c>
      <c r="AX432" s="12" t="s">
        <v>83</v>
      </c>
      <c r="AY432" s="142" t="s">
        <v>139</v>
      </c>
    </row>
    <row r="433" spans="2:65" s="1" customFormat="1" ht="16.5" customHeight="1">
      <c r="B433" s="126"/>
      <c r="C433" s="127" t="s">
        <v>859</v>
      </c>
      <c r="D433" s="127" t="s">
        <v>141</v>
      </c>
      <c r="E433" s="128" t="s">
        <v>860</v>
      </c>
      <c r="F433" s="129" t="s">
        <v>861</v>
      </c>
      <c r="G433" s="130" t="s">
        <v>289</v>
      </c>
      <c r="H433" s="131">
        <v>32.252000000000002</v>
      </c>
      <c r="I433" s="132"/>
      <c r="J433" s="133">
        <f>ROUND(I433*H433,2)</f>
        <v>0</v>
      </c>
      <c r="K433" s="129" t="s">
        <v>145</v>
      </c>
      <c r="L433" s="31"/>
      <c r="M433" s="134" t="s">
        <v>1</v>
      </c>
      <c r="N433" s="135" t="s">
        <v>43</v>
      </c>
      <c r="P433" s="136">
        <f>O433*H433</f>
        <v>0</v>
      </c>
      <c r="Q433" s="136">
        <v>1.0000000000000001E-5</v>
      </c>
      <c r="R433" s="136">
        <f>Q433*H433</f>
        <v>3.2252000000000008E-4</v>
      </c>
      <c r="S433" s="136">
        <v>0</v>
      </c>
      <c r="T433" s="137">
        <f>S433*H433</f>
        <v>0</v>
      </c>
      <c r="AR433" s="138" t="s">
        <v>215</v>
      </c>
      <c r="AT433" s="138" t="s">
        <v>141</v>
      </c>
      <c r="AU433" s="138" t="s">
        <v>85</v>
      </c>
      <c r="AY433" s="16" t="s">
        <v>139</v>
      </c>
      <c r="BE433" s="139">
        <f>IF(N433="základní",J433,0)</f>
        <v>0</v>
      </c>
      <c r="BF433" s="139">
        <f>IF(N433="snížená",J433,0)</f>
        <v>0</v>
      </c>
      <c r="BG433" s="139">
        <f>IF(N433="zákl. přenesená",J433,0)</f>
        <v>0</v>
      </c>
      <c r="BH433" s="139">
        <f>IF(N433="sníž. přenesená",J433,0)</f>
        <v>0</v>
      </c>
      <c r="BI433" s="139">
        <f>IF(N433="nulová",J433,0)</f>
        <v>0</v>
      </c>
      <c r="BJ433" s="16" t="s">
        <v>83</v>
      </c>
      <c r="BK433" s="139">
        <f>ROUND(I433*H433,2)</f>
        <v>0</v>
      </c>
      <c r="BL433" s="16" t="s">
        <v>215</v>
      </c>
      <c r="BM433" s="138" t="s">
        <v>862</v>
      </c>
    </row>
    <row r="434" spans="2:65" s="12" customFormat="1">
      <c r="B434" s="140"/>
      <c r="D434" s="141" t="s">
        <v>148</v>
      </c>
      <c r="E434" s="142" t="s">
        <v>1</v>
      </c>
      <c r="F434" s="143" t="s">
        <v>863</v>
      </c>
      <c r="H434" s="144">
        <v>30.05</v>
      </c>
      <c r="I434" s="145"/>
      <c r="L434" s="140"/>
      <c r="M434" s="146"/>
      <c r="T434" s="147"/>
      <c r="AT434" s="142" t="s">
        <v>148</v>
      </c>
      <c r="AU434" s="142" t="s">
        <v>85</v>
      </c>
      <c r="AV434" s="12" t="s">
        <v>85</v>
      </c>
      <c r="AW434" s="12" t="s">
        <v>32</v>
      </c>
      <c r="AX434" s="12" t="s">
        <v>78</v>
      </c>
      <c r="AY434" s="142" t="s">
        <v>139</v>
      </c>
    </row>
    <row r="435" spans="2:65" s="12" customFormat="1">
      <c r="B435" s="140"/>
      <c r="D435" s="141" t="s">
        <v>148</v>
      </c>
      <c r="E435" s="142" t="s">
        <v>1</v>
      </c>
      <c r="F435" s="143" t="s">
        <v>864</v>
      </c>
      <c r="H435" s="144">
        <v>2.202</v>
      </c>
      <c r="I435" s="145"/>
      <c r="L435" s="140"/>
      <c r="M435" s="146"/>
      <c r="T435" s="147"/>
      <c r="AT435" s="142" t="s">
        <v>148</v>
      </c>
      <c r="AU435" s="142" t="s">
        <v>85</v>
      </c>
      <c r="AV435" s="12" t="s">
        <v>85</v>
      </c>
      <c r="AW435" s="12" t="s">
        <v>32</v>
      </c>
      <c r="AX435" s="12" t="s">
        <v>78</v>
      </c>
      <c r="AY435" s="142" t="s">
        <v>139</v>
      </c>
    </row>
    <row r="436" spans="2:65" s="13" customFormat="1">
      <c r="B436" s="148"/>
      <c r="D436" s="141" t="s">
        <v>148</v>
      </c>
      <c r="E436" s="149" t="s">
        <v>1</v>
      </c>
      <c r="F436" s="150" t="s">
        <v>156</v>
      </c>
      <c r="H436" s="151">
        <v>32.252000000000002</v>
      </c>
      <c r="I436" s="152"/>
      <c r="L436" s="148"/>
      <c r="M436" s="153"/>
      <c r="T436" s="154"/>
      <c r="AT436" s="149" t="s">
        <v>148</v>
      </c>
      <c r="AU436" s="149" t="s">
        <v>85</v>
      </c>
      <c r="AV436" s="13" t="s">
        <v>146</v>
      </c>
      <c r="AW436" s="13" t="s">
        <v>32</v>
      </c>
      <c r="AX436" s="13" t="s">
        <v>83</v>
      </c>
      <c r="AY436" s="149" t="s">
        <v>139</v>
      </c>
    </row>
    <row r="437" spans="2:65" s="1" customFormat="1" ht="16.5" customHeight="1">
      <c r="B437" s="126"/>
      <c r="C437" s="161" t="s">
        <v>865</v>
      </c>
      <c r="D437" s="161" t="s">
        <v>241</v>
      </c>
      <c r="E437" s="162" t="s">
        <v>866</v>
      </c>
      <c r="F437" s="163" t="s">
        <v>867</v>
      </c>
      <c r="G437" s="164" t="s">
        <v>289</v>
      </c>
      <c r="H437" s="165">
        <v>32.896999999999998</v>
      </c>
      <c r="I437" s="166"/>
      <c r="J437" s="167">
        <f>ROUND(I437*H437,2)</f>
        <v>0</v>
      </c>
      <c r="K437" s="163" t="s">
        <v>145</v>
      </c>
      <c r="L437" s="168"/>
      <c r="M437" s="169" t="s">
        <v>1</v>
      </c>
      <c r="N437" s="170" t="s">
        <v>43</v>
      </c>
      <c r="P437" s="136">
        <f>O437*H437</f>
        <v>0</v>
      </c>
      <c r="Q437" s="136">
        <v>2.7999999999999998E-4</v>
      </c>
      <c r="R437" s="136">
        <f>Q437*H437</f>
        <v>9.2111599999999995E-3</v>
      </c>
      <c r="S437" s="136">
        <v>0</v>
      </c>
      <c r="T437" s="137">
        <f>S437*H437</f>
        <v>0</v>
      </c>
      <c r="AR437" s="138" t="s">
        <v>292</v>
      </c>
      <c r="AT437" s="138" t="s">
        <v>241</v>
      </c>
      <c r="AU437" s="138" t="s">
        <v>85</v>
      </c>
      <c r="AY437" s="16" t="s">
        <v>139</v>
      </c>
      <c r="BE437" s="139">
        <f>IF(N437="základní",J437,0)</f>
        <v>0</v>
      </c>
      <c r="BF437" s="139">
        <f>IF(N437="snížená",J437,0)</f>
        <v>0</v>
      </c>
      <c r="BG437" s="139">
        <f>IF(N437="zákl. přenesená",J437,0)</f>
        <v>0</v>
      </c>
      <c r="BH437" s="139">
        <f>IF(N437="sníž. přenesená",J437,0)</f>
        <v>0</v>
      </c>
      <c r="BI437" s="139">
        <f>IF(N437="nulová",J437,0)</f>
        <v>0</v>
      </c>
      <c r="BJ437" s="16" t="s">
        <v>83</v>
      </c>
      <c r="BK437" s="139">
        <f>ROUND(I437*H437,2)</f>
        <v>0</v>
      </c>
      <c r="BL437" s="16" t="s">
        <v>215</v>
      </c>
      <c r="BM437" s="138" t="s">
        <v>868</v>
      </c>
    </row>
    <row r="438" spans="2:65" s="12" customFormat="1">
      <c r="B438" s="140"/>
      <c r="D438" s="141" t="s">
        <v>148</v>
      </c>
      <c r="F438" s="143" t="s">
        <v>869</v>
      </c>
      <c r="H438" s="144">
        <v>32.896999999999998</v>
      </c>
      <c r="I438" s="145"/>
      <c r="L438" s="140"/>
      <c r="M438" s="146"/>
      <c r="T438" s="147"/>
      <c r="AT438" s="142" t="s">
        <v>148</v>
      </c>
      <c r="AU438" s="142" t="s">
        <v>85</v>
      </c>
      <c r="AV438" s="12" t="s">
        <v>85</v>
      </c>
      <c r="AW438" s="12" t="s">
        <v>3</v>
      </c>
      <c r="AX438" s="12" t="s">
        <v>83</v>
      </c>
      <c r="AY438" s="142" t="s">
        <v>139</v>
      </c>
    </row>
    <row r="439" spans="2:65" s="1" customFormat="1" ht="24.2" customHeight="1">
      <c r="B439" s="126"/>
      <c r="C439" s="127" t="s">
        <v>870</v>
      </c>
      <c r="D439" s="127" t="s">
        <v>141</v>
      </c>
      <c r="E439" s="128" t="s">
        <v>871</v>
      </c>
      <c r="F439" s="129" t="s">
        <v>872</v>
      </c>
      <c r="G439" s="130" t="s">
        <v>652</v>
      </c>
      <c r="H439" s="171"/>
      <c r="I439" s="132"/>
      <c r="J439" s="133">
        <f>ROUND(I439*H439,2)</f>
        <v>0</v>
      </c>
      <c r="K439" s="129" t="s">
        <v>145</v>
      </c>
      <c r="L439" s="31"/>
      <c r="M439" s="134" t="s">
        <v>1</v>
      </c>
      <c r="N439" s="135" t="s">
        <v>43</v>
      </c>
      <c r="P439" s="136">
        <f>O439*H439</f>
        <v>0</v>
      </c>
      <c r="Q439" s="136">
        <v>0</v>
      </c>
      <c r="R439" s="136">
        <f>Q439*H439</f>
        <v>0</v>
      </c>
      <c r="S439" s="136">
        <v>0</v>
      </c>
      <c r="T439" s="137">
        <f>S439*H439</f>
        <v>0</v>
      </c>
      <c r="AR439" s="138" t="s">
        <v>215</v>
      </c>
      <c r="AT439" s="138" t="s">
        <v>141</v>
      </c>
      <c r="AU439" s="138" t="s">
        <v>85</v>
      </c>
      <c r="AY439" s="16" t="s">
        <v>139</v>
      </c>
      <c r="BE439" s="139">
        <f>IF(N439="základní",J439,0)</f>
        <v>0</v>
      </c>
      <c r="BF439" s="139">
        <f>IF(N439="snížená",J439,0)</f>
        <v>0</v>
      </c>
      <c r="BG439" s="139">
        <f>IF(N439="zákl. přenesená",J439,0)</f>
        <v>0</v>
      </c>
      <c r="BH439" s="139">
        <f>IF(N439="sníž. přenesená",J439,0)</f>
        <v>0</v>
      </c>
      <c r="BI439" s="139">
        <f>IF(N439="nulová",J439,0)</f>
        <v>0</v>
      </c>
      <c r="BJ439" s="16" t="s">
        <v>83</v>
      </c>
      <c r="BK439" s="139">
        <f>ROUND(I439*H439,2)</f>
        <v>0</v>
      </c>
      <c r="BL439" s="16" t="s">
        <v>215</v>
      </c>
      <c r="BM439" s="138" t="s">
        <v>873</v>
      </c>
    </row>
    <row r="440" spans="2:65" s="11" customFormat="1" ht="22.9" customHeight="1">
      <c r="B440" s="114"/>
      <c r="D440" s="115" t="s">
        <v>77</v>
      </c>
      <c r="E440" s="124" t="s">
        <v>874</v>
      </c>
      <c r="F440" s="124" t="s">
        <v>875</v>
      </c>
      <c r="I440" s="117"/>
      <c r="J440" s="125">
        <f>BK440</f>
        <v>0</v>
      </c>
      <c r="L440" s="114"/>
      <c r="M440" s="119"/>
      <c r="P440" s="120">
        <f>SUM(P441:P449)</f>
        <v>0</v>
      </c>
      <c r="R440" s="120">
        <f>SUM(R441:R449)</f>
        <v>7.5020399999999987E-2</v>
      </c>
      <c r="T440" s="121">
        <f>SUM(T441:T449)</f>
        <v>3.7535999999999993E-2</v>
      </c>
      <c r="AR440" s="115" t="s">
        <v>85</v>
      </c>
      <c r="AT440" s="122" t="s">
        <v>77</v>
      </c>
      <c r="AU440" s="122" t="s">
        <v>83</v>
      </c>
      <c r="AY440" s="115" t="s">
        <v>139</v>
      </c>
      <c r="BK440" s="123">
        <f>SUM(BK441:BK449)</f>
        <v>0</v>
      </c>
    </row>
    <row r="441" spans="2:65" s="1" customFormat="1" ht="16.5" customHeight="1">
      <c r="B441" s="126"/>
      <c r="C441" s="127" t="s">
        <v>876</v>
      </c>
      <c r="D441" s="127" t="s">
        <v>141</v>
      </c>
      <c r="E441" s="128" t="s">
        <v>877</v>
      </c>
      <c r="F441" s="129" t="s">
        <v>878</v>
      </c>
      <c r="G441" s="130" t="s">
        <v>144</v>
      </c>
      <c r="H441" s="131">
        <v>4.68</v>
      </c>
      <c r="I441" s="132"/>
      <c r="J441" s="133">
        <f>ROUND(I441*H441,2)</f>
        <v>0</v>
      </c>
      <c r="K441" s="129" t="s">
        <v>145</v>
      </c>
      <c r="L441" s="31"/>
      <c r="M441" s="134" t="s">
        <v>1</v>
      </c>
      <c r="N441" s="135" t="s">
        <v>43</v>
      </c>
      <c r="P441" s="136">
        <f>O441*H441</f>
        <v>0</v>
      </c>
      <c r="Q441" s="136">
        <v>2.9999999999999997E-4</v>
      </c>
      <c r="R441" s="136">
        <f>Q441*H441</f>
        <v>1.4039999999999999E-3</v>
      </c>
      <c r="S441" s="136">
        <v>0</v>
      </c>
      <c r="T441" s="137">
        <f>S441*H441</f>
        <v>0</v>
      </c>
      <c r="AR441" s="138" t="s">
        <v>215</v>
      </c>
      <c r="AT441" s="138" t="s">
        <v>141</v>
      </c>
      <c r="AU441" s="138" t="s">
        <v>85</v>
      </c>
      <c r="AY441" s="16" t="s">
        <v>139</v>
      </c>
      <c r="BE441" s="139">
        <f>IF(N441="základní",J441,0)</f>
        <v>0</v>
      </c>
      <c r="BF441" s="139">
        <f>IF(N441="snížená",J441,0)</f>
        <v>0</v>
      </c>
      <c r="BG441" s="139">
        <f>IF(N441="zákl. přenesená",J441,0)</f>
        <v>0</v>
      </c>
      <c r="BH441" s="139">
        <f>IF(N441="sníž. přenesená",J441,0)</f>
        <v>0</v>
      </c>
      <c r="BI441" s="139">
        <f>IF(N441="nulová",J441,0)</f>
        <v>0</v>
      </c>
      <c r="BJ441" s="16" t="s">
        <v>83</v>
      </c>
      <c r="BK441" s="139">
        <f>ROUND(I441*H441,2)</f>
        <v>0</v>
      </c>
      <c r="BL441" s="16" t="s">
        <v>215</v>
      </c>
      <c r="BM441" s="138" t="s">
        <v>879</v>
      </c>
    </row>
    <row r="442" spans="2:65" s="1" customFormat="1" ht="37.9" customHeight="1">
      <c r="B442" s="126"/>
      <c r="C442" s="127" t="s">
        <v>880</v>
      </c>
      <c r="D442" s="127" t="s">
        <v>141</v>
      </c>
      <c r="E442" s="128" t="s">
        <v>881</v>
      </c>
      <c r="F442" s="129" t="s">
        <v>882</v>
      </c>
      <c r="G442" s="130" t="s">
        <v>144</v>
      </c>
      <c r="H442" s="131">
        <v>4.68</v>
      </c>
      <c r="I442" s="132"/>
      <c r="J442" s="133">
        <f>ROUND(I442*H442,2)</f>
        <v>0</v>
      </c>
      <c r="K442" s="129" t="s">
        <v>145</v>
      </c>
      <c r="L442" s="31"/>
      <c r="M442" s="134" t="s">
        <v>1</v>
      </c>
      <c r="N442" s="135" t="s">
        <v>43</v>
      </c>
      <c r="P442" s="136">
        <f>O442*H442</f>
        <v>0</v>
      </c>
      <c r="Q442" s="136">
        <v>4.8999999999999998E-3</v>
      </c>
      <c r="R442" s="136">
        <f>Q442*H442</f>
        <v>2.2931999999999998E-2</v>
      </c>
      <c r="S442" s="136">
        <v>0</v>
      </c>
      <c r="T442" s="137">
        <f>S442*H442</f>
        <v>0</v>
      </c>
      <c r="AR442" s="138" t="s">
        <v>215</v>
      </c>
      <c r="AT442" s="138" t="s">
        <v>141</v>
      </c>
      <c r="AU442" s="138" t="s">
        <v>85</v>
      </c>
      <c r="AY442" s="16" t="s">
        <v>139</v>
      </c>
      <c r="BE442" s="139">
        <f>IF(N442="základní",J442,0)</f>
        <v>0</v>
      </c>
      <c r="BF442" s="139">
        <f>IF(N442="snížená",J442,0)</f>
        <v>0</v>
      </c>
      <c r="BG442" s="139">
        <f>IF(N442="zákl. přenesená",J442,0)</f>
        <v>0</v>
      </c>
      <c r="BH442" s="139">
        <f>IF(N442="sníž. přenesená",J442,0)</f>
        <v>0</v>
      </c>
      <c r="BI442" s="139">
        <f>IF(N442="nulová",J442,0)</f>
        <v>0</v>
      </c>
      <c r="BJ442" s="16" t="s">
        <v>83</v>
      </c>
      <c r="BK442" s="139">
        <f>ROUND(I442*H442,2)</f>
        <v>0</v>
      </c>
      <c r="BL442" s="16" t="s">
        <v>215</v>
      </c>
      <c r="BM442" s="138" t="s">
        <v>883</v>
      </c>
    </row>
    <row r="443" spans="2:65" s="12" customFormat="1">
      <c r="B443" s="140"/>
      <c r="D443" s="141" t="s">
        <v>148</v>
      </c>
      <c r="E443" s="142" t="s">
        <v>1</v>
      </c>
      <c r="F443" s="143" t="s">
        <v>884</v>
      </c>
      <c r="H443" s="144">
        <v>4.68</v>
      </c>
      <c r="I443" s="145"/>
      <c r="L443" s="140"/>
      <c r="M443" s="146"/>
      <c r="T443" s="147"/>
      <c r="AT443" s="142" t="s">
        <v>148</v>
      </c>
      <c r="AU443" s="142" t="s">
        <v>85</v>
      </c>
      <c r="AV443" s="12" t="s">
        <v>85</v>
      </c>
      <c r="AW443" s="12" t="s">
        <v>32</v>
      </c>
      <c r="AX443" s="12" t="s">
        <v>83</v>
      </c>
      <c r="AY443" s="142" t="s">
        <v>139</v>
      </c>
    </row>
    <row r="444" spans="2:65" s="1" customFormat="1" ht="16.5" customHeight="1">
      <c r="B444" s="126"/>
      <c r="C444" s="161" t="s">
        <v>885</v>
      </c>
      <c r="D444" s="161" t="s">
        <v>241</v>
      </c>
      <c r="E444" s="162" t="s">
        <v>886</v>
      </c>
      <c r="F444" s="163" t="s">
        <v>887</v>
      </c>
      <c r="G444" s="164" t="s">
        <v>144</v>
      </c>
      <c r="H444" s="165">
        <v>5.1479999999999997</v>
      </c>
      <c r="I444" s="166"/>
      <c r="J444" s="167">
        <f>ROUND(I444*H444,2)</f>
        <v>0</v>
      </c>
      <c r="K444" s="163" t="s">
        <v>145</v>
      </c>
      <c r="L444" s="168"/>
      <c r="M444" s="169" t="s">
        <v>1</v>
      </c>
      <c r="N444" s="170" t="s">
        <v>43</v>
      </c>
      <c r="P444" s="136">
        <f>O444*H444</f>
        <v>0</v>
      </c>
      <c r="Q444" s="136">
        <v>9.7999999999999997E-3</v>
      </c>
      <c r="R444" s="136">
        <f>Q444*H444</f>
        <v>5.0450399999999992E-2</v>
      </c>
      <c r="S444" s="136">
        <v>0</v>
      </c>
      <c r="T444" s="137">
        <f>S444*H444</f>
        <v>0</v>
      </c>
      <c r="AR444" s="138" t="s">
        <v>292</v>
      </c>
      <c r="AT444" s="138" t="s">
        <v>241</v>
      </c>
      <c r="AU444" s="138" t="s">
        <v>85</v>
      </c>
      <c r="AY444" s="16" t="s">
        <v>139</v>
      </c>
      <c r="BE444" s="139">
        <f>IF(N444="základní",J444,0)</f>
        <v>0</v>
      </c>
      <c r="BF444" s="139">
        <f>IF(N444="snížená",J444,0)</f>
        <v>0</v>
      </c>
      <c r="BG444" s="139">
        <f>IF(N444="zákl. přenesená",J444,0)</f>
        <v>0</v>
      </c>
      <c r="BH444" s="139">
        <f>IF(N444="sníž. přenesená",J444,0)</f>
        <v>0</v>
      </c>
      <c r="BI444" s="139">
        <f>IF(N444="nulová",J444,0)</f>
        <v>0</v>
      </c>
      <c r="BJ444" s="16" t="s">
        <v>83</v>
      </c>
      <c r="BK444" s="139">
        <f>ROUND(I444*H444,2)</f>
        <v>0</v>
      </c>
      <c r="BL444" s="16" t="s">
        <v>215</v>
      </c>
      <c r="BM444" s="138" t="s">
        <v>888</v>
      </c>
    </row>
    <row r="445" spans="2:65" s="12" customFormat="1">
      <c r="B445" s="140"/>
      <c r="D445" s="141" t="s">
        <v>148</v>
      </c>
      <c r="F445" s="143" t="s">
        <v>889</v>
      </c>
      <c r="H445" s="144">
        <v>5.1479999999999997</v>
      </c>
      <c r="I445" s="145"/>
      <c r="L445" s="140"/>
      <c r="M445" s="146"/>
      <c r="T445" s="147"/>
      <c r="AT445" s="142" t="s">
        <v>148</v>
      </c>
      <c r="AU445" s="142" t="s">
        <v>85</v>
      </c>
      <c r="AV445" s="12" t="s">
        <v>85</v>
      </c>
      <c r="AW445" s="12" t="s">
        <v>3</v>
      </c>
      <c r="AX445" s="12" t="s">
        <v>83</v>
      </c>
      <c r="AY445" s="142" t="s">
        <v>139</v>
      </c>
    </row>
    <row r="446" spans="2:65" s="1" customFormat="1" ht="24.2" customHeight="1">
      <c r="B446" s="126"/>
      <c r="C446" s="127" t="s">
        <v>890</v>
      </c>
      <c r="D446" s="127" t="s">
        <v>141</v>
      </c>
      <c r="E446" s="128" t="s">
        <v>891</v>
      </c>
      <c r="F446" s="129" t="s">
        <v>892</v>
      </c>
      <c r="G446" s="130" t="s">
        <v>144</v>
      </c>
      <c r="H446" s="131">
        <v>1.38</v>
      </c>
      <c r="I446" s="132"/>
      <c r="J446" s="133">
        <f>ROUND(I446*H446,2)</f>
        <v>0</v>
      </c>
      <c r="K446" s="129" t="s">
        <v>145</v>
      </c>
      <c r="L446" s="31"/>
      <c r="M446" s="134" t="s">
        <v>1</v>
      </c>
      <c r="N446" s="135" t="s">
        <v>43</v>
      </c>
      <c r="P446" s="136">
        <f>O446*H446</f>
        <v>0</v>
      </c>
      <c r="Q446" s="136">
        <v>0</v>
      </c>
      <c r="R446" s="136">
        <f>Q446*H446</f>
        <v>0</v>
      </c>
      <c r="S446" s="136">
        <v>2.7199999999999998E-2</v>
      </c>
      <c r="T446" s="137">
        <f>S446*H446</f>
        <v>3.7535999999999993E-2</v>
      </c>
      <c r="AR446" s="138" t="s">
        <v>215</v>
      </c>
      <c r="AT446" s="138" t="s">
        <v>141</v>
      </c>
      <c r="AU446" s="138" t="s">
        <v>85</v>
      </c>
      <c r="AY446" s="16" t="s">
        <v>139</v>
      </c>
      <c r="BE446" s="139">
        <f>IF(N446="základní",J446,0)</f>
        <v>0</v>
      </c>
      <c r="BF446" s="139">
        <f>IF(N446="snížená",J446,0)</f>
        <v>0</v>
      </c>
      <c r="BG446" s="139">
        <f>IF(N446="zákl. přenesená",J446,0)</f>
        <v>0</v>
      </c>
      <c r="BH446" s="139">
        <f>IF(N446="sníž. přenesená",J446,0)</f>
        <v>0</v>
      </c>
      <c r="BI446" s="139">
        <f>IF(N446="nulová",J446,0)</f>
        <v>0</v>
      </c>
      <c r="BJ446" s="16" t="s">
        <v>83</v>
      </c>
      <c r="BK446" s="139">
        <f>ROUND(I446*H446,2)</f>
        <v>0</v>
      </c>
      <c r="BL446" s="16" t="s">
        <v>215</v>
      </c>
      <c r="BM446" s="138" t="s">
        <v>893</v>
      </c>
    </row>
    <row r="447" spans="2:65" s="12" customFormat="1">
      <c r="B447" s="140"/>
      <c r="D447" s="141" t="s">
        <v>148</v>
      </c>
      <c r="E447" s="142" t="s">
        <v>1</v>
      </c>
      <c r="F447" s="143" t="s">
        <v>894</v>
      </c>
      <c r="H447" s="144">
        <v>1.38</v>
      </c>
      <c r="I447" s="145"/>
      <c r="L447" s="140"/>
      <c r="M447" s="146"/>
      <c r="T447" s="147"/>
      <c r="AT447" s="142" t="s">
        <v>148</v>
      </c>
      <c r="AU447" s="142" t="s">
        <v>85</v>
      </c>
      <c r="AV447" s="12" t="s">
        <v>85</v>
      </c>
      <c r="AW447" s="12" t="s">
        <v>32</v>
      </c>
      <c r="AX447" s="12" t="s">
        <v>83</v>
      </c>
      <c r="AY447" s="142" t="s">
        <v>139</v>
      </c>
    </row>
    <row r="448" spans="2:65" s="1" customFormat="1" ht="24.2" customHeight="1">
      <c r="B448" s="126"/>
      <c r="C448" s="127" t="s">
        <v>895</v>
      </c>
      <c r="D448" s="127" t="s">
        <v>141</v>
      </c>
      <c r="E448" s="128" t="s">
        <v>896</v>
      </c>
      <c r="F448" s="129" t="s">
        <v>897</v>
      </c>
      <c r="G448" s="130" t="s">
        <v>144</v>
      </c>
      <c r="H448" s="131">
        <v>4.68</v>
      </c>
      <c r="I448" s="132"/>
      <c r="J448" s="133">
        <f>ROUND(I448*H448,2)</f>
        <v>0</v>
      </c>
      <c r="K448" s="129" t="s">
        <v>145</v>
      </c>
      <c r="L448" s="31"/>
      <c r="M448" s="134" t="s">
        <v>1</v>
      </c>
      <c r="N448" s="135" t="s">
        <v>43</v>
      </c>
      <c r="P448" s="136">
        <f>O448*H448</f>
        <v>0</v>
      </c>
      <c r="Q448" s="136">
        <v>5.0000000000000002E-5</v>
      </c>
      <c r="R448" s="136">
        <f>Q448*H448</f>
        <v>2.34E-4</v>
      </c>
      <c r="S448" s="136">
        <v>0</v>
      </c>
      <c r="T448" s="137">
        <f>S448*H448</f>
        <v>0</v>
      </c>
      <c r="AR448" s="138" t="s">
        <v>215</v>
      </c>
      <c r="AT448" s="138" t="s">
        <v>141</v>
      </c>
      <c r="AU448" s="138" t="s">
        <v>85</v>
      </c>
      <c r="AY448" s="16" t="s">
        <v>139</v>
      </c>
      <c r="BE448" s="139">
        <f>IF(N448="základní",J448,0)</f>
        <v>0</v>
      </c>
      <c r="BF448" s="139">
        <f>IF(N448="snížená",J448,0)</f>
        <v>0</v>
      </c>
      <c r="BG448" s="139">
        <f>IF(N448="zákl. přenesená",J448,0)</f>
        <v>0</v>
      </c>
      <c r="BH448" s="139">
        <f>IF(N448="sníž. přenesená",J448,0)</f>
        <v>0</v>
      </c>
      <c r="BI448" s="139">
        <f>IF(N448="nulová",J448,0)</f>
        <v>0</v>
      </c>
      <c r="BJ448" s="16" t="s">
        <v>83</v>
      </c>
      <c r="BK448" s="139">
        <f>ROUND(I448*H448,2)</f>
        <v>0</v>
      </c>
      <c r="BL448" s="16" t="s">
        <v>215</v>
      </c>
      <c r="BM448" s="138" t="s">
        <v>898</v>
      </c>
    </row>
    <row r="449" spans="2:65" s="1" customFormat="1" ht="24.2" customHeight="1">
      <c r="B449" s="126"/>
      <c r="C449" s="127" t="s">
        <v>899</v>
      </c>
      <c r="D449" s="127" t="s">
        <v>141</v>
      </c>
      <c r="E449" s="128" t="s">
        <v>900</v>
      </c>
      <c r="F449" s="129" t="s">
        <v>901</v>
      </c>
      <c r="G449" s="130" t="s">
        <v>652</v>
      </c>
      <c r="H449" s="171"/>
      <c r="I449" s="132"/>
      <c r="J449" s="133">
        <f>ROUND(I449*H449,2)</f>
        <v>0</v>
      </c>
      <c r="K449" s="129" t="s">
        <v>145</v>
      </c>
      <c r="L449" s="31"/>
      <c r="M449" s="134" t="s">
        <v>1</v>
      </c>
      <c r="N449" s="135" t="s">
        <v>43</v>
      </c>
      <c r="P449" s="136">
        <f>O449*H449</f>
        <v>0</v>
      </c>
      <c r="Q449" s="136">
        <v>0</v>
      </c>
      <c r="R449" s="136">
        <f>Q449*H449</f>
        <v>0</v>
      </c>
      <c r="S449" s="136">
        <v>0</v>
      </c>
      <c r="T449" s="137">
        <f>S449*H449</f>
        <v>0</v>
      </c>
      <c r="AR449" s="138" t="s">
        <v>215</v>
      </c>
      <c r="AT449" s="138" t="s">
        <v>141</v>
      </c>
      <c r="AU449" s="138" t="s">
        <v>85</v>
      </c>
      <c r="AY449" s="16" t="s">
        <v>139</v>
      </c>
      <c r="BE449" s="139">
        <f>IF(N449="základní",J449,0)</f>
        <v>0</v>
      </c>
      <c r="BF449" s="139">
        <f>IF(N449="snížená",J449,0)</f>
        <v>0</v>
      </c>
      <c r="BG449" s="139">
        <f>IF(N449="zákl. přenesená",J449,0)</f>
        <v>0</v>
      </c>
      <c r="BH449" s="139">
        <f>IF(N449="sníž. přenesená",J449,0)</f>
        <v>0</v>
      </c>
      <c r="BI449" s="139">
        <f>IF(N449="nulová",J449,0)</f>
        <v>0</v>
      </c>
      <c r="BJ449" s="16" t="s">
        <v>83</v>
      </c>
      <c r="BK449" s="139">
        <f>ROUND(I449*H449,2)</f>
        <v>0</v>
      </c>
      <c r="BL449" s="16" t="s">
        <v>215</v>
      </c>
      <c r="BM449" s="138" t="s">
        <v>902</v>
      </c>
    </row>
    <row r="450" spans="2:65" s="11" customFormat="1" ht="22.9" customHeight="1">
      <c r="B450" s="114"/>
      <c r="D450" s="115" t="s">
        <v>77</v>
      </c>
      <c r="E450" s="124" t="s">
        <v>903</v>
      </c>
      <c r="F450" s="124" t="s">
        <v>904</v>
      </c>
      <c r="I450" s="117"/>
      <c r="J450" s="125">
        <f>BK450</f>
        <v>0</v>
      </c>
      <c r="L450" s="114"/>
      <c r="M450" s="119"/>
      <c r="P450" s="120">
        <f>SUM(P451:P461)</f>
        <v>0</v>
      </c>
      <c r="R450" s="120">
        <f>SUM(R451:R461)</f>
        <v>3.27152E-3</v>
      </c>
      <c r="T450" s="121">
        <f>SUM(T451:T461)</f>
        <v>0</v>
      </c>
      <c r="AR450" s="115" t="s">
        <v>85</v>
      </c>
      <c r="AT450" s="122" t="s">
        <v>77</v>
      </c>
      <c r="AU450" s="122" t="s">
        <v>83</v>
      </c>
      <c r="AY450" s="115" t="s">
        <v>139</v>
      </c>
      <c r="BK450" s="123">
        <f>SUM(BK451:BK461)</f>
        <v>0</v>
      </c>
    </row>
    <row r="451" spans="2:65" s="1" customFormat="1" ht="24.2" customHeight="1">
      <c r="B451" s="126"/>
      <c r="C451" s="127" t="s">
        <v>905</v>
      </c>
      <c r="D451" s="127" t="s">
        <v>141</v>
      </c>
      <c r="E451" s="128" t="s">
        <v>906</v>
      </c>
      <c r="F451" s="129" t="s">
        <v>907</v>
      </c>
      <c r="G451" s="130" t="s">
        <v>144</v>
      </c>
      <c r="H451" s="131">
        <v>2.548</v>
      </c>
      <c r="I451" s="132"/>
      <c r="J451" s="133">
        <f>ROUND(I451*H451,2)</f>
        <v>0</v>
      </c>
      <c r="K451" s="129" t="s">
        <v>145</v>
      </c>
      <c r="L451" s="31"/>
      <c r="M451" s="134" t="s">
        <v>1</v>
      </c>
      <c r="N451" s="135" t="s">
        <v>43</v>
      </c>
      <c r="P451" s="136">
        <f>O451*H451</f>
        <v>0</v>
      </c>
      <c r="Q451" s="136">
        <v>8.0000000000000007E-5</v>
      </c>
      <c r="R451" s="136">
        <f>Q451*H451</f>
        <v>2.0384000000000003E-4</v>
      </c>
      <c r="S451" s="136">
        <v>0</v>
      </c>
      <c r="T451" s="137">
        <f>S451*H451</f>
        <v>0</v>
      </c>
      <c r="AR451" s="138" t="s">
        <v>215</v>
      </c>
      <c r="AT451" s="138" t="s">
        <v>141</v>
      </c>
      <c r="AU451" s="138" t="s">
        <v>85</v>
      </c>
      <c r="AY451" s="16" t="s">
        <v>139</v>
      </c>
      <c r="BE451" s="139">
        <f>IF(N451="základní",J451,0)</f>
        <v>0</v>
      </c>
      <c r="BF451" s="139">
        <f>IF(N451="snížená",J451,0)</f>
        <v>0</v>
      </c>
      <c r="BG451" s="139">
        <f>IF(N451="zákl. přenesená",J451,0)</f>
        <v>0</v>
      </c>
      <c r="BH451" s="139">
        <f>IF(N451="sníž. přenesená",J451,0)</f>
        <v>0</v>
      </c>
      <c r="BI451" s="139">
        <f>IF(N451="nulová",J451,0)</f>
        <v>0</v>
      </c>
      <c r="BJ451" s="16" t="s">
        <v>83</v>
      </c>
      <c r="BK451" s="139">
        <f>ROUND(I451*H451,2)</f>
        <v>0</v>
      </c>
      <c r="BL451" s="16" t="s">
        <v>215</v>
      </c>
      <c r="BM451" s="138" t="s">
        <v>908</v>
      </c>
    </row>
    <row r="452" spans="2:65" s="12" customFormat="1">
      <c r="B452" s="140"/>
      <c r="D452" s="141" t="s">
        <v>148</v>
      </c>
      <c r="E452" s="142" t="s">
        <v>1</v>
      </c>
      <c r="F452" s="143" t="s">
        <v>909</v>
      </c>
      <c r="H452" s="144">
        <v>2.548</v>
      </c>
      <c r="I452" s="145"/>
      <c r="L452" s="140"/>
      <c r="M452" s="146"/>
      <c r="T452" s="147"/>
      <c r="AT452" s="142" t="s">
        <v>148</v>
      </c>
      <c r="AU452" s="142" t="s">
        <v>85</v>
      </c>
      <c r="AV452" s="12" t="s">
        <v>85</v>
      </c>
      <c r="AW452" s="12" t="s">
        <v>32</v>
      </c>
      <c r="AX452" s="12" t="s">
        <v>83</v>
      </c>
      <c r="AY452" s="142" t="s">
        <v>139</v>
      </c>
    </row>
    <row r="453" spans="2:65" s="1" customFormat="1" ht="16.5" customHeight="1">
      <c r="B453" s="126"/>
      <c r="C453" s="127" t="s">
        <v>910</v>
      </c>
      <c r="D453" s="127" t="s">
        <v>141</v>
      </c>
      <c r="E453" s="128" t="s">
        <v>911</v>
      </c>
      <c r="F453" s="129" t="s">
        <v>912</v>
      </c>
      <c r="G453" s="130" t="s">
        <v>144</v>
      </c>
      <c r="H453" s="131">
        <v>2.548</v>
      </c>
      <c r="I453" s="132"/>
      <c r="J453" s="133">
        <f>ROUND(I453*H453,2)</f>
        <v>0</v>
      </c>
      <c r="K453" s="129" t="s">
        <v>145</v>
      </c>
      <c r="L453" s="31"/>
      <c r="M453" s="134" t="s">
        <v>1</v>
      </c>
      <c r="N453" s="135" t="s">
        <v>43</v>
      </c>
      <c r="P453" s="136">
        <f>O453*H453</f>
        <v>0</v>
      </c>
      <c r="Q453" s="136">
        <v>0</v>
      </c>
      <c r="R453" s="136">
        <f>Q453*H453</f>
        <v>0</v>
      </c>
      <c r="S453" s="136">
        <v>0</v>
      </c>
      <c r="T453" s="137">
        <f>S453*H453</f>
        <v>0</v>
      </c>
      <c r="AR453" s="138" t="s">
        <v>215</v>
      </c>
      <c r="AT453" s="138" t="s">
        <v>141</v>
      </c>
      <c r="AU453" s="138" t="s">
        <v>85</v>
      </c>
      <c r="AY453" s="16" t="s">
        <v>139</v>
      </c>
      <c r="BE453" s="139">
        <f>IF(N453="základní",J453,0)</f>
        <v>0</v>
      </c>
      <c r="BF453" s="139">
        <f>IF(N453="snížená",J453,0)</f>
        <v>0</v>
      </c>
      <c r="BG453" s="139">
        <f>IF(N453="zákl. přenesená",J453,0)</f>
        <v>0</v>
      </c>
      <c r="BH453" s="139">
        <f>IF(N453="sníž. přenesená",J453,0)</f>
        <v>0</v>
      </c>
      <c r="BI453" s="139">
        <f>IF(N453="nulová",J453,0)</f>
        <v>0</v>
      </c>
      <c r="BJ453" s="16" t="s">
        <v>83</v>
      </c>
      <c r="BK453" s="139">
        <f>ROUND(I453*H453,2)</f>
        <v>0</v>
      </c>
      <c r="BL453" s="16" t="s">
        <v>215</v>
      </c>
      <c r="BM453" s="138" t="s">
        <v>913</v>
      </c>
    </row>
    <row r="454" spans="2:65" s="1" customFormat="1" ht="24.2" customHeight="1">
      <c r="B454" s="126"/>
      <c r="C454" s="127" t="s">
        <v>914</v>
      </c>
      <c r="D454" s="127" t="s">
        <v>141</v>
      </c>
      <c r="E454" s="128" t="s">
        <v>915</v>
      </c>
      <c r="F454" s="129" t="s">
        <v>916</v>
      </c>
      <c r="G454" s="130" t="s">
        <v>144</v>
      </c>
      <c r="H454" s="131">
        <v>1.274</v>
      </c>
      <c r="I454" s="132"/>
      <c r="J454" s="133">
        <f>ROUND(I454*H454,2)</f>
        <v>0</v>
      </c>
      <c r="K454" s="129" t="s">
        <v>145</v>
      </c>
      <c r="L454" s="31"/>
      <c r="M454" s="134" t="s">
        <v>1</v>
      </c>
      <c r="N454" s="135" t="s">
        <v>43</v>
      </c>
      <c r="P454" s="136">
        <f>O454*H454</f>
        <v>0</v>
      </c>
      <c r="Q454" s="136">
        <v>1.1E-4</v>
      </c>
      <c r="R454" s="136">
        <f>Q454*H454</f>
        <v>1.4014E-4</v>
      </c>
      <c r="S454" s="136">
        <v>0</v>
      </c>
      <c r="T454" s="137">
        <f>S454*H454</f>
        <v>0</v>
      </c>
      <c r="AR454" s="138" t="s">
        <v>215</v>
      </c>
      <c r="AT454" s="138" t="s">
        <v>141</v>
      </c>
      <c r="AU454" s="138" t="s">
        <v>85</v>
      </c>
      <c r="AY454" s="16" t="s">
        <v>139</v>
      </c>
      <c r="BE454" s="139">
        <f>IF(N454="základní",J454,0)</f>
        <v>0</v>
      </c>
      <c r="BF454" s="139">
        <f>IF(N454="snížená",J454,0)</f>
        <v>0</v>
      </c>
      <c r="BG454" s="139">
        <f>IF(N454="zákl. přenesená",J454,0)</f>
        <v>0</v>
      </c>
      <c r="BH454" s="139">
        <f>IF(N454="sníž. přenesená",J454,0)</f>
        <v>0</v>
      </c>
      <c r="BI454" s="139">
        <f>IF(N454="nulová",J454,0)</f>
        <v>0</v>
      </c>
      <c r="BJ454" s="16" t="s">
        <v>83</v>
      </c>
      <c r="BK454" s="139">
        <f>ROUND(I454*H454,2)</f>
        <v>0</v>
      </c>
      <c r="BL454" s="16" t="s">
        <v>215</v>
      </c>
      <c r="BM454" s="138" t="s">
        <v>917</v>
      </c>
    </row>
    <row r="455" spans="2:65" s="12" customFormat="1">
      <c r="B455" s="140"/>
      <c r="D455" s="141" t="s">
        <v>148</v>
      </c>
      <c r="E455" s="142" t="s">
        <v>1</v>
      </c>
      <c r="F455" s="143" t="s">
        <v>918</v>
      </c>
      <c r="H455" s="144">
        <v>1.274</v>
      </c>
      <c r="I455" s="145"/>
      <c r="L455" s="140"/>
      <c r="M455" s="146"/>
      <c r="T455" s="147"/>
      <c r="AT455" s="142" t="s">
        <v>148</v>
      </c>
      <c r="AU455" s="142" t="s">
        <v>85</v>
      </c>
      <c r="AV455" s="12" t="s">
        <v>85</v>
      </c>
      <c r="AW455" s="12" t="s">
        <v>32</v>
      </c>
      <c r="AX455" s="12" t="s">
        <v>83</v>
      </c>
      <c r="AY455" s="142" t="s">
        <v>139</v>
      </c>
    </row>
    <row r="456" spans="2:65" s="1" customFormat="1" ht="24.2" customHeight="1">
      <c r="B456" s="126"/>
      <c r="C456" s="127" t="s">
        <v>919</v>
      </c>
      <c r="D456" s="127" t="s">
        <v>141</v>
      </c>
      <c r="E456" s="128" t="s">
        <v>920</v>
      </c>
      <c r="F456" s="129" t="s">
        <v>921</v>
      </c>
      <c r="G456" s="130" t="s">
        <v>144</v>
      </c>
      <c r="H456" s="131">
        <v>2.548</v>
      </c>
      <c r="I456" s="132"/>
      <c r="J456" s="133">
        <f>ROUND(I456*H456,2)</f>
        <v>0</v>
      </c>
      <c r="K456" s="129" t="s">
        <v>145</v>
      </c>
      <c r="L456" s="31"/>
      <c r="M456" s="134" t="s">
        <v>1</v>
      </c>
      <c r="N456" s="135" t="s">
        <v>43</v>
      </c>
      <c r="P456" s="136">
        <f>O456*H456</f>
        <v>0</v>
      </c>
      <c r="Q456" s="136">
        <v>1.3999999999999999E-4</v>
      </c>
      <c r="R456" s="136">
        <f>Q456*H456</f>
        <v>3.5671999999999999E-4</v>
      </c>
      <c r="S456" s="136">
        <v>0</v>
      </c>
      <c r="T456" s="137">
        <f>S456*H456</f>
        <v>0</v>
      </c>
      <c r="AR456" s="138" t="s">
        <v>215</v>
      </c>
      <c r="AT456" s="138" t="s">
        <v>141</v>
      </c>
      <c r="AU456" s="138" t="s">
        <v>85</v>
      </c>
      <c r="AY456" s="16" t="s">
        <v>139</v>
      </c>
      <c r="BE456" s="139">
        <f>IF(N456="základní",J456,0)</f>
        <v>0</v>
      </c>
      <c r="BF456" s="139">
        <f>IF(N456="snížená",J456,0)</f>
        <v>0</v>
      </c>
      <c r="BG456" s="139">
        <f>IF(N456="zákl. přenesená",J456,0)</f>
        <v>0</v>
      </c>
      <c r="BH456" s="139">
        <f>IF(N456="sníž. přenesená",J456,0)</f>
        <v>0</v>
      </c>
      <c r="BI456" s="139">
        <f>IF(N456="nulová",J456,0)</f>
        <v>0</v>
      </c>
      <c r="BJ456" s="16" t="s">
        <v>83</v>
      </c>
      <c r="BK456" s="139">
        <f>ROUND(I456*H456,2)</f>
        <v>0</v>
      </c>
      <c r="BL456" s="16" t="s">
        <v>215</v>
      </c>
      <c r="BM456" s="138" t="s">
        <v>922</v>
      </c>
    </row>
    <row r="457" spans="2:65" s="1" customFormat="1" ht="24.2" customHeight="1">
      <c r="B457" s="126"/>
      <c r="C457" s="127" t="s">
        <v>923</v>
      </c>
      <c r="D457" s="127" t="s">
        <v>141</v>
      </c>
      <c r="E457" s="128" t="s">
        <v>924</v>
      </c>
      <c r="F457" s="129" t="s">
        <v>925</v>
      </c>
      <c r="G457" s="130" t="s">
        <v>144</v>
      </c>
      <c r="H457" s="131">
        <v>2.548</v>
      </c>
      <c r="I457" s="132"/>
      <c r="J457" s="133">
        <f>ROUND(I457*H457,2)</f>
        <v>0</v>
      </c>
      <c r="K457" s="129" t="s">
        <v>145</v>
      </c>
      <c r="L457" s="31"/>
      <c r="M457" s="134" t="s">
        <v>1</v>
      </c>
      <c r="N457" s="135" t="s">
        <v>43</v>
      </c>
      <c r="P457" s="136">
        <f>O457*H457</f>
        <v>0</v>
      </c>
      <c r="Q457" s="136">
        <v>1.3999999999999999E-4</v>
      </c>
      <c r="R457" s="136">
        <f>Q457*H457</f>
        <v>3.5671999999999999E-4</v>
      </c>
      <c r="S457" s="136">
        <v>0</v>
      </c>
      <c r="T457" s="137">
        <f>S457*H457</f>
        <v>0</v>
      </c>
      <c r="AR457" s="138" t="s">
        <v>215</v>
      </c>
      <c r="AT457" s="138" t="s">
        <v>141</v>
      </c>
      <c r="AU457" s="138" t="s">
        <v>85</v>
      </c>
      <c r="AY457" s="16" t="s">
        <v>139</v>
      </c>
      <c r="BE457" s="139">
        <f>IF(N457="základní",J457,0)</f>
        <v>0</v>
      </c>
      <c r="BF457" s="139">
        <f>IF(N457="snížená",J457,0)</f>
        <v>0</v>
      </c>
      <c r="BG457" s="139">
        <f>IF(N457="zákl. přenesená",J457,0)</f>
        <v>0</v>
      </c>
      <c r="BH457" s="139">
        <f>IF(N457="sníž. přenesená",J457,0)</f>
        <v>0</v>
      </c>
      <c r="BI457" s="139">
        <f>IF(N457="nulová",J457,0)</f>
        <v>0</v>
      </c>
      <c r="BJ457" s="16" t="s">
        <v>83</v>
      </c>
      <c r="BK457" s="139">
        <f>ROUND(I457*H457,2)</f>
        <v>0</v>
      </c>
      <c r="BL457" s="16" t="s">
        <v>215</v>
      </c>
      <c r="BM457" s="138" t="s">
        <v>926</v>
      </c>
    </row>
    <row r="458" spans="2:65" s="1" customFormat="1" ht="24.2" customHeight="1">
      <c r="B458" s="126"/>
      <c r="C458" s="127" t="s">
        <v>927</v>
      </c>
      <c r="D458" s="127" t="s">
        <v>141</v>
      </c>
      <c r="E458" s="128" t="s">
        <v>928</v>
      </c>
      <c r="F458" s="129" t="s">
        <v>929</v>
      </c>
      <c r="G458" s="130" t="s">
        <v>144</v>
      </c>
      <c r="H458" s="131">
        <v>2.548</v>
      </c>
      <c r="I458" s="132"/>
      <c r="J458" s="133">
        <f>ROUND(I458*H458,2)</f>
        <v>0</v>
      </c>
      <c r="K458" s="129" t="s">
        <v>145</v>
      </c>
      <c r="L458" s="31"/>
      <c r="M458" s="134" t="s">
        <v>1</v>
      </c>
      <c r="N458" s="135" t="s">
        <v>43</v>
      </c>
      <c r="P458" s="136">
        <f>O458*H458</f>
        <v>0</v>
      </c>
      <c r="Q458" s="136">
        <v>1.3999999999999999E-4</v>
      </c>
      <c r="R458" s="136">
        <f>Q458*H458</f>
        <v>3.5671999999999999E-4</v>
      </c>
      <c r="S458" s="136">
        <v>0</v>
      </c>
      <c r="T458" s="137">
        <f>S458*H458</f>
        <v>0</v>
      </c>
      <c r="AR458" s="138" t="s">
        <v>215</v>
      </c>
      <c r="AT458" s="138" t="s">
        <v>141</v>
      </c>
      <c r="AU458" s="138" t="s">
        <v>85</v>
      </c>
      <c r="AY458" s="16" t="s">
        <v>139</v>
      </c>
      <c r="BE458" s="139">
        <f>IF(N458="základní",J458,0)</f>
        <v>0</v>
      </c>
      <c r="BF458" s="139">
        <f>IF(N458="snížená",J458,0)</f>
        <v>0</v>
      </c>
      <c r="BG458" s="139">
        <f>IF(N458="zákl. přenesená",J458,0)</f>
        <v>0</v>
      </c>
      <c r="BH458" s="139">
        <f>IF(N458="sníž. přenesená",J458,0)</f>
        <v>0</v>
      </c>
      <c r="BI458" s="139">
        <f>IF(N458="nulová",J458,0)</f>
        <v>0</v>
      </c>
      <c r="BJ458" s="16" t="s">
        <v>83</v>
      </c>
      <c r="BK458" s="139">
        <f>ROUND(I458*H458,2)</f>
        <v>0</v>
      </c>
      <c r="BL458" s="16" t="s">
        <v>215</v>
      </c>
      <c r="BM458" s="138" t="s">
        <v>930</v>
      </c>
    </row>
    <row r="459" spans="2:65" s="1" customFormat="1" ht="24.2" customHeight="1">
      <c r="B459" s="126"/>
      <c r="C459" s="127" t="s">
        <v>931</v>
      </c>
      <c r="D459" s="127" t="s">
        <v>141</v>
      </c>
      <c r="E459" s="128" t="s">
        <v>932</v>
      </c>
      <c r="F459" s="129" t="s">
        <v>933</v>
      </c>
      <c r="G459" s="130" t="s">
        <v>144</v>
      </c>
      <c r="H459" s="131">
        <v>3.9670000000000001</v>
      </c>
      <c r="I459" s="132"/>
      <c r="J459" s="133">
        <f>ROUND(I459*H459,2)</f>
        <v>0</v>
      </c>
      <c r="K459" s="129" t="s">
        <v>145</v>
      </c>
      <c r="L459" s="31"/>
      <c r="M459" s="134" t="s">
        <v>1</v>
      </c>
      <c r="N459" s="135" t="s">
        <v>43</v>
      </c>
      <c r="P459" s="136">
        <f>O459*H459</f>
        <v>0</v>
      </c>
      <c r="Q459" s="136">
        <v>1.3999999999999999E-4</v>
      </c>
      <c r="R459" s="136">
        <f>Q459*H459</f>
        <v>5.5537999999999996E-4</v>
      </c>
      <c r="S459" s="136">
        <v>0</v>
      </c>
      <c r="T459" s="137">
        <f>S459*H459</f>
        <v>0</v>
      </c>
      <c r="AR459" s="138" t="s">
        <v>215</v>
      </c>
      <c r="AT459" s="138" t="s">
        <v>141</v>
      </c>
      <c r="AU459" s="138" t="s">
        <v>85</v>
      </c>
      <c r="AY459" s="16" t="s">
        <v>139</v>
      </c>
      <c r="BE459" s="139">
        <f>IF(N459="základní",J459,0)</f>
        <v>0</v>
      </c>
      <c r="BF459" s="139">
        <f>IF(N459="snížená",J459,0)</f>
        <v>0</v>
      </c>
      <c r="BG459" s="139">
        <f>IF(N459="zákl. přenesená",J459,0)</f>
        <v>0</v>
      </c>
      <c r="BH459" s="139">
        <f>IF(N459="sníž. přenesená",J459,0)</f>
        <v>0</v>
      </c>
      <c r="BI459" s="139">
        <f>IF(N459="nulová",J459,0)</f>
        <v>0</v>
      </c>
      <c r="BJ459" s="16" t="s">
        <v>83</v>
      </c>
      <c r="BK459" s="139">
        <f>ROUND(I459*H459,2)</f>
        <v>0</v>
      </c>
      <c r="BL459" s="16" t="s">
        <v>215</v>
      </c>
      <c r="BM459" s="138" t="s">
        <v>934</v>
      </c>
    </row>
    <row r="460" spans="2:65" s="12" customFormat="1">
      <c r="B460" s="140"/>
      <c r="D460" s="141" t="s">
        <v>148</v>
      </c>
      <c r="E460" s="142" t="s">
        <v>1</v>
      </c>
      <c r="F460" s="143" t="s">
        <v>935</v>
      </c>
      <c r="H460" s="144">
        <v>3.9670000000000001</v>
      </c>
      <c r="I460" s="145"/>
      <c r="L460" s="140"/>
      <c r="M460" s="146"/>
      <c r="T460" s="147"/>
      <c r="AT460" s="142" t="s">
        <v>148</v>
      </c>
      <c r="AU460" s="142" t="s">
        <v>85</v>
      </c>
      <c r="AV460" s="12" t="s">
        <v>85</v>
      </c>
      <c r="AW460" s="12" t="s">
        <v>32</v>
      </c>
      <c r="AX460" s="12" t="s">
        <v>83</v>
      </c>
      <c r="AY460" s="142" t="s">
        <v>139</v>
      </c>
    </row>
    <row r="461" spans="2:65" s="1" customFormat="1" ht="24.2" customHeight="1">
      <c r="B461" s="126"/>
      <c r="C461" s="127" t="s">
        <v>936</v>
      </c>
      <c r="D461" s="127" t="s">
        <v>141</v>
      </c>
      <c r="E461" s="128" t="s">
        <v>937</v>
      </c>
      <c r="F461" s="129" t="s">
        <v>938</v>
      </c>
      <c r="G461" s="130" t="s">
        <v>144</v>
      </c>
      <c r="H461" s="131">
        <v>6.2</v>
      </c>
      <c r="I461" s="132"/>
      <c r="J461" s="133">
        <f>ROUND(I461*H461,2)</f>
        <v>0</v>
      </c>
      <c r="K461" s="129" t="s">
        <v>1</v>
      </c>
      <c r="L461" s="31"/>
      <c r="M461" s="134" t="s">
        <v>1</v>
      </c>
      <c r="N461" s="135" t="s">
        <v>43</v>
      </c>
      <c r="P461" s="136">
        <f>O461*H461</f>
        <v>0</v>
      </c>
      <c r="Q461" s="136">
        <v>2.1000000000000001E-4</v>
      </c>
      <c r="R461" s="136">
        <f>Q461*H461</f>
        <v>1.302E-3</v>
      </c>
      <c r="S461" s="136">
        <v>0</v>
      </c>
      <c r="T461" s="137">
        <f>S461*H461</f>
        <v>0</v>
      </c>
      <c r="AR461" s="138" t="s">
        <v>215</v>
      </c>
      <c r="AT461" s="138" t="s">
        <v>141</v>
      </c>
      <c r="AU461" s="138" t="s">
        <v>85</v>
      </c>
      <c r="AY461" s="16" t="s">
        <v>139</v>
      </c>
      <c r="BE461" s="139">
        <f>IF(N461="základní",J461,0)</f>
        <v>0</v>
      </c>
      <c r="BF461" s="139">
        <f>IF(N461="snížená",J461,0)</f>
        <v>0</v>
      </c>
      <c r="BG461" s="139">
        <f>IF(N461="zákl. přenesená",J461,0)</f>
        <v>0</v>
      </c>
      <c r="BH461" s="139">
        <f>IF(N461="sníž. přenesená",J461,0)</f>
        <v>0</v>
      </c>
      <c r="BI461" s="139">
        <f>IF(N461="nulová",J461,0)</f>
        <v>0</v>
      </c>
      <c r="BJ461" s="16" t="s">
        <v>83</v>
      </c>
      <c r="BK461" s="139">
        <f>ROUND(I461*H461,2)</f>
        <v>0</v>
      </c>
      <c r="BL461" s="16" t="s">
        <v>215</v>
      </c>
      <c r="BM461" s="138" t="s">
        <v>939</v>
      </c>
    </row>
    <row r="462" spans="2:65" s="11" customFormat="1" ht="22.9" customHeight="1">
      <c r="B462" s="114"/>
      <c r="D462" s="115" t="s">
        <v>77</v>
      </c>
      <c r="E462" s="124" t="s">
        <v>940</v>
      </c>
      <c r="F462" s="124" t="s">
        <v>941</v>
      </c>
      <c r="I462" s="117"/>
      <c r="J462" s="125">
        <f>BK462</f>
        <v>0</v>
      </c>
      <c r="L462" s="114"/>
      <c r="M462" s="119"/>
      <c r="P462" s="120">
        <f>SUM(P463:P467)</f>
        <v>0</v>
      </c>
      <c r="R462" s="120">
        <f>SUM(R463:R467)</f>
        <v>5.2632720000000008E-2</v>
      </c>
      <c r="T462" s="121">
        <f>SUM(T463:T467)</f>
        <v>0</v>
      </c>
      <c r="AR462" s="115" t="s">
        <v>85</v>
      </c>
      <c r="AT462" s="122" t="s">
        <v>77</v>
      </c>
      <c r="AU462" s="122" t="s">
        <v>83</v>
      </c>
      <c r="AY462" s="115" t="s">
        <v>139</v>
      </c>
      <c r="BK462" s="123">
        <f>SUM(BK463:BK467)</f>
        <v>0</v>
      </c>
    </row>
    <row r="463" spans="2:65" s="1" customFormat="1" ht="24.2" customHeight="1">
      <c r="B463" s="126"/>
      <c r="C463" s="127" t="s">
        <v>942</v>
      </c>
      <c r="D463" s="127" t="s">
        <v>141</v>
      </c>
      <c r="E463" s="128" t="s">
        <v>943</v>
      </c>
      <c r="F463" s="129" t="s">
        <v>944</v>
      </c>
      <c r="G463" s="130" t="s">
        <v>144</v>
      </c>
      <c r="H463" s="131">
        <v>97.468000000000004</v>
      </c>
      <c r="I463" s="132"/>
      <c r="J463" s="133">
        <f>ROUND(I463*H463,2)</f>
        <v>0</v>
      </c>
      <c r="K463" s="129" t="s">
        <v>145</v>
      </c>
      <c r="L463" s="31"/>
      <c r="M463" s="134" t="s">
        <v>1</v>
      </c>
      <c r="N463" s="135" t="s">
        <v>43</v>
      </c>
      <c r="P463" s="136">
        <f>O463*H463</f>
        <v>0</v>
      </c>
      <c r="Q463" s="136">
        <v>2.1000000000000001E-4</v>
      </c>
      <c r="R463" s="136">
        <f>Q463*H463</f>
        <v>2.0468280000000002E-2</v>
      </c>
      <c r="S463" s="136">
        <v>0</v>
      </c>
      <c r="T463" s="137">
        <f>S463*H463</f>
        <v>0</v>
      </c>
      <c r="AR463" s="138" t="s">
        <v>215</v>
      </c>
      <c r="AT463" s="138" t="s">
        <v>141</v>
      </c>
      <c r="AU463" s="138" t="s">
        <v>85</v>
      </c>
      <c r="AY463" s="16" t="s">
        <v>139</v>
      </c>
      <c r="BE463" s="139">
        <f>IF(N463="základní",J463,0)</f>
        <v>0</v>
      </c>
      <c r="BF463" s="139">
        <f>IF(N463="snížená",J463,0)</f>
        <v>0</v>
      </c>
      <c r="BG463" s="139">
        <f>IF(N463="zákl. přenesená",J463,0)</f>
        <v>0</v>
      </c>
      <c r="BH463" s="139">
        <f>IF(N463="sníž. přenesená",J463,0)</f>
        <v>0</v>
      </c>
      <c r="BI463" s="139">
        <f>IF(N463="nulová",J463,0)</f>
        <v>0</v>
      </c>
      <c r="BJ463" s="16" t="s">
        <v>83</v>
      </c>
      <c r="BK463" s="139">
        <f>ROUND(I463*H463,2)</f>
        <v>0</v>
      </c>
      <c r="BL463" s="16" t="s">
        <v>215</v>
      </c>
      <c r="BM463" s="138" t="s">
        <v>945</v>
      </c>
    </row>
    <row r="464" spans="2:65" s="12" customFormat="1">
      <c r="B464" s="140"/>
      <c r="D464" s="141" t="s">
        <v>148</v>
      </c>
      <c r="E464" s="142" t="s">
        <v>1</v>
      </c>
      <c r="F464" s="143" t="s">
        <v>946</v>
      </c>
      <c r="H464" s="144">
        <v>14.523</v>
      </c>
      <c r="I464" s="145"/>
      <c r="L464" s="140"/>
      <c r="M464" s="146"/>
      <c r="T464" s="147"/>
      <c r="AT464" s="142" t="s">
        <v>148</v>
      </c>
      <c r="AU464" s="142" t="s">
        <v>85</v>
      </c>
      <c r="AV464" s="12" t="s">
        <v>85</v>
      </c>
      <c r="AW464" s="12" t="s">
        <v>32</v>
      </c>
      <c r="AX464" s="12" t="s">
        <v>78</v>
      </c>
      <c r="AY464" s="142" t="s">
        <v>139</v>
      </c>
    </row>
    <row r="465" spans="2:65" s="12" customFormat="1">
      <c r="B465" s="140"/>
      <c r="D465" s="141" t="s">
        <v>148</v>
      </c>
      <c r="E465" s="142" t="s">
        <v>1</v>
      </c>
      <c r="F465" s="143" t="s">
        <v>947</v>
      </c>
      <c r="H465" s="144">
        <v>82.944999999999993</v>
      </c>
      <c r="I465" s="145"/>
      <c r="L465" s="140"/>
      <c r="M465" s="146"/>
      <c r="T465" s="147"/>
      <c r="AT465" s="142" t="s">
        <v>148</v>
      </c>
      <c r="AU465" s="142" t="s">
        <v>85</v>
      </c>
      <c r="AV465" s="12" t="s">
        <v>85</v>
      </c>
      <c r="AW465" s="12" t="s">
        <v>32</v>
      </c>
      <c r="AX465" s="12" t="s">
        <v>78</v>
      </c>
      <c r="AY465" s="142" t="s">
        <v>139</v>
      </c>
    </row>
    <row r="466" spans="2:65" s="13" customFormat="1">
      <c r="B466" s="148"/>
      <c r="D466" s="141" t="s">
        <v>148</v>
      </c>
      <c r="E466" s="149" t="s">
        <v>1</v>
      </c>
      <c r="F466" s="150" t="s">
        <v>156</v>
      </c>
      <c r="H466" s="151">
        <v>97.468000000000004</v>
      </c>
      <c r="I466" s="152"/>
      <c r="L466" s="148"/>
      <c r="M466" s="153"/>
      <c r="T466" s="154"/>
      <c r="AT466" s="149" t="s">
        <v>148</v>
      </c>
      <c r="AU466" s="149" t="s">
        <v>85</v>
      </c>
      <c r="AV466" s="13" t="s">
        <v>146</v>
      </c>
      <c r="AW466" s="13" t="s">
        <v>32</v>
      </c>
      <c r="AX466" s="13" t="s">
        <v>83</v>
      </c>
      <c r="AY466" s="149" t="s">
        <v>139</v>
      </c>
    </row>
    <row r="467" spans="2:65" s="1" customFormat="1" ht="24.2" customHeight="1">
      <c r="B467" s="126"/>
      <c r="C467" s="127" t="s">
        <v>948</v>
      </c>
      <c r="D467" s="127" t="s">
        <v>141</v>
      </c>
      <c r="E467" s="128" t="s">
        <v>949</v>
      </c>
      <c r="F467" s="129" t="s">
        <v>950</v>
      </c>
      <c r="G467" s="130" t="s">
        <v>144</v>
      </c>
      <c r="H467" s="131">
        <v>97.468000000000004</v>
      </c>
      <c r="I467" s="132"/>
      <c r="J467" s="133">
        <f>ROUND(I467*H467,2)</f>
        <v>0</v>
      </c>
      <c r="K467" s="129" t="s">
        <v>145</v>
      </c>
      <c r="L467" s="31"/>
      <c r="M467" s="134" t="s">
        <v>1</v>
      </c>
      <c r="N467" s="135" t="s">
        <v>43</v>
      </c>
      <c r="P467" s="136">
        <f>O467*H467</f>
        <v>0</v>
      </c>
      <c r="Q467" s="136">
        <v>3.3E-4</v>
      </c>
      <c r="R467" s="136">
        <f>Q467*H467</f>
        <v>3.2164440000000002E-2</v>
      </c>
      <c r="S467" s="136">
        <v>0</v>
      </c>
      <c r="T467" s="137">
        <f>S467*H467</f>
        <v>0</v>
      </c>
      <c r="AR467" s="138" t="s">
        <v>215</v>
      </c>
      <c r="AT467" s="138" t="s">
        <v>141</v>
      </c>
      <c r="AU467" s="138" t="s">
        <v>85</v>
      </c>
      <c r="AY467" s="16" t="s">
        <v>139</v>
      </c>
      <c r="BE467" s="139">
        <f>IF(N467="základní",J467,0)</f>
        <v>0</v>
      </c>
      <c r="BF467" s="139">
        <f>IF(N467="snížená",J467,0)</f>
        <v>0</v>
      </c>
      <c r="BG467" s="139">
        <f>IF(N467="zákl. přenesená",J467,0)</f>
        <v>0</v>
      </c>
      <c r="BH467" s="139">
        <f>IF(N467="sníž. přenesená",J467,0)</f>
        <v>0</v>
      </c>
      <c r="BI467" s="139">
        <f>IF(N467="nulová",J467,0)</f>
        <v>0</v>
      </c>
      <c r="BJ467" s="16" t="s">
        <v>83</v>
      </c>
      <c r="BK467" s="139">
        <f>ROUND(I467*H467,2)</f>
        <v>0</v>
      </c>
      <c r="BL467" s="16" t="s">
        <v>215</v>
      </c>
      <c r="BM467" s="138" t="s">
        <v>951</v>
      </c>
    </row>
    <row r="468" spans="2:65" s="11" customFormat="1" ht="22.9" customHeight="1">
      <c r="B468" s="114"/>
      <c r="D468" s="115" t="s">
        <v>77</v>
      </c>
      <c r="E468" s="124" t="s">
        <v>952</v>
      </c>
      <c r="F468" s="124" t="s">
        <v>953</v>
      </c>
      <c r="I468" s="117"/>
      <c r="J468" s="125">
        <f>BK468</f>
        <v>0</v>
      </c>
      <c r="L468" s="114"/>
      <c r="M468" s="119"/>
      <c r="P468" s="120">
        <f>SUM(P469:P470)</f>
        <v>0</v>
      </c>
      <c r="R468" s="120">
        <f>SUM(R469:R470)</f>
        <v>0</v>
      </c>
      <c r="T468" s="121">
        <f>SUM(T469:T470)</f>
        <v>0</v>
      </c>
      <c r="AR468" s="115" t="s">
        <v>85</v>
      </c>
      <c r="AT468" s="122" t="s">
        <v>77</v>
      </c>
      <c r="AU468" s="122" t="s">
        <v>83</v>
      </c>
      <c r="AY468" s="115" t="s">
        <v>139</v>
      </c>
      <c r="BK468" s="123">
        <f>SUM(BK469:BK470)</f>
        <v>0</v>
      </c>
    </row>
    <row r="469" spans="2:65" s="1" customFormat="1" ht="33" customHeight="1">
      <c r="B469" s="126"/>
      <c r="C469" s="127" t="s">
        <v>954</v>
      </c>
      <c r="D469" s="127" t="s">
        <v>141</v>
      </c>
      <c r="E469" s="128" t="s">
        <v>955</v>
      </c>
      <c r="F469" s="129" t="s">
        <v>956</v>
      </c>
      <c r="G469" s="130" t="s">
        <v>453</v>
      </c>
      <c r="H469" s="131">
        <v>2</v>
      </c>
      <c r="I469" s="132"/>
      <c r="J469" s="133">
        <f>ROUND(I469*H469,2)</f>
        <v>0</v>
      </c>
      <c r="K469" s="129" t="s">
        <v>1</v>
      </c>
      <c r="L469" s="31"/>
      <c r="M469" s="134" t="s">
        <v>1</v>
      </c>
      <c r="N469" s="135" t="s">
        <v>43</v>
      </c>
      <c r="P469" s="136">
        <f>O469*H469</f>
        <v>0</v>
      </c>
      <c r="Q469" s="136">
        <v>0</v>
      </c>
      <c r="R469" s="136">
        <f>Q469*H469</f>
        <v>0</v>
      </c>
      <c r="S469" s="136">
        <v>0</v>
      </c>
      <c r="T469" s="137">
        <f>S469*H469</f>
        <v>0</v>
      </c>
      <c r="AR469" s="138" t="s">
        <v>215</v>
      </c>
      <c r="AT469" s="138" t="s">
        <v>141</v>
      </c>
      <c r="AU469" s="138" t="s">
        <v>85</v>
      </c>
      <c r="AY469" s="16" t="s">
        <v>139</v>
      </c>
      <c r="BE469" s="139">
        <f>IF(N469="základní",J469,0)</f>
        <v>0</v>
      </c>
      <c r="BF469" s="139">
        <f>IF(N469="snížená",J469,0)</f>
        <v>0</v>
      </c>
      <c r="BG469" s="139">
        <f>IF(N469="zákl. přenesená",J469,0)</f>
        <v>0</v>
      </c>
      <c r="BH469" s="139">
        <f>IF(N469="sníž. přenesená",J469,0)</f>
        <v>0</v>
      </c>
      <c r="BI469" s="139">
        <f>IF(N469="nulová",J469,0)</f>
        <v>0</v>
      </c>
      <c r="BJ469" s="16" t="s">
        <v>83</v>
      </c>
      <c r="BK469" s="139">
        <f>ROUND(I469*H469,2)</f>
        <v>0</v>
      </c>
      <c r="BL469" s="16" t="s">
        <v>215</v>
      </c>
      <c r="BM469" s="138" t="s">
        <v>957</v>
      </c>
    </row>
    <row r="470" spans="2:65" s="1" customFormat="1" ht="24.2" customHeight="1">
      <c r="B470" s="126"/>
      <c r="C470" s="127" t="s">
        <v>958</v>
      </c>
      <c r="D470" s="127" t="s">
        <v>141</v>
      </c>
      <c r="E470" s="128" t="s">
        <v>959</v>
      </c>
      <c r="F470" s="129" t="s">
        <v>960</v>
      </c>
      <c r="G470" s="130" t="s">
        <v>652</v>
      </c>
      <c r="H470" s="171"/>
      <c r="I470" s="132"/>
      <c r="J470" s="133">
        <f>ROUND(I470*H470,2)</f>
        <v>0</v>
      </c>
      <c r="K470" s="129" t="s">
        <v>145</v>
      </c>
      <c r="L470" s="31"/>
      <c r="M470" s="134" t="s">
        <v>1</v>
      </c>
      <c r="N470" s="135" t="s">
        <v>43</v>
      </c>
      <c r="P470" s="136">
        <f>O470*H470</f>
        <v>0</v>
      </c>
      <c r="Q470" s="136">
        <v>0</v>
      </c>
      <c r="R470" s="136">
        <f>Q470*H470</f>
        <v>0</v>
      </c>
      <c r="S470" s="136">
        <v>0</v>
      </c>
      <c r="T470" s="137">
        <f>S470*H470</f>
        <v>0</v>
      </c>
      <c r="AR470" s="138" t="s">
        <v>215</v>
      </c>
      <c r="AT470" s="138" t="s">
        <v>141</v>
      </c>
      <c r="AU470" s="138" t="s">
        <v>85</v>
      </c>
      <c r="AY470" s="16" t="s">
        <v>139</v>
      </c>
      <c r="BE470" s="139">
        <f>IF(N470="základní",J470,0)</f>
        <v>0</v>
      </c>
      <c r="BF470" s="139">
        <f>IF(N470="snížená",J470,0)</f>
        <v>0</v>
      </c>
      <c r="BG470" s="139">
        <f>IF(N470="zákl. přenesená",J470,0)</f>
        <v>0</v>
      </c>
      <c r="BH470" s="139">
        <f>IF(N470="sníž. přenesená",J470,0)</f>
        <v>0</v>
      </c>
      <c r="BI470" s="139">
        <f>IF(N470="nulová",J470,0)</f>
        <v>0</v>
      </c>
      <c r="BJ470" s="16" t="s">
        <v>83</v>
      </c>
      <c r="BK470" s="139">
        <f>ROUND(I470*H470,2)</f>
        <v>0</v>
      </c>
      <c r="BL470" s="16" t="s">
        <v>215</v>
      </c>
      <c r="BM470" s="138" t="s">
        <v>961</v>
      </c>
    </row>
    <row r="471" spans="2:65" s="11" customFormat="1" ht="25.9" customHeight="1">
      <c r="B471" s="114"/>
      <c r="D471" s="115" t="s">
        <v>77</v>
      </c>
      <c r="E471" s="116" t="s">
        <v>962</v>
      </c>
      <c r="F471" s="116" t="s">
        <v>963</v>
      </c>
      <c r="I471" s="117"/>
      <c r="J471" s="118">
        <f>BK471</f>
        <v>0</v>
      </c>
      <c r="L471" s="114"/>
      <c r="M471" s="119"/>
      <c r="P471" s="120">
        <f>SUM(P472:P476)</f>
        <v>0</v>
      </c>
      <c r="R471" s="120">
        <f>SUM(R472:R476)</f>
        <v>0</v>
      </c>
      <c r="T471" s="121">
        <f>SUM(T472:T476)</f>
        <v>0</v>
      </c>
      <c r="AR471" s="115" t="s">
        <v>146</v>
      </c>
      <c r="AT471" s="122" t="s">
        <v>77</v>
      </c>
      <c r="AU471" s="122" t="s">
        <v>78</v>
      </c>
      <c r="AY471" s="115" t="s">
        <v>139</v>
      </c>
      <c r="BK471" s="123">
        <f>SUM(BK472:BK476)</f>
        <v>0</v>
      </c>
    </row>
    <row r="472" spans="2:65" s="1" customFormat="1" ht="24.2" customHeight="1">
      <c r="B472" s="126"/>
      <c r="C472" s="127" t="s">
        <v>964</v>
      </c>
      <c r="D472" s="127" t="s">
        <v>141</v>
      </c>
      <c r="E472" s="128" t="s">
        <v>965</v>
      </c>
      <c r="F472" s="129" t="s">
        <v>966</v>
      </c>
      <c r="G472" s="130" t="s">
        <v>967</v>
      </c>
      <c r="H472" s="131">
        <v>3</v>
      </c>
      <c r="I472" s="132"/>
      <c r="J472" s="133">
        <f>ROUND(I472*H472,2)</f>
        <v>0</v>
      </c>
      <c r="K472" s="129" t="s">
        <v>145</v>
      </c>
      <c r="L472" s="31"/>
      <c r="M472" s="134" t="s">
        <v>1</v>
      </c>
      <c r="N472" s="135" t="s">
        <v>43</v>
      </c>
      <c r="P472" s="136">
        <f>O472*H472</f>
        <v>0</v>
      </c>
      <c r="Q472" s="136">
        <v>0</v>
      </c>
      <c r="R472" s="136">
        <f>Q472*H472</f>
        <v>0</v>
      </c>
      <c r="S472" s="136">
        <v>0</v>
      </c>
      <c r="T472" s="137">
        <f>S472*H472</f>
        <v>0</v>
      </c>
      <c r="AR472" s="138" t="s">
        <v>968</v>
      </c>
      <c r="AT472" s="138" t="s">
        <v>141</v>
      </c>
      <c r="AU472" s="138" t="s">
        <v>83</v>
      </c>
      <c r="AY472" s="16" t="s">
        <v>139</v>
      </c>
      <c r="BE472" s="139">
        <f>IF(N472="základní",J472,0)</f>
        <v>0</v>
      </c>
      <c r="BF472" s="139">
        <f>IF(N472="snížená",J472,0)</f>
        <v>0</v>
      </c>
      <c r="BG472" s="139">
        <f>IF(N472="zákl. přenesená",J472,0)</f>
        <v>0</v>
      </c>
      <c r="BH472" s="139">
        <f>IF(N472="sníž. přenesená",J472,0)</f>
        <v>0</v>
      </c>
      <c r="BI472" s="139">
        <f>IF(N472="nulová",J472,0)</f>
        <v>0</v>
      </c>
      <c r="BJ472" s="16" t="s">
        <v>83</v>
      </c>
      <c r="BK472" s="139">
        <f>ROUND(I472*H472,2)</f>
        <v>0</v>
      </c>
      <c r="BL472" s="16" t="s">
        <v>968</v>
      </c>
      <c r="BM472" s="138" t="s">
        <v>969</v>
      </c>
    </row>
    <row r="473" spans="2:65" s="1" customFormat="1" ht="24.2" customHeight="1">
      <c r="B473" s="126"/>
      <c r="C473" s="127" t="s">
        <v>970</v>
      </c>
      <c r="D473" s="127" t="s">
        <v>141</v>
      </c>
      <c r="E473" s="128" t="s">
        <v>971</v>
      </c>
      <c r="F473" s="129" t="s">
        <v>1287</v>
      </c>
      <c r="G473" s="130" t="s">
        <v>967</v>
      </c>
      <c r="H473" s="131">
        <v>0</v>
      </c>
      <c r="I473" s="132"/>
      <c r="J473" s="133">
        <f>ROUND(I473*H473,2)</f>
        <v>0</v>
      </c>
      <c r="K473" s="129" t="s">
        <v>145</v>
      </c>
      <c r="L473" s="31"/>
      <c r="M473" s="134" t="s">
        <v>1</v>
      </c>
      <c r="N473" s="135" t="s">
        <v>43</v>
      </c>
      <c r="P473" s="136">
        <f>O473*H473</f>
        <v>0</v>
      </c>
      <c r="Q473" s="136">
        <v>0</v>
      </c>
      <c r="R473" s="136">
        <f>Q473*H473</f>
        <v>0</v>
      </c>
      <c r="S473" s="136">
        <v>0</v>
      </c>
      <c r="T473" s="137">
        <f>S473*H473</f>
        <v>0</v>
      </c>
      <c r="AR473" s="138" t="s">
        <v>968</v>
      </c>
      <c r="AT473" s="138" t="s">
        <v>141</v>
      </c>
      <c r="AU473" s="138" t="s">
        <v>83</v>
      </c>
      <c r="AY473" s="16" t="s">
        <v>139</v>
      </c>
      <c r="BE473" s="139">
        <f>IF(N473="základní",J473,0)</f>
        <v>0</v>
      </c>
      <c r="BF473" s="139">
        <f>IF(N473="snížená",J473,0)</f>
        <v>0</v>
      </c>
      <c r="BG473" s="139">
        <f>IF(N473="zákl. přenesená",J473,0)</f>
        <v>0</v>
      </c>
      <c r="BH473" s="139">
        <f>IF(N473="sníž. přenesená",J473,0)</f>
        <v>0</v>
      </c>
      <c r="BI473" s="139">
        <f>IF(N473="nulová",J473,0)</f>
        <v>0</v>
      </c>
      <c r="BJ473" s="16" t="s">
        <v>83</v>
      </c>
      <c r="BK473" s="139">
        <f>ROUND(I473*H473,2)</f>
        <v>0</v>
      </c>
      <c r="BL473" s="16" t="s">
        <v>968</v>
      </c>
      <c r="BM473" s="138" t="s">
        <v>972</v>
      </c>
    </row>
    <row r="474" spans="2:65" s="1" customFormat="1" ht="37.9" customHeight="1">
      <c r="B474" s="126"/>
      <c r="C474" s="127" t="s">
        <v>973</v>
      </c>
      <c r="D474" s="127" t="s">
        <v>141</v>
      </c>
      <c r="E474" s="128" t="s">
        <v>974</v>
      </c>
      <c r="F474" s="129" t="s">
        <v>975</v>
      </c>
      <c r="G474" s="130" t="s">
        <v>967</v>
      </c>
      <c r="H474" s="131">
        <v>18</v>
      </c>
      <c r="I474" s="132"/>
      <c r="J474" s="133">
        <f>ROUND(I474*H474,2)</f>
        <v>0</v>
      </c>
      <c r="K474" s="129" t="s">
        <v>1</v>
      </c>
      <c r="L474" s="31"/>
      <c r="M474" s="134" t="s">
        <v>1</v>
      </c>
      <c r="N474" s="135" t="s">
        <v>43</v>
      </c>
      <c r="P474" s="136">
        <f>O474*H474</f>
        <v>0</v>
      </c>
      <c r="Q474" s="136">
        <v>0</v>
      </c>
      <c r="R474" s="136">
        <f>Q474*H474</f>
        <v>0</v>
      </c>
      <c r="S474" s="136">
        <v>0</v>
      </c>
      <c r="T474" s="137">
        <f>S474*H474</f>
        <v>0</v>
      </c>
      <c r="AR474" s="138" t="s">
        <v>968</v>
      </c>
      <c r="AT474" s="138" t="s">
        <v>141</v>
      </c>
      <c r="AU474" s="138" t="s">
        <v>83</v>
      </c>
      <c r="AY474" s="16" t="s">
        <v>139</v>
      </c>
      <c r="BE474" s="139">
        <f>IF(N474="základní",J474,0)</f>
        <v>0</v>
      </c>
      <c r="BF474" s="139">
        <f>IF(N474="snížená",J474,0)</f>
        <v>0</v>
      </c>
      <c r="BG474" s="139">
        <f>IF(N474="zákl. přenesená",J474,0)</f>
        <v>0</v>
      </c>
      <c r="BH474" s="139">
        <f>IF(N474="sníž. přenesená",J474,0)</f>
        <v>0</v>
      </c>
      <c r="BI474" s="139">
        <f>IF(N474="nulová",J474,0)</f>
        <v>0</v>
      </c>
      <c r="BJ474" s="16" t="s">
        <v>83</v>
      </c>
      <c r="BK474" s="139">
        <f>ROUND(I474*H474,2)</f>
        <v>0</v>
      </c>
      <c r="BL474" s="16" t="s">
        <v>968</v>
      </c>
      <c r="BM474" s="138" t="s">
        <v>976</v>
      </c>
    </row>
    <row r="475" spans="2:65" s="1" customFormat="1" ht="24.2" customHeight="1">
      <c r="B475" s="126"/>
      <c r="C475" s="127" t="s">
        <v>977</v>
      </c>
      <c r="D475" s="127" t="s">
        <v>141</v>
      </c>
      <c r="E475" s="128" t="s">
        <v>978</v>
      </c>
      <c r="F475" s="129" t="s">
        <v>979</v>
      </c>
      <c r="G475" s="130" t="s">
        <v>967</v>
      </c>
      <c r="H475" s="131">
        <v>10</v>
      </c>
      <c r="I475" s="132"/>
      <c r="J475" s="133">
        <f>ROUND(I475*H475,2)</f>
        <v>0</v>
      </c>
      <c r="K475" s="129" t="s">
        <v>145</v>
      </c>
      <c r="L475" s="31"/>
      <c r="M475" s="134" t="s">
        <v>1</v>
      </c>
      <c r="N475" s="135" t="s">
        <v>43</v>
      </c>
      <c r="P475" s="136">
        <f>O475*H475</f>
        <v>0</v>
      </c>
      <c r="Q475" s="136">
        <v>0</v>
      </c>
      <c r="R475" s="136">
        <f>Q475*H475</f>
        <v>0</v>
      </c>
      <c r="S475" s="136">
        <v>0</v>
      </c>
      <c r="T475" s="137">
        <f>S475*H475</f>
        <v>0</v>
      </c>
      <c r="AR475" s="138" t="s">
        <v>968</v>
      </c>
      <c r="AT475" s="138" t="s">
        <v>141</v>
      </c>
      <c r="AU475" s="138" t="s">
        <v>83</v>
      </c>
      <c r="AY475" s="16" t="s">
        <v>139</v>
      </c>
      <c r="BE475" s="139">
        <f>IF(N475="základní",J475,0)</f>
        <v>0</v>
      </c>
      <c r="BF475" s="139">
        <f>IF(N475="snížená",J475,0)</f>
        <v>0</v>
      </c>
      <c r="BG475" s="139">
        <f>IF(N475="zákl. přenesená",J475,0)</f>
        <v>0</v>
      </c>
      <c r="BH475" s="139">
        <f>IF(N475="sníž. přenesená",J475,0)</f>
        <v>0</v>
      </c>
      <c r="BI475" s="139">
        <f>IF(N475="nulová",J475,0)</f>
        <v>0</v>
      </c>
      <c r="BJ475" s="16" t="s">
        <v>83</v>
      </c>
      <c r="BK475" s="139">
        <f>ROUND(I475*H475,2)</f>
        <v>0</v>
      </c>
      <c r="BL475" s="16" t="s">
        <v>968</v>
      </c>
      <c r="BM475" s="138" t="s">
        <v>980</v>
      </c>
    </row>
    <row r="476" spans="2:65" s="1" customFormat="1" ht="44.25" customHeight="1">
      <c r="B476" s="126"/>
      <c r="C476" s="127" t="s">
        <v>981</v>
      </c>
      <c r="D476" s="127" t="s">
        <v>141</v>
      </c>
      <c r="E476" s="128" t="s">
        <v>982</v>
      </c>
      <c r="F476" s="129" t="s">
        <v>983</v>
      </c>
      <c r="G476" s="130" t="s">
        <v>967</v>
      </c>
      <c r="H476" s="131">
        <v>18</v>
      </c>
      <c r="I476" s="132"/>
      <c r="J476" s="133">
        <f>ROUND(I476*H476,2)</f>
        <v>0</v>
      </c>
      <c r="K476" s="129" t="s">
        <v>145</v>
      </c>
      <c r="L476" s="31"/>
      <c r="M476" s="134" t="s">
        <v>1</v>
      </c>
      <c r="N476" s="135" t="s">
        <v>43</v>
      </c>
      <c r="P476" s="136">
        <f>O476*H476</f>
        <v>0</v>
      </c>
      <c r="Q476" s="136">
        <v>0</v>
      </c>
      <c r="R476" s="136">
        <f>Q476*H476</f>
        <v>0</v>
      </c>
      <c r="S476" s="136">
        <v>0</v>
      </c>
      <c r="T476" s="137">
        <f>S476*H476</f>
        <v>0</v>
      </c>
      <c r="AR476" s="138" t="s">
        <v>968</v>
      </c>
      <c r="AT476" s="138" t="s">
        <v>141</v>
      </c>
      <c r="AU476" s="138" t="s">
        <v>83</v>
      </c>
      <c r="AY476" s="16" t="s">
        <v>139</v>
      </c>
      <c r="BE476" s="139">
        <f>IF(N476="základní",J476,0)</f>
        <v>0</v>
      </c>
      <c r="BF476" s="139">
        <f>IF(N476="snížená",J476,0)</f>
        <v>0</v>
      </c>
      <c r="BG476" s="139">
        <f>IF(N476="zákl. přenesená",J476,0)</f>
        <v>0</v>
      </c>
      <c r="BH476" s="139">
        <f>IF(N476="sníž. přenesená",J476,0)</f>
        <v>0</v>
      </c>
      <c r="BI476" s="139">
        <f>IF(N476="nulová",J476,0)</f>
        <v>0</v>
      </c>
      <c r="BJ476" s="16" t="s">
        <v>83</v>
      </c>
      <c r="BK476" s="139">
        <f>ROUND(I476*H476,2)</f>
        <v>0</v>
      </c>
      <c r="BL476" s="16" t="s">
        <v>968</v>
      </c>
      <c r="BM476" s="138" t="s">
        <v>984</v>
      </c>
    </row>
    <row r="477" spans="2:65" s="11" customFormat="1" ht="25.9" customHeight="1">
      <c r="B477" s="114"/>
      <c r="D477" s="115" t="s">
        <v>77</v>
      </c>
      <c r="E477" s="116" t="s">
        <v>985</v>
      </c>
      <c r="F477" s="116" t="s">
        <v>986</v>
      </c>
      <c r="I477" s="117"/>
      <c r="J477" s="118">
        <f>BK477</f>
        <v>0</v>
      </c>
      <c r="L477" s="114"/>
      <c r="M477" s="119"/>
      <c r="P477" s="120">
        <f>P478+P480+P482+P484</f>
        <v>0</v>
      </c>
      <c r="R477" s="120">
        <f>R478+R480+R482+R484</f>
        <v>0</v>
      </c>
      <c r="T477" s="121">
        <f>T478+T480+T482+T484</f>
        <v>0</v>
      </c>
      <c r="AR477" s="115" t="s">
        <v>169</v>
      </c>
      <c r="AT477" s="122" t="s">
        <v>77</v>
      </c>
      <c r="AU477" s="122" t="s">
        <v>78</v>
      </c>
      <c r="AY477" s="115" t="s">
        <v>139</v>
      </c>
      <c r="BK477" s="123">
        <f>BK478+BK480+BK482+BK484</f>
        <v>0</v>
      </c>
    </row>
    <row r="478" spans="2:65" s="11" customFormat="1" ht="22.9" customHeight="1">
      <c r="B478" s="114"/>
      <c r="D478" s="115" t="s">
        <v>77</v>
      </c>
      <c r="E478" s="124" t="s">
        <v>987</v>
      </c>
      <c r="F478" s="124" t="s">
        <v>988</v>
      </c>
      <c r="I478" s="117"/>
      <c r="J478" s="125">
        <f>BK478</f>
        <v>0</v>
      </c>
      <c r="L478" s="114"/>
      <c r="M478" s="119"/>
      <c r="P478" s="120">
        <f>P479</f>
        <v>0</v>
      </c>
      <c r="R478" s="120">
        <f>R479</f>
        <v>0</v>
      </c>
      <c r="T478" s="121">
        <f>T479</f>
        <v>0</v>
      </c>
      <c r="AR478" s="115" t="s">
        <v>169</v>
      </c>
      <c r="AT478" s="122" t="s">
        <v>77</v>
      </c>
      <c r="AU478" s="122" t="s">
        <v>83</v>
      </c>
      <c r="AY478" s="115" t="s">
        <v>139</v>
      </c>
      <c r="BK478" s="123">
        <f>BK479</f>
        <v>0</v>
      </c>
    </row>
    <row r="479" spans="2:65" s="1" customFormat="1" ht="16.5" customHeight="1">
      <c r="B479" s="126"/>
      <c r="C479" s="127" t="s">
        <v>989</v>
      </c>
      <c r="D479" s="127" t="s">
        <v>141</v>
      </c>
      <c r="E479" s="128" t="s">
        <v>990</v>
      </c>
      <c r="F479" s="129" t="s">
        <v>988</v>
      </c>
      <c r="G479" s="130" t="s">
        <v>652</v>
      </c>
      <c r="H479" s="171"/>
      <c r="I479" s="132"/>
      <c r="J479" s="133">
        <f>ROUND(I479*H479,2)</f>
        <v>0</v>
      </c>
      <c r="K479" s="129" t="s">
        <v>145</v>
      </c>
      <c r="L479" s="31"/>
      <c r="M479" s="134" t="s">
        <v>1</v>
      </c>
      <c r="N479" s="135" t="s">
        <v>43</v>
      </c>
      <c r="P479" s="136">
        <f>O479*H479</f>
        <v>0</v>
      </c>
      <c r="Q479" s="136">
        <v>0</v>
      </c>
      <c r="R479" s="136">
        <f>Q479*H479</f>
        <v>0</v>
      </c>
      <c r="S479" s="136">
        <v>0</v>
      </c>
      <c r="T479" s="137">
        <f>S479*H479</f>
        <v>0</v>
      </c>
      <c r="AR479" s="138" t="s">
        <v>991</v>
      </c>
      <c r="AT479" s="138" t="s">
        <v>141</v>
      </c>
      <c r="AU479" s="138" t="s">
        <v>85</v>
      </c>
      <c r="AY479" s="16" t="s">
        <v>139</v>
      </c>
      <c r="BE479" s="139">
        <f>IF(N479="základní",J479,0)</f>
        <v>0</v>
      </c>
      <c r="BF479" s="139">
        <f>IF(N479="snížená",J479,0)</f>
        <v>0</v>
      </c>
      <c r="BG479" s="139">
        <f>IF(N479="zákl. přenesená",J479,0)</f>
        <v>0</v>
      </c>
      <c r="BH479" s="139">
        <f>IF(N479="sníž. přenesená",J479,0)</f>
        <v>0</v>
      </c>
      <c r="BI479" s="139">
        <f>IF(N479="nulová",J479,0)</f>
        <v>0</v>
      </c>
      <c r="BJ479" s="16" t="s">
        <v>83</v>
      </c>
      <c r="BK479" s="139">
        <f>ROUND(I479*H479,2)</f>
        <v>0</v>
      </c>
      <c r="BL479" s="16" t="s">
        <v>991</v>
      </c>
      <c r="BM479" s="138" t="s">
        <v>992</v>
      </c>
    </row>
    <row r="480" spans="2:65" s="11" customFormat="1" ht="22.9" customHeight="1">
      <c r="B480" s="114"/>
      <c r="D480" s="115" t="s">
        <v>77</v>
      </c>
      <c r="E480" s="124" t="s">
        <v>993</v>
      </c>
      <c r="F480" s="124" t="s">
        <v>994</v>
      </c>
      <c r="I480" s="117"/>
      <c r="J480" s="125">
        <f>BK480</f>
        <v>0</v>
      </c>
      <c r="L480" s="114"/>
      <c r="M480" s="119"/>
      <c r="P480" s="120">
        <f>P481</f>
        <v>0</v>
      </c>
      <c r="R480" s="120">
        <f>R481</f>
        <v>0</v>
      </c>
      <c r="T480" s="121">
        <f>T481</f>
        <v>0</v>
      </c>
      <c r="AR480" s="115" t="s">
        <v>169</v>
      </c>
      <c r="AT480" s="122" t="s">
        <v>77</v>
      </c>
      <c r="AU480" s="122" t="s">
        <v>83</v>
      </c>
      <c r="AY480" s="115" t="s">
        <v>139</v>
      </c>
      <c r="BK480" s="123">
        <f>BK481</f>
        <v>0</v>
      </c>
    </row>
    <row r="481" spans="2:65" s="1" customFormat="1" ht="16.5" customHeight="1">
      <c r="B481" s="126"/>
      <c r="C481" s="127" t="s">
        <v>995</v>
      </c>
      <c r="D481" s="127" t="s">
        <v>141</v>
      </c>
      <c r="E481" s="128" t="s">
        <v>996</v>
      </c>
      <c r="F481" s="129" t="s">
        <v>997</v>
      </c>
      <c r="G481" s="130" t="s">
        <v>652</v>
      </c>
      <c r="H481" s="171"/>
      <c r="I481" s="132"/>
      <c r="J481" s="133">
        <f>ROUND(I481*H481,2)</f>
        <v>0</v>
      </c>
      <c r="K481" s="129" t="s">
        <v>145</v>
      </c>
      <c r="L481" s="31"/>
      <c r="M481" s="134" t="s">
        <v>1</v>
      </c>
      <c r="N481" s="135" t="s">
        <v>43</v>
      </c>
      <c r="P481" s="136">
        <f>O481*H481</f>
        <v>0</v>
      </c>
      <c r="Q481" s="136">
        <v>0</v>
      </c>
      <c r="R481" s="136">
        <f>Q481*H481</f>
        <v>0</v>
      </c>
      <c r="S481" s="136">
        <v>0</v>
      </c>
      <c r="T481" s="137">
        <f>S481*H481</f>
        <v>0</v>
      </c>
      <c r="AR481" s="138" t="s">
        <v>991</v>
      </c>
      <c r="AT481" s="138" t="s">
        <v>141</v>
      </c>
      <c r="AU481" s="138" t="s">
        <v>85</v>
      </c>
      <c r="AY481" s="16" t="s">
        <v>139</v>
      </c>
      <c r="BE481" s="139">
        <f>IF(N481="základní",J481,0)</f>
        <v>0</v>
      </c>
      <c r="BF481" s="139">
        <f>IF(N481="snížená",J481,0)</f>
        <v>0</v>
      </c>
      <c r="BG481" s="139">
        <f>IF(N481="zákl. přenesená",J481,0)</f>
        <v>0</v>
      </c>
      <c r="BH481" s="139">
        <f>IF(N481="sníž. přenesená",J481,0)</f>
        <v>0</v>
      </c>
      <c r="BI481" s="139">
        <f>IF(N481="nulová",J481,0)</f>
        <v>0</v>
      </c>
      <c r="BJ481" s="16" t="s">
        <v>83</v>
      </c>
      <c r="BK481" s="139">
        <f>ROUND(I481*H481,2)</f>
        <v>0</v>
      </c>
      <c r="BL481" s="16" t="s">
        <v>991</v>
      </c>
      <c r="BM481" s="138" t="s">
        <v>998</v>
      </c>
    </row>
    <row r="482" spans="2:65" s="11" customFormat="1" ht="22.9" customHeight="1">
      <c r="B482" s="114"/>
      <c r="D482" s="115" t="s">
        <v>77</v>
      </c>
      <c r="E482" s="124" t="s">
        <v>999</v>
      </c>
      <c r="F482" s="124" t="s">
        <v>1000</v>
      </c>
      <c r="I482" s="117"/>
      <c r="J482" s="125">
        <f>BK482</f>
        <v>0</v>
      </c>
      <c r="L482" s="114"/>
      <c r="M482" s="119"/>
      <c r="P482" s="120">
        <f>P483</f>
        <v>0</v>
      </c>
      <c r="R482" s="120">
        <f>R483</f>
        <v>0</v>
      </c>
      <c r="T482" s="121">
        <f>T483</f>
        <v>0</v>
      </c>
      <c r="AR482" s="115" t="s">
        <v>169</v>
      </c>
      <c r="AT482" s="122" t="s">
        <v>77</v>
      </c>
      <c r="AU482" s="122" t="s">
        <v>83</v>
      </c>
      <c r="AY482" s="115" t="s">
        <v>139</v>
      </c>
      <c r="BK482" s="123">
        <f>BK483</f>
        <v>0</v>
      </c>
    </row>
    <row r="483" spans="2:65" s="1" customFormat="1" ht="16.5" customHeight="1">
      <c r="B483" s="126"/>
      <c r="C483" s="127" t="s">
        <v>1001</v>
      </c>
      <c r="D483" s="127" t="s">
        <v>141</v>
      </c>
      <c r="E483" s="128" t="s">
        <v>1002</v>
      </c>
      <c r="F483" s="129" t="s">
        <v>1000</v>
      </c>
      <c r="G483" s="130" t="s">
        <v>652</v>
      </c>
      <c r="H483" s="171"/>
      <c r="I483" s="132"/>
      <c r="J483" s="133">
        <f>ROUND(I483*H483,2)</f>
        <v>0</v>
      </c>
      <c r="K483" s="129" t="s">
        <v>145</v>
      </c>
      <c r="L483" s="31"/>
      <c r="M483" s="134" t="s">
        <v>1</v>
      </c>
      <c r="N483" s="135" t="s">
        <v>43</v>
      </c>
      <c r="P483" s="136">
        <f>O483*H483</f>
        <v>0</v>
      </c>
      <c r="Q483" s="136">
        <v>0</v>
      </c>
      <c r="R483" s="136">
        <f>Q483*H483</f>
        <v>0</v>
      </c>
      <c r="S483" s="136">
        <v>0</v>
      </c>
      <c r="T483" s="137">
        <f>S483*H483</f>
        <v>0</v>
      </c>
      <c r="AR483" s="138" t="s">
        <v>991</v>
      </c>
      <c r="AT483" s="138" t="s">
        <v>141</v>
      </c>
      <c r="AU483" s="138" t="s">
        <v>85</v>
      </c>
      <c r="AY483" s="16" t="s">
        <v>139</v>
      </c>
      <c r="BE483" s="139">
        <f>IF(N483="základní",J483,0)</f>
        <v>0</v>
      </c>
      <c r="BF483" s="139">
        <f>IF(N483="snížená",J483,0)</f>
        <v>0</v>
      </c>
      <c r="BG483" s="139">
        <f>IF(N483="zákl. přenesená",J483,0)</f>
        <v>0</v>
      </c>
      <c r="BH483" s="139">
        <f>IF(N483="sníž. přenesená",J483,0)</f>
        <v>0</v>
      </c>
      <c r="BI483" s="139">
        <f>IF(N483="nulová",J483,0)</f>
        <v>0</v>
      </c>
      <c r="BJ483" s="16" t="s">
        <v>83</v>
      </c>
      <c r="BK483" s="139">
        <f>ROUND(I483*H483,2)</f>
        <v>0</v>
      </c>
      <c r="BL483" s="16" t="s">
        <v>991</v>
      </c>
      <c r="BM483" s="138" t="s">
        <v>1003</v>
      </c>
    </row>
    <row r="484" spans="2:65" s="11" customFormat="1" ht="22.9" customHeight="1">
      <c r="B484" s="114"/>
      <c r="D484" s="115" t="s">
        <v>77</v>
      </c>
      <c r="E484" s="124" t="s">
        <v>1004</v>
      </c>
      <c r="F484" s="124" t="s">
        <v>1005</v>
      </c>
      <c r="I484" s="117"/>
      <c r="J484" s="125">
        <f>BK484</f>
        <v>0</v>
      </c>
      <c r="L484" s="114"/>
      <c r="M484" s="119"/>
      <c r="P484" s="120">
        <f>P485</f>
        <v>0</v>
      </c>
      <c r="R484" s="120">
        <f>R485</f>
        <v>0</v>
      </c>
      <c r="T484" s="121">
        <f>T485</f>
        <v>0</v>
      </c>
      <c r="AR484" s="115" t="s">
        <v>169</v>
      </c>
      <c r="AT484" s="122" t="s">
        <v>77</v>
      </c>
      <c r="AU484" s="122" t="s">
        <v>83</v>
      </c>
      <c r="AY484" s="115" t="s">
        <v>139</v>
      </c>
      <c r="BK484" s="123">
        <f>BK485</f>
        <v>0</v>
      </c>
    </row>
    <row r="485" spans="2:65" s="1" customFormat="1" ht="16.5" customHeight="1">
      <c r="B485" s="126"/>
      <c r="C485" s="127" t="s">
        <v>1006</v>
      </c>
      <c r="D485" s="127" t="s">
        <v>141</v>
      </c>
      <c r="E485" s="128" t="s">
        <v>1007</v>
      </c>
      <c r="F485" s="129" t="s">
        <v>1005</v>
      </c>
      <c r="G485" s="130" t="s">
        <v>652</v>
      </c>
      <c r="H485" s="171"/>
      <c r="I485" s="132"/>
      <c r="J485" s="133">
        <f>ROUND(I485*H485,2)</f>
        <v>0</v>
      </c>
      <c r="K485" s="129" t="s">
        <v>145</v>
      </c>
      <c r="L485" s="31"/>
      <c r="M485" s="172" t="s">
        <v>1</v>
      </c>
      <c r="N485" s="173" t="s">
        <v>43</v>
      </c>
      <c r="O485" s="174"/>
      <c r="P485" s="175">
        <f>O485*H485</f>
        <v>0</v>
      </c>
      <c r="Q485" s="175">
        <v>0</v>
      </c>
      <c r="R485" s="175">
        <f>Q485*H485</f>
        <v>0</v>
      </c>
      <c r="S485" s="175">
        <v>0</v>
      </c>
      <c r="T485" s="176">
        <f>S485*H485</f>
        <v>0</v>
      </c>
      <c r="AR485" s="138" t="s">
        <v>991</v>
      </c>
      <c r="AT485" s="138" t="s">
        <v>141</v>
      </c>
      <c r="AU485" s="138" t="s">
        <v>85</v>
      </c>
      <c r="AY485" s="16" t="s">
        <v>139</v>
      </c>
      <c r="BE485" s="139">
        <f>IF(N485="základní",J485,0)</f>
        <v>0</v>
      </c>
      <c r="BF485" s="139">
        <f>IF(N485="snížená",J485,0)</f>
        <v>0</v>
      </c>
      <c r="BG485" s="139">
        <f>IF(N485="zákl. přenesená",J485,0)</f>
        <v>0</v>
      </c>
      <c r="BH485" s="139">
        <f>IF(N485="sníž. přenesená",J485,0)</f>
        <v>0</v>
      </c>
      <c r="BI485" s="139">
        <f>IF(N485="nulová",J485,0)</f>
        <v>0</v>
      </c>
      <c r="BJ485" s="16" t="s">
        <v>83</v>
      </c>
      <c r="BK485" s="139">
        <f>ROUND(I485*H485,2)</f>
        <v>0</v>
      </c>
      <c r="BL485" s="16" t="s">
        <v>991</v>
      </c>
      <c r="BM485" s="138" t="s">
        <v>1008</v>
      </c>
    </row>
    <row r="486" spans="2:65" s="1" customFormat="1" ht="6.95" customHeight="1">
      <c r="B486" s="43"/>
      <c r="C486" s="44"/>
      <c r="D486" s="44"/>
      <c r="E486" s="44"/>
      <c r="F486" s="44"/>
      <c r="G486" s="44"/>
      <c r="H486" s="44"/>
      <c r="I486" s="44"/>
      <c r="J486" s="44"/>
      <c r="K486" s="44"/>
      <c r="L486" s="31"/>
    </row>
  </sheetData>
  <autoFilter ref="C144:K485" xr:uid="{00000000-0009-0000-0000-000001000000}"/>
  <mergeCells count="6">
    <mergeCell ref="E137:H137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7"/>
  <sheetViews>
    <sheetView zoomScaleNormal="100" zoomScaleSheetLayoutView="100" workbookViewId="0">
      <selection activeCell="F27" sqref="F27"/>
    </sheetView>
  </sheetViews>
  <sheetFormatPr defaultRowHeight="12.75"/>
  <cols>
    <col min="1" max="1" width="8.83203125" style="177" customWidth="1"/>
    <col min="2" max="2" width="66.5" style="179" customWidth="1"/>
    <col min="3" max="3" width="9.5" style="235" customWidth="1"/>
    <col min="4" max="4" width="7.83203125" style="235" customWidth="1"/>
    <col min="5" max="5" width="9.33203125" style="179"/>
    <col min="6" max="6" width="11.5" style="179" customWidth="1"/>
    <col min="7" max="256" width="9.33203125" style="179"/>
    <col min="257" max="257" width="8.83203125" style="179" customWidth="1"/>
    <col min="258" max="258" width="66.5" style="179" customWidth="1"/>
    <col min="259" max="259" width="9.5" style="179" customWidth="1"/>
    <col min="260" max="260" width="7.83203125" style="179" customWidth="1"/>
    <col min="261" max="512" width="9.33203125" style="179"/>
    <col min="513" max="513" width="8.83203125" style="179" customWidth="1"/>
    <col min="514" max="514" width="66.5" style="179" customWidth="1"/>
    <col min="515" max="515" width="9.5" style="179" customWidth="1"/>
    <col min="516" max="516" width="7.83203125" style="179" customWidth="1"/>
    <col min="517" max="768" width="9.33203125" style="179"/>
    <col min="769" max="769" width="8.83203125" style="179" customWidth="1"/>
    <col min="770" max="770" width="66.5" style="179" customWidth="1"/>
    <col min="771" max="771" width="9.5" style="179" customWidth="1"/>
    <col min="772" max="772" width="7.83203125" style="179" customWidth="1"/>
    <col min="773" max="1024" width="9.33203125" style="179"/>
    <col min="1025" max="1025" width="8.83203125" style="179" customWidth="1"/>
    <col min="1026" max="1026" width="66.5" style="179" customWidth="1"/>
    <col min="1027" max="1027" width="9.5" style="179" customWidth="1"/>
    <col min="1028" max="1028" width="7.83203125" style="179" customWidth="1"/>
    <col min="1029" max="1280" width="9.33203125" style="179"/>
    <col min="1281" max="1281" width="8.83203125" style="179" customWidth="1"/>
    <col min="1282" max="1282" width="66.5" style="179" customWidth="1"/>
    <col min="1283" max="1283" width="9.5" style="179" customWidth="1"/>
    <col min="1284" max="1284" width="7.83203125" style="179" customWidth="1"/>
    <col min="1285" max="1536" width="9.33203125" style="179"/>
    <col min="1537" max="1537" width="8.83203125" style="179" customWidth="1"/>
    <col min="1538" max="1538" width="66.5" style="179" customWidth="1"/>
    <col min="1539" max="1539" width="9.5" style="179" customWidth="1"/>
    <col min="1540" max="1540" width="7.83203125" style="179" customWidth="1"/>
    <col min="1541" max="1792" width="9.33203125" style="179"/>
    <col min="1793" max="1793" width="8.83203125" style="179" customWidth="1"/>
    <col min="1794" max="1794" width="66.5" style="179" customWidth="1"/>
    <col min="1795" max="1795" width="9.5" style="179" customWidth="1"/>
    <col min="1796" max="1796" width="7.83203125" style="179" customWidth="1"/>
    <col min="1797" max="2048" width="9.33203125" style="179"/>
    <col min="2049" max="2049" width="8.83203125" style="179" customWidth="1"/>
    <col min="2050" max="2050" width="66.5" style="179" customWidth="1"/>
    <col min="2051" max="2051" width="9.5" style="179" customWidth="1"/>
    <col min="2052" max="2052" width="7.83203125" style="179" customWidth="1"/>
    <col min="2053" max="2304" width="9.33203125" style="179"/>
    <col min="2305" max="2305" width="8.83203125" style="179" customWidth="1"/>
    <col min="2306" max="2306" width="66.5" style="179" customWidth="1"/>
    <col min="2307" max="2307" width="9.5" style="179" customWidth="1"/>
    <col min="2308" max="2308" width="7.83203125" style="179" customWidth="1"/>
    <col min="2309" max="2560" width="9.33203125" style="179"/>
    <col min="2561" max="2561" width="8.83203125" style="179" customWidth="1"/>
    <col min="2562" max="2562" width="66.5" style="179" customWidth="1"/>
    <col min="2563" max="2563" width="9.5" style="179" customWidth="1"/>
    <col min="2564" max="2564" width="7.83203125" style="179" customWidth="1"/>
    <col min="2565" max="2816" width="9.33203125" style="179"/>
    <col min="2817" max="2817" width="8.83203125" style="179" customWidth="1"/>
    <col min="2818" max="2818" width="66.5" style="179" customWidth="1"/>
    <col min="2819" max="2819" width="9.5" style="179" customWidth="1"/>
    <col min="2820" max="2820" width="7.83203125" style="179" customWidth="1"/>
    <col min="2821" max="3072" width="9.33203125" style="179"/>
    <col min="3073" max="3073" width="8.83203125" style="179" customWidth="1"/>
    <col min="3074" max="3074" width="66.5" style="179" customWidth="1"/>
    <col min="3075" max="3075" width="9.5" style="179" customWidth="1"/>
    <col min="3076" max="3076" width="7.83203125" style="179" customWidth="1"/>
    <col min="3077" max="3328" width="9.33203125" style="179"/>
    <col min="3329" max="3329" width="8.83203125" style="179" customWidth="1"/>
    <col min="3330" max="3330" width="66.5" style="179" customWidth="1"/>
    <col min="3331" max="3331" width="9.5" style="179" customWidth="1"/>
    <col min="3332" max="3332" width="7.83203125" style="179" customWidth="1"/>
    <col min="3333" max="3584" width="9.33203125" style="179"/>
    <col min="3585" max="3585" width="8.83203125" style="179" customWidth="1"/>
    <col min="3586" max="3586" width="66.5" style="179" customWidth="1"/>
    <col min="3587" max="3587" width="9.5" style="179" customWidth="1"/>
    <col min="3588" max="3588" width="7.83203125" style="179" customWidth="1"/>
    <col min="3589" max="3840" width="9.33203125" style="179"/>
    <col min="3841" max="3841" width="8.83203125" style="179" customWidth="1"/>
    <col min="3842" max="3842" width="66.5" style="179" customWidth="1"/>
    <col min="3843" max="3843" width="9.5" style="179" customWidth="1"/>
    <col min="3844" max="3844" width="7.83203125" style="179" customWidth="1"/>
    <col min="3845" max="4096" width="9.33203125" style="179"/>
    <col min="4097" max="4097" width="8.83203125" style="179" customWidth="1"/>
    <col min="4098" max="4098" width="66.5" style="179" customWidth="1"/>
    <col min="4099" max="4099" width="9.5" style="179" customWidth="1"/>
    <col min="4100" max="4100" width="7.83203125" style="179" customWidth="1"/>
    <col min="4101" max="4352" width="9.33203125" style="179"/>
    <col min="4353" max="4353" width="8.83203125" style="179" customWidth="1"/>
    <col min="4354" max="4354" width="66.5" style="179" customWidth="1"/>
    <col min="4355" max="4355" width="9.5" style="179" customWidth="1"/>
    <col min="4356" max="4356" width="7.83203125" style="179" customWidth="1"/>
    <col min="4357" max="4608" width="9.33203125" style="179"/>
    <col min="4609" max="4609" width="8.83203125" style="179" customWidth="1"/>
    <col min="4610" max="4610" width="66.5" style="179" customWidth="1"/>
    <col min="4611" max="4611" width="9.5" style="179" customWidth="1"/>
    <col min="4612" max="4612" width="7.83203125" style="179" customWidth="1"/>
    <col min="4613" max="4864" width="9.33203125" style="179"/>
    <col min="4865" max="4865" width="8.83203125" style="179" customWidth="1"/>
    <col min="4866" max="4866" width="66.5" style="179" customWidth="1"/>
    <col min="4867" max="4867" width="9.5" style="179" customWidth="1"/>
    <col min="4868" max="4868" width="7.83203125" style="179" customWidth="1"/>
    <col min="4869" max="5120" width="9.33203125" style="179"/>
    <col min="5121" max="5121" width="8.83203125" style="179" customWidth="1"/>
    <col min="5122" max="5122" width="66.5" style="179" customWidth="1"/>
    <col min="5123" max="5123" width="9.5" style="179" customWidth="1"/>
    <col min="5124" max="5124" width="7.83203125" style="179" customWidth="1"/>
    <col min="5125" max="5376" width="9.33203125" style="179"/>
    <col min="5377" max="5377" width="8.83203125" style="179" customWidth="1"/>
    <col min="5378" max="5378" width="66.5" style="179" customWidth="1"/>
    <col min="5379" max="5379" width="9.5" style="179" customWidth="1"/>
    <col min="5380" max="5380" width="7.83203125" style="179" customWidth="1"/>
    <col min="5381" max="5632" width="9.33203125" style="179"/>
    <col min="5633" max="5633" width="8.83203125" style="179" customWidth="1"/>
    <col min="5634" max="5634" width="66.5" style="179" customWidth="1"/>
    <col min="5635" max="5635" width="9.5" style="179" customWidth="1"/>
    <col min="5636" max="5636" width="7.83203125" style="179" customWidth="1"/>
    <col min="5637" max="5888" width="9.33203125" style="179"/>
    <col min="5889" max="5889" width="8.83203125" style="179" customWidth="1"/>
    <col min="5890" max="5890" width="66.5" style="179" customWidth="1"/>
    <col min="5891" max="5891" width="9.5" style="179" customWidth="1"/>
    <col min="5892" max="5892" width="7.83203125" style="179" customWidth="1"/>
    <col min="5893" max="6144" width="9.33203125" style="179"/>
    <col min="6145" max="6145" width="8.83203125" style="179" customWidth="1"/>
    <col min="6146" max="6146" width="66.5" style="179" customWidth="1"/>
    <col min="6147" max="6147" width="9.5" style="179" customWidth="1"/>
    <col min="6148" max="6148" width="7.83203125" style="179" customWidth="1"/>
    <col min="6149" max="6400" width="9.33203125" style="179"/>
    <col min="6401" max="6401" width="8.83203125" style="179" customWidth="1"/>
    <col min="6402" max="6402" width="66.5" style="179" customWidth="1"/>
    <col min="6403" max="6403" width="9.5" style="179" customWidth="1"/>
    <col min="6404" max="6404" width="7.83203125" style="179" customWidth="1"/>
    <col min="6405" max="6656" width="9.33203125" style="179"/>
    <col min="6657" max="6657" width="8.83203125" style="179" customWidth="1"/>
    <col min="6658" max="6658" width="66.5" style="179" customWidth="1"/>
    <col min="6659" max="6659" width="9.5" style="179" customWidth="1"/>
    <col min="6660" max="6660" width="7.83203125" style="179" customWidth="1"/>
    <col min="6661" max="6912" width="9.33203125" style="179"/>
    <col min="6913" max="6913" width="8.83203125" style="179" customWidth="1"/>
    <col min="6914" max="6914" width="66.5" style="179" customWidth="1"/>
    <col min="6915" max="6915" width="9.5" style="179" customWidth="1"/>
    <col min="6916" max="6916" width="7.83203125" style="179" customWidth="1"/>
    <col min="6917" max="7168" width="9.33203125" style="179"/>
    <col min="7169" max="7169" width="8.83203125" style="179" customWidth="1"/>
    <col min="7170" max="7170" width="66.5" style="179" customWidth="1"/>
    <col min="7171" max="7171" width="9.5" style="179" customWidth="1"/>
    <col min="7172" max="7172" width="7.83203125" style="179" customWidth="1"/>
    <col min="7173" max="7424" width="9.33203125" style="179"/>
    <col min="7425" max="7425" width="8.83203125" style="179" customWidth="1"/>
    <col min="7426" max="7426" width="66.5" style="179" customWidth="1"/>
    <col min="7427" max="7427" width="9.5" style="179" customWidth="1"/>
    <col min="7428" max="7428" width="7.83203125" style="179" customWidth="1"/>
    <col min="7429" max="7680" width="9.33203125" style="179"/>
    <col min="7681" max="7681" width="8.83203125" style="179" customWidth="1"/>
    <col min="7682" max="7682" width="66.5" style="179" customWidth="1"/>
    <col min="7683" max="7683" width="9.5" style="179" customWidth="1"/>
    <col min="7684" max="7684" width="7.83203125" style="179" customWidth="1"/>
    <col min="7685" max="7936" width="9.33203125" style="179"/>
    <col min="7937" max="7937" width="8.83203125" style="179" customWidth="1"/>
    <col min="7938" max="7938" width="66.5" style="179" customWidth="1"/>
    <col min="7939" max="7939" width="9.5" style="179" customWidth="1"/>
    <col min="7940" max="7940" width="7.83203125" style="179" customWidth="1"/>
    <col min="7941" max="8192" width="9.33203125" style="179"/>
    <col min="8193" max="8193" width="8.83203125" style="179" customWidth="1"/>
    <col min="8194" max="8194" width="66.5" style="179" customWidth="1"/>
    <col min="8195" max="8195" width="9.5" style="179" customWidth="1"/>
    <col min="8196" max="8196" width="7.83203125" style="179" customWidth="1"/>
    <col min="8197" max="8448" width="9.33203125" style="179"/>
    <col min="8449" max="8449" width="8.83203125" style="179" customWidth="1"/>
    <col min="8450" max="8450" width="66.5" style="179" customWidth="1"/>
    <col min="8451" max="8451" width="9.5" style="179" customWidth="1"/>
    <col min="8452" max="8452" width="7.83203125" style="179" customWidth="1"/>
    <col min="8453" max="8704" width="9.33203125" style="179"/>
    <col min="8705" max="8705" width="8.83203125" style="179" customWidth="1"/>
    <col min="8706" max="8706" width="66.5" style="179" customWidth="1"/>
    <col min="8707" max="8707" width="9.5" style="179" customWidth="1"/>
    <col min="8708" max="8708" width="7.83203125" style="179" customWidth="1"/>
    <col min="8709" max="8960" width="9.33203125" style="179"/>
    <col min="8961" max="8961" width="8.83203125" style="179" customWidth="1"/>
    <col min="8962" max="8962" width="66.5" style="179" customWidth="1"/>
    <col min="8963" max="8963" width="9.5" style="179" customWidth="1"/>
    <col min="8964" max="8964" width="7.83203125" style="179" customWidth="1"/>
    <col min="8965" max="9216" width="9.33203125" style="179"/>
    <col min="9217" max="9217" width="8.83203125" style="179" customWidth="1"/>
    <col min="9218" max="9218" width="66.5" style="179" customWidth="1"/>
    <col min="9219" max="9219" width="9.5" style="179" customWidth="1"/>
    <col min="9220" max="9220" width="7.83203125" style="179" customWidth="1"/>
    <col min="9221" max="9472" width="9.33203125" style="179"/>
    <col min="9473" max="9473" width="8.83203125" style="179" customWidth="1"/>
    <col min="9474" max="9474" width="66.5" style="179" customWidth="1"/>
    <col min="9475" max="9475" width="9.5" style="179" customWidth="1"/>
    <col min="9476" max="9476" width="7.83203125" style="179" customWidth="1"/>
    <col min="9477" max="9728" width="9.33203125" style="179"/>
    <col min="9729" max="9729" width="8.83203125" style="179" customWidth="1"/>
    <col min="9730" max="9730" width="66.5" style="179" customWidth="1"/>
    <col min="9731" max="9731" width="9.5" style="179" customWidth="1"/>
    <col min="9732" max="9732" width="7.83203125" style="179" customWidth="1"/>
    <col min="9733" max="9984" width="9.33203125" style="179"/>
    <col min="9985" max="9985" width="8.83203125" style="179" customWidth="1"/>
    <col min="9986" max="9986" width="66.5" style="179" customWidth="1"/>
    <col min="9987" max="9987" width="9.5" style="179" customWidth="1"/>
    <col min="9988" max="9988" width="7.83203125" style="179" customWidth="1"/>
    <col min="9989" max="10240" width="9.33203125" style="179"/>
    <col min="10241" max="10241" width="8.83203125" style="179" customWidth="1"/>
    <col min="10242" max="10242" width="66.5" style="179" customWidth="1"/>
    <col min="10243" max="10243" width="9.5" style="179" customWidth="1"/>
    <col min="10244" max="10244" width="7.83203125" style="179" customWidth="1"/>
    <col min="10245" max="10496" width="9.33203125" style="179"/>
    <col min="10497" max="10497" width="8.83203125" style="179" customWidth="1"/>
    <col min="10498" max="10498" width="66.5" style="179" customWidth="1"/>
    <col min="10499" max="10499" width="9.5" style="179" customWidth="1"/>
    <col min="10500" max="10500" width="7.83203125" style="179" customWidth="1"/>
    <col min="10501" max="10752" width="9.33203125" style="179"/>
    <col min="10753" max="10753" width="8.83203125" style="179" customWidth="1"/>
    <col min="10754" max="10754" width="66.5" style="179" customWidth="1"/>
    <col min="10755" max="10755" width="9.5" style="179" customWidth="1"/>
    <col min="10756" max="10756" width="7.83203125" style="179" customWidth="1"/>
    <col min="10757" max="11008" width="9.33203125" style="179"/>
    <col min="11009" max="11009" width="8.83203125" style="179" customWidth="1"/>
    <col min="11010" max="11010" width="66.5" style="179" customWidth="1"/>
    <col min="11011" max="11011" width="9.5" style="179" customWidth="1"/>
    <col min="11012" max="11012" width="7.83203125" style="179" customWidth="1"/>
    <col min="11013" max="11264" width="9.33203125" style="179"/>
    <col min="11265" max="11265" width="8.83203125" style="179" customWidth="1"/>
    <col min="11266" max="11266" width="66.5" style="179" customWidth="1"/>
    <col min="11267" max="11267" width="9.5" style="179" customWidth="1"/>
    <col min="11268" max="11268" width="7.83203125" style="179" customWidth="1"/>
    <col min="11269" max="11520" width="9.33203125" style="179"/>
    <col min="11521" max="11521" width="8.83203125" style="179" customWidth="1"/>
    <col min="11522" max="11522" width="66.5" style="179" customWidth="1"/>
    <col min="11523" max="11523" width="9.5" style="179" customWidth="1"/>
    <col min="11524" max="11524" width="7.83203125" style="179" customWidth="1"/>
    <col min="11525" max="11776" width="9.33203125" style="179"/>
    <col min="11777" max="11777" width="8.83203125" style="179" customWidth="1"/>
    <col min="11778" max="11778" width="66.5" style="179" customWidth="1"/>
    <col min="11779" max="11779" width="9.5" style="179" customWidth="1"/>
    <col min="11780" max="11780" width="7.83203125" style="179" customWidth="1"/>
    <col min="11781" max="12032" width="9.33203125" style="179"/>
    <col min="12033" max="12033" width="8.83203125" style="179" customWidth="1"/>
    <col min="12034" max="12034" width="66.5" style="179" customWidth="1"/>
    <col min="12035" max="12035" width="9.5" style="179" customWidth="1"/>
    <col min="12036" max="12036" width="7.83203125" style="179" customWidth="1"/>
    <col min="12037" max="12288" width="9.33203125" style="179"/>
    <col min="12289" max="12289" width="8.83203125" style="179" customWidth="1"/>
    <col min="12290" max="12290" width="66.5" style="179" customWidth="1"/>
    <col min="12291" max="12291" width="9.5" style="179" customWidth="1"/>
    <col min="12292" max="12292" width="7.83203125" style="179" customWidth="1"/>
    <col min="12293" max="12544" width="9.33203125" style="179"/>
    <col min="12545" max="12545" width="8.83203125" style="179" customWidth="1"/>
    <col min="12546" max="12546" width="66.5" style="179" customWidth="1"/>
    <col min="12547" max="12547" width="9.5" style="179" customWidth="1"/>
    <col min="12548" max="12548" width="7.83203125" style="179" customWidth="1"/>
    <col min="12549" max="12800" width="9.33203125" style="179"/>
    <col min="12801" max="12801" width="8.83203125" style="179" customWidth="1"/>
    <col min="12802" max="12802" width="66.5" style="179" customWidth="1"/>
    <col min="12803" max="12803" width="9.5" style="179" customWidth="1"/>
    <col min="12804" max="12804" width="7.83203125" style="179" customWidth="1"/>
    <col min="12805" max="13056" width="9.33203125" style="179"/>
    <col min="13057" max="13057" width="8.83203125" style="179" customWidth="1"/>
    <col min="13058" max="13058" width="66.5" style="179" customWidth="1"/>
    <col min="13059" max="13059" width="9.5" style="179" customWidth="1"/>
    <col min="13060" max="13060" width="7.83203125" style="179" customWidth="1"/>
    <col min="13061" max="13312" width="9.33203125" style="179"/>
    <col min="13313" max="13313" width="8.83203125" style="179" customWidth="1"/>
    <col min="13314" max="13314" width="66.5" style="179" customWidth="1"/>
    <col min="13315" max="13315" width="9.5" style="179" customWidth="1"/>
    <col min="13316" max="13316" width="7.83203125" style="179" customWidth="1"/>
    <col min="13317" max="13568" width="9.33203125" style="179"/>
    <col min="13569" max="13569" width="8.83203125" style="179" customWidth="1"/>
    <col min="13570" max="13570" width="66.5" style="179" customWidth="1"/>
    <col min="13571" max="13571" width="9.5" style="179" customWidth="1"/>
    <col min="13572" max="13572" width="7.83203125" style="179" customWidth="1"/>
    <col min="13573" max="13824" width="9.33203125" style="179"/>
    <col min="13825" max="13825" width="8.83203125" style="179" customWidth="1"/>
    <col min="13826" max="13826" width="66.5" style="179" customWidth="1"/>
    <col min="13827" max="13827" width="9.5" style="179" customWidth="1"/>
    <col min="13828" max="13828" width="7.83203125" style="179" customWidth="1"/>
    <col min="13829" max="14080" width="9.33203125" style="179"/>
    <col min="14081" max="14081" width="8.83203125" style="179" customWidth="1"/>
    <col min="14082" max="14082" width="66.5" style="179" customWidth="1"/>
    <col min="14083" max="14083" width="9.5" style="179" customWidth="1"/>
    <col min="14084" max="14084" width="7.83203125" style="179" customWidth="1"/>
    <col min="14085" max="14336" width="9.33203125" style="179"/>
    <col min="14337" max="14337" width="8.83203125" style="179" customWidth="1"/>
    <col min="14338" max="14338" width="66.5" style="179" customWidth="1"/>
    <col min="14339" max="14339" width="9.5" style="179" customWidth="1"/>
    <col min="14340" max="14340" width="7.83203125" style="179" customWidth="1"/>
    <col min="14341" max="14592" width="9.33203125" style="179"/>
    <col min="14593" max="14593" width="8.83203125" style="179" customWidth="1"/>
    <col min="14594" max="14594" width="66.5" style="179" customWidth="1"/>
    <col min="14595" max="14595" width="9.5" style="179" customWidth="1"/>
    <col min="14596" max="14596" width="7.83203125" style="179" customWidth="1"/>
    <col min="14597" max="14848" width="9.33203125" style="179"/>
    <col min="14849" max="14849" width="8.83203125" style="179" customWidth="1"/>
    <col min="14850" max="14850" width="66.5" style="179" customWidth="1"/>
    <col min="14851" max="14851" width="9.5" style="179" customWidth="1"/>
    <col min="14852" max="14852" width="7.83203125" style="179" customWidth="1"/>
    <col min="14853" max="15104" width="9.33203125" style="179"/>
    <col min="15105" max="15105" width="8.83203125" style="179" customWidth="1"/>
    <col min="15106" max="15106" width="66.5" style="179" customWidth="1"/>
    <col min="15107" max="15107" width="9.5" style="179" customWidth="1"/>
    <col min="15108" max="15108" width="7.83203125" style="179" customWidth="1"/>
    <col min="15109" max="15360" width="9.33203125" style="179"/>
    <col min="15361" max="15361" width="8.83203125" style="179" customWidth="1"/>
    <col min="15362" max="15362" width="66.5" style="179" customWidth="1"/>
    <col min="15363" max="15363" width="9.5" style="179" customWidth="1"/>
    <col min="15364" max="15364" width="7.83203125" style="179" customWidth="1"/>
    <col min="15365" max="15616" width="9.33203125" style="179"/>
    <col min="15617" max="15617" width="8.83203125" style="179" customWidth="1"/>
    <col min="15618" max="15618" width="66.5" style="179" customWidth="1"/>
    <col min="15619" max="15619" width="9.5" style="179" customWidth="1"/>
    <col min="15620" max="15620" width="7.83203125" style="179" customWidth="1"/>
    <col min="15621" max="15872" width="9.33203125" style="179"/>
    <col min="15873" max="15873" width="8.83203125" style="179" customWidth="1"/>
    <col min="15874" max="15874" width="66.5" style="179" customWidth="1"/>
    <col min="15875" max="15875" width="9.5" style="179" customWidth="1"/>
    <col min="15876" max="15876" width="7.83203125" style="179" customWidth="1"/>
    <col min="15877" max="16128" width="9.33203125" style="179"/>
    <col min="16129" max="16129" width="8.83203125" style="179" customWidth="1"/>
    <col min="16130" max="16130" width="66.5" style="179" customWidth="1"/>
    <col min="16131" max="16131" width="9.5" style="179" customWidth="1"/>
    <col min="16132" max="16132" width="7.83203125" style="179" customWidth="1"/>
    <col min="16133" max="16384" width="9.33203125" style="179"/>
  </cols>
  <sheetData>
    <row r="1" spans="1:6" ht="15.75">
      <c r="B1" s="178" t="s">
        <v>1009</v>
      </c>
      <c r="C1" s="178"/>
      <c r="D1" s="178"/>
      <c r="E1" s="178"/>
    </row>
    <row r="2" spans="1:6" ht="13.5" thickBot="1">
      <c r="C2" s="180"/>
      <c r="D2" s="181"/>
    </row>
    <row r="3" spans="1:6" ht="22.5">
      <c r="A3" s="182"/>
      <c r="B3" s="183" t="s">
        <v>1010</v>
      </c>
      <c r="C3" s="184" t="s">
        <v>127</v>
      </c>
      <c r="D3" s="185" t="s">
        <v>126</v>
      </c>
      <c r="E3" s="421" t="s">
        <v>1011</v>
      </c>
      <c r="F3" s="186" t="s">
        <v>1012</v>
      </c>
    </row>
    <row r="4" spans="1:6">
      <c r="A4" s="187">
        <v>1</v>
      </c>
      <c r="B4" s="188" t="s">
        <v>1013</v>
      </c>
      <c r="C4" s="189">
        <v>1.5</v>
      </c>
      <c r="D4" s="187" t="s">
        <v>289</v>
      </c>
      <c r="E4" s="413"/>
      <c r="F4" s="190">
        <f t="shared" ref="F4:F12" si="0">E4*C4</f>
        <v>0</v>
      </c>
    </row>
    <row r="5" spans="1:6">
      <c r="A5" s="187">
        <v>2</v>
      </c>
      <c r="B5" s="188" t="s">
        <v>1014</v>
      </c>
      <c r="C5" s="189">
        <v>3.5</v>
      </c>
      <c r="D5" s="187" t="s">
        <v>289</v>
      </c>
      <c r="E5" s="413"/>
      <c r="F5" s="190">
        <f t="shared" si="0"/>
        <v>0</v>
      </c>
    </row>
    <row r="6" spans="1:6">
      <c r="A6" s="187">
        <v>3</v>
      </c>
      <c r="B6" s="188" t="s">
        <v>1015</v>
      </c>
      <c r="C6" s="189">
        <v>5.4</v>
      </c>
      <c r="D6" s="187" t="s">
        <v>289</v>
      </c>
      <c r="E6" s="413"/>
      <c r="F6" s="190">
        <f t="shared" si="0"/>
        <v>0</v>
      </c>
    </row>
    <row r="7" spans="1:6">
      <c r="A7" s="187">
        <v>4</v>
      </c>
      <c r="B7" s="188" t="s">
        <v>1016</v>
      </c>
      <c r="C7" s="189">
        <v>2</v>
      </c>
      <c r="D7" s="187" t="s">
        <v>355</v>
      </c>
      <c r="E7" s="413"/>
      <c r="F7" s="190">
        <f t="shared" si="0"/>
        <v>0</v>
      </c>
    </row>
    <row r="8" spans="1:6">
      <c r="A8" s="187">
        <v>5</v>
      </c>
      <c r="B8" s="188" t="s">
        <v>1017</v>
      </c>
      <c r="C8" s="189">
        <v>12</v>
      </c>
      <c r="D8" s="187" t="s">
        <v>289</v>
      </c>
      <c r="E8" s="413"/>
      <c r="F8" s="190">
        <f t="shared" si="0"/>
        <v>0</v>
      </c>
    </row>
    <row r="9" spans="1:6">
      <c r="A9" s="187">
        <v>6</v>
      </c>
      <c r="B9" s="188" t="s">
        <v>1018</v>
      </c>
      <c r="C9" s="189">
        <v>1</v>
      </c>
      <c r="D9" s="187" t="s">
        <v>355</v>
      </c>
      <c r="E9" s="413"/>
      <c r="F9" s="190">
        <f t="shared" si="0"/>
        <v>0</v>
      </c>
    </row>
    <row r="10" spans="1:6">
      <c r="A10" s="187">
        <v>7</v>
      </c>
      <c r="B10" s="188" t="s">
        <v>1019</v>
      </c>
      <c r="C10" s="189">
        <v>1</v>
      </c>
      <c r="D10" s="191" t="s">
        <v>355</v>
      </c>
      <c r="E10" s="413"/>
      <c r="F10" s="190">
        <f t="shared" si="0"/>
        <v>0</v>
      </c>
    </row>
    <row r="11" spans="1:6">
      <c r="A11" s="187">
        <v>8</v>
      </c>
      <c r="B11" s="188" t="s">
        <v>1020</v>
      </c>
      <c r="C11" s="189">
        <v>1</v>
      </c>
      <c r="D11" s="191" t="s">
        <v>355</v>
      </c>
      <c r="E11" s="413"/>
      <c r="F11" s="190">
        <f t="shared" si="0"/>
        <v>0</v>
      </c>
    </row>
    <row r="12" spans="1:6">
      <c r="A12" s="187">
        <v>9</v>
      </c>
      <c r="B12" s="188" t="s">
        <v>1021</v>
      </c>
      <c r="C12" s="189">
        <v>1</v>
      </c>
      <c r="D12" s="191" t="s">
        <v>355</v>
      </c>
      <c r="E12" s="413"/>
      <c r="F12" s="190">
        <f t="shared" si="0"/>
        <v>0</v>
      </c>
    </row>
    <row r="13" spans="1:6">
      <c r="B13" s="192"/>
      <c r="C13" s="193"/>
      <c r="D13" s="180"/>
      <c r="E13" s="194"/>
      <c r="F13" s="195">
        <f>SUM(F4:F12)</f>
        <v>0</v>
      </c>
    </row>
    <row r="14" spans="1:6" ht="13.5" thickBot="1">
      <c r="B14" s="192"/>
      <c r="C14" s="193"/>
      <c r="D14" s="180"/>
      <c r="E14" s="194"/>
      <c r="F14" s="195"/>
    </row>
    <row r="15" spans="1:6" ht="23.25" thickBot="1">
      <c r="A15" s="196"/>
      <c r="B15" s="197" t="s">
        <v>1022</v>
      </c>
      <c r="C15" s="198" t="s">
        <v>127</v>
      </c>
      <c r="D15" s="199" t="s">
        <v>126</v>
      </c>
      <c r="E15" s="200" t="s">
        <v>1023</v>
      </c>
      <c r="F15" s="201" t="s">
        <v>1012</v>
      </c>
    </row>
    <row r="16" spans="1:6">
      <c r="A16" s="202">
        <v>1</v>
      </c>
      <c r="B16" s="203" t="s">
        <v>1024</v>
      </c>
      <c r="C16" s="204">
        <v>1</v>
      </c>
      <c r="D16" s="204" t="s">
        <v>1025</v>
      </c>
      <c r="E16" s="414"/>
      <c r="F16" s="205">
        <f>C16*E16</f>
        <v>0</v>
      </c>
    </row>
    <row r="17" spans="1:6">
      <c r="A17" s="202">
        <v>2</v>
      </c>
      <c r="B17" s="203" t="s">
        <v>1026</v>
      </c>
      <c r="C17" s="204">
        <v>1</v>
      </c>
      <c r="D17" s="204" t="s">
        <v>1025</v>
      </c>
      <c r="E17" s="414"/>
      <c r="F17" s="205">
        <f>C17*E17</f>
        <v>0</v>
      </c>
    </row>
    <row r="18" spans="1:6">
      <c r="A18" s="206"/>
      <c r="B18" s="207"/>
      <c r="C18" s="208"/>
      <c r="D18" s="209"/>
      <c r="E18" s="210"/>
      <c r="F18" s="211">
        <f>SUM(F16:F17)</f>
        <v>0</v>
      </c>
    </row>
    <row r="19" spans="1:6" ht="15.75">
      <c r="B19" s="178" t="s">
        <v>1027</v>
      </c>
      <c r="C19" s="179"/>
      <c r="D19" s="179"/>
    </row>
    <row r="20" spans="1:6" ht="13.5" thickBot="1">
      <c r="C20" s="180"/>
      <c r="D20" s="212"/>
    </row>
    <row r="21" spans="1:6" ht="23.25" thickBot="1">
      <c r="A21" s="196"/>
      <c r="B21" s="213" t="s">
        <v>1028</v>
      </c>
      <c r="C21" s="214" t="s">
        <v>127</v>
      </c>
      <c r="D21" s="215" t="s">
        <v>126</v>
      </c>
      <c r="E21" s="216" t="s">
        <v>1011</v>
      </c>
      <c r="F21" s="217" t="s">
        <v>1012</v>
      </c>
    </row>
    <row r="22" spans="1:6">
      <c r="A22" s="218">
        <v>1</v>
      </c>
      <c r="B22" s="219" t="s">
        <v>1029</v>
      </c>
      <c r="C22" s="220">
        <v>1</v>
      </c>
      <c r="D22" s="221" t="s">
        <v>1025</v>
      </c>
      <c r="E22" s="415"/>
      <c r="F22" s="222">
        <f>E22*C22</f>
        <v>0</v>
      </c>
    </row>
    <row r="23" spans="1:6">
      <c r="A23" s="223">
        <v>2</v>
      </c>
      <c r="B23" s="224" t="s">
        <v>1030</v>
      </c>
      <c r="C23" s="225">
        <v>1</v>
      </c>
      <c r="D23" s="226" t="s">
        <v>355</v>
      </c>
      <c r="E23" s="416"/>
      <c r="F23" s="227">
        <f>E23*C23</f>
        <v>0</v>
      </c>
    </row>
    <row r="24" spans="1:6" ht="13.5" thickBot="1">
      <c r="A24" s="228">
        <v>3</v>
      </c>
      <c r="B24" s="229" t="s">
        <v>1031</v>
      </c>
      <c r="C24" s="230">
        <v>1</v>
      </c>
      <c r="D24" s="231" t="s">
        <v>355</v>
      </c>
      <c r="E24" s="417"/>
      <c r="F24" s="232">
        <f>E24*C24</f>
        <v>0</v>
      </c>
    </row>
    <row r="25" spans="1:6">
      <c r="B25" s="192"/>
      <c r="C25" s="233"/>
      <c r="D25" s="180"/>
      <c r="E25" s="234"/>
      <c r="F25" s="195">
        <f>SUM(F22:F24)</f>
        <v>0</v>
      </c>
    </row>
    <row r="26" spans="1:6" ht="13.5" thickBot="1"/>
    <row r="27" spans="1:6" ht="13.5" thickBot="1">
      <c r="E27" s="236" t="s">
        <v>1032</v>
      </c>
      <c r="F27" s="418">
        <f>F25+F18+F13</f>
        <v>0</v>
      </c>
    </row>
  </sheetData>
  <pageMargins left="0.98425196850393704" right="0.59055118110236227" top="0.98425196850393704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4"/>
  <sheetViews>
    <sheetView showGridLines="0" zoomScaleNormal="100" workbookViewId="0">
      <selection activeCell="H81" sqref="H81"/>
    </sheetView>
  </sheetViews>
  <sheetFormatPr defaultColWidth="10.6640625" defaultRowHeight="14.1" customHeight="1"/>
  <cols>
    <col min="1" max="1" width="8.83203125" style="383" customWidth="1"/>
    <col min="2" max="2" width="6.83203125" style="383" customWidth="1"/>
    <col min="3" max="3" width="100.83203125" style="310" customWidth="1"/>
    <col min="4" max="4" width="5.83203125" style="384" customWidth="1"/>
    <col min="5" max="5" width="8.83203125" style="384" customWidth="1"/>
    <col min="6" max="6" width="1" style="385" customWidth="1"/>
    <col min="7" max="8" width="17.83203125" style="310" customWidth="1"/>
    <col min="9" max="16384" width="10.6640625" style="310"/>
  </cols>
  <sheetData>
    <row r="1" spans="1:13" ht="6.95" customHeight="1">
      <c r="A1" s="303"/>
      <c r="B1" s="304"/>
      <c r="C1" s="305"/>
      <c r="D1" s="306"/>
      <c r="E1" s="307"/>
      <c r="F1" s="308"/>
      <c r="G1" s="408"/>
      <c r="H1" s="309"/>
    </row>
    <row r="2" spans="1:13" ht="14.1" customHeight="1">
      <c r="A2" s="311" t="s">
        <v>1033</v>
      </c>
      <c r="B2" s="312" t="s">
        <v>1034</v>
      </c>
      <c r="C2" s="313" t="s">
        <v>1035</v>
      </c>
      <c r="D2" s="314" t="s">
        <v>1036</v>
      </c>
      <c r="E2" s="463" t="s">
        <v>1037</v>
      </c>
      <c r="F2" s="464"/>
      <c r="G2" s="409" t="s">
        <v>1038</v>
      </c>
      <c r="H2" s="315" t="s">
        <v>1039</v>
      </c>
    </row>
    <row r="3" spans="1:13" ht="6.95" customHeight="1">
      <c r="A3" s="316"/>
      <c r="B3" s="317"/>
      <c r="C3" s="318"/>
      <c r="D3" s="319"/>
      <c r="E3" s="320"/>
      <c r="F3" s="318"/>
      <c r="G3" s="410"/>
      <c r="H3" s="321"/>
    </row>
    <row r="4" spans="1:13" ht="14.1" customHeight="1">
      <c r="A4" s="322"/>
      <c r="B4" s="323"/>
      <c r="C4" s="324"/>
      <c r="D4" s="325"/>
      <c r="E4" s="326"/>
      <c r="F4" s="327"/>
      <c r="G4" s="328"/>
      <c r="H4" s="329"/>
    </row>
    <row r="5" spans="1:13" ht="14.1" customHeight="1">
      <c r="A5" s="330" t="s">
        <v>1040</v>
      </c>
      <c r="B5" s="331"/>
      <c r="C5" s="332" t="s">
        <v>1041</v>
      </c>
      <c r="D5" s="333"/>
      <c r="E5" s="334"/>
      <c r="F5" s="335"/>
      <c r="G5" s="336"/>
      <c r="H5" s="337"/>
    </row>
    <row r="6" spans="1:13" ht="26.1" customHeight="1">
      <c r="A6" s="338" t="s">
        <v>1042</v>
      </c>
      <c r="B6" s="339" t="s">
        <v>1043</v>
      </c>
      <c r="C6" s="340" t="s">
        <v>1044</v>
      </c>
      <c r="D6" s="341" t="s">
        <v>1025</v>
      </c>
      <c r="E6" s="342">
        <v>5</v>
      </c>
      <c r="F6" s="335"/>
      <c r="G6" s="411"/>
      <c r="H6" s="237">
        <f>E6*G6</f>
        <v>0</v>
      </c>
      <c r="J6" s="345"/>
      <c r="K6" s="345"/>
      <c r="M6" s="345"/>
    </row>
    <row r="7" spans="1:13" ht="26.1" customHeight="1">
      <c r="A7" s="338" t="s">
        <v>1045</v>
      </c>
      <c r="B7" s="339" t="s">
        <v>1046</v>
      </c>
      <c r="C7" s="340" t="s">
        <v>1047</v>
      </c>
      <c r="D7" s="341" t="s">
        <v>1025</v>
      </c>
      <c r="E7" s="342">
        <v>1</v>
      </c>
      <c r="F7" s="335"/>
      <c r="G7" s="411"/>
      <c r="H7" s="237">
        <f t="shared" ref="H7:H48" si="0">E7*G7</f>
        <v>0</v>
      </c>
      <c r="J7" s="345"/>
      <c r="K7" s="345"/>
      <c r="M7" s="345"/>
    </row>
    <row r="8" spans="1:13" ht="26.1" customHeight="1">
      <c r="A8" s="338" t="s">
        <v>1048</v>
      </c>
      <c r="B8" s="339" t="s">
        <v>1049</v>
      </c>
      <c r="C8" s="346" t="s">
        <v>1050</v>
      </c>
      <c r="D8" s="341" t="s">
        <v>1025</v>
      </c>
      <c r="E8" s="342">
        <v>3</v>
      </c>
      <c r="F8" s="347"/>
      <c r="G8" s="411"/>
      <c r="H8" s="237">
        <f t="shared" si="0"/>
        <v>0</v>
      </c>
      <c r="J8" s="345"/>
      <c r="K8" s="345"/>
      <c r="M8" s="345"/>
    </row>
    <row r="9" spans="1:13" ht="14.1" customHeight="1">
      <c r="A9" s="348"/>
      <c r="B9" s="349"/>
      <c r="C9" s="350"/>
      <c r="D9" s="351"/>
      <c r="E9" s="342"/>
      <c r="F9" s="347"/>
      <c r="G9" s="352"/>
      <c r="H9" s="237"/>
      <c r="K9" s="345"/>
      <c r="M9" s="345"/>
    </row>
    <row r="10" spans="1:13" ht="14.1" customHeight="1">
      <c r="A10" s="330" t="s">
        <v>1051</v>
      </c>
      <c r="B10" s="353"/>
      <c r="C10" s="354" t="s">
        <v>1052</v>
      </c>
      <c r="D10" s="351"/>
      <c r="E10" s="342"/>
      <c r="F10" s="347"/>
      <c r="G10" s="352"/>
      <c r="H10" s="237"/>
      <c r="K10" s="345"/>
      <c r="M10" s="345"/>
    </row>
    <row r="11" spans="1:13" ht="14.1" customHeight="1">
      <c r="A11" s="338" t="s">
        <v>1053</v>
      </c>
      <c r="B11" s="355"/>
      <c r="C11" s="356" t="s">
        <v>1054</v>
      </c>
      <c r="D11" s="341" t="s">
        <v>1025</v>
      </c>
      <c r="E11" s="342">
        <v>1</v>
      </c>
      <c r="F11" s="347"/>
      <c r="G11" s="411"/>
      <c r="H11" s="237">
        <f t="shared" si="0"/>
        <v>0</v>
      </c>
      <c r="J11" s="345"/>
      <c r="K11" s="345"/>
      <c r="M11" s="345"/>
    </row>
    <row r="12" spans="1:13" ht="14.1" customHeight="1">
      <c r="A12" s="338" t="s">
        <v>1055</v>
      </c>
      <c r="B12" s="355"/>
      <c r="C12" s="356" t="s">
        <v>1056</v>
      </c>
      <c r="D12" s="341" t="s">
        <v>1025</v>
      </c>
      <c r="E12" s="342">
        <v>2</v>
      </c>
      <c r="F12" s="347"/>
      <c r="G12" s="411"/>
      <c r="H12" s="237">
        <f t="shared" si="0"/>
        <v>0</v>
      </c>
      <c r="J12" s="345"/>
      <c r="K12" s="345"/>
      <c r="M12" s="345"/>
    </row>
    <row r="13" spans="1:13" ht="14.1" customHeight="1">
      <c r="A13" s="338" t="s">
        <v>1057</v>
      </c>
      <c r="B13" s="355"/>
      <c r="C13" s="356" t="s">
        <v>1058</v>
      </c>
      <c r="D13" s="341" t="s">
        <v>1025</v>
      </c>
      <c r="E13" s="342">
        <v>28</v>
      </c>
      <c r="F13" s="347"/>
      <c r="G13" s="411"/>
      <c r="H13" s="237">
        <f t="shared" si="0"/>
        <v>0</v>
      </c>
      <c r="J13" s="345"/>
      <c r="K13" s="345"/>
      <c r="M13" s="345"/>
    </row>
    <row r="14" spans="1:13" ht="14.1" customHeight="1">
      <c r="A14" s="338" t="s">
        <v>1059</v>
      </c>
      <c r="B14" s="355"/>
      <c r="C14" s="356" t="s">
        <v>1060</v>
      </c>
      <c r="D14" s="341" t="s">
        <v>1025</v>
      </c>
      <c r="E14" s="342">
        <v>7</v>
      </c>
      <c r="F14" s="347"/>
      <c r="G14" s="411"/>
      <c r="H14" s="237">
        <f t="shared" si="0"/>
        <v>0</v>
      </c>
      <c r="J14" s="345"/>
      <c r="K14" s="345"/>
      <c r="M14" s="345"/>
    </row>
    <row r="15" spans="1:13" ht="14.1" customHeight="1">
      <c r="A15" s="338" t="s">
        <v>1061</v>
      </c>
      <c r="B15" s="355"/>
      <c r="C15" s="356" t="s">
        <v>1062</v>
      </c>
      <c r="D15" s="341" t="s">
        <v>1025</v>
      </c>
      <c r="E15" s="342">
        <v>6</v>
      </c>
      <c r="F15" s="347"/>
      <c r="G15" s="411"/>
      <c r="H15" s="237">
        <f t="shared" si="0"/>
        <v>0</v>
      </c>
      <c r="J15" s="345"/>
      <c r="K15" s="345"/>
      <c r="M15" s="345"/>
    </row>
    <row r="16" spans="1:13" ht="14.1" customHeight="1">
      <c r="A16" s="357"/>
      <c r="B16" s="358"/>
      <c r="C16" s="359"/>
      <c r="D16" s="351"/>
      <c r="E16" s="342"/>
      <c r="F16" s="347"/>
      <c r="G16" s="352"/>
      <c r="H16" s="237"/>
      <c r="K16" s="345"/>
      <c r="M16" s="345"/>
    </row>
    <row r="17" spans="1:13" ht="14.1" customHeight="1">
      <c r="A17" s="330" t="s">
        <v>1063</v>
      </c>
      <c r="B17" s="358"/>
      <c r="C17" s="354" t="s">
        <v>1064</v>
      </c>
      <c r="D17" s="351"/>
      <c r="E17" s="342"/>
      <c r="F17" s="347"/>
      <c r="G17" s="352"/>
      <c r="H17" s="237"/>
      <c r="K17" s="345"/>
      <c r="M17" s="345"/>
    </row>
    <row r="18" spans="1:13" ht="14.1" customHeight="1">
      <c r="A18" s="338" t="s">
        <v>1065</v>
      </c>
      <c r="B18" s="358"/>
      <c r="C18" s="360" t="s">
        <v>1066</v>
      </c>
      <c r="D18" s="341" t="s">
        <v>289</v>
      </c>
      <c r="E18" s="342">
        <v>12</v>
      </c>
      <c r="F18" s="347"/>
      <c r="G18" s="411"/>
      <c r="H18" s="237">
        <f t="shared" si="0"/>
        <v>0</v>
      </c>
      <c r="J18" s="345"/>
      <c r="K18" s="345"/>
      <c r="M18" s="345"/>
    </row>
    <row r="19" spans="1:13" ht="14.1" customHeight="1">
      <c r="A19" s="338" t="s">
        <v>1067</v>
      </c>
      <c r="B19" s="358"/>
      <c r="C19" s="360" t="s">
        <v>1068</v>
      </c>
      <c r="D19" s="341" t="s">
        <v>289</v>
      </c>
      <c r="E19" s="342">
        <v>5</v>
      </c>
      <c r="F19" s="347"/>
      <c r="G19" s="411"/>
      <c r="H19" s="237">
        <f t="shared" si="0"/>
        <v>0</v>
      </c>
      <c r="J19" s="345"/>
      <c r="K19" s="345"/>
      <c r="M19" s="345"/>
    </row>
    <row r="20" spans="1:13" ht="14.1" customHeight="1">
      <c r="A20" s="338" t="s">
        <v>1069</v>
      </c>
      <c r="B20" s="358"/>
      <c r="C20" s="360" t="s">
        <v>1070</v>
      </c>
      <c r="D20" s="341" t="s">
        <v>289</v>
      </c>
      <c r="E20" s="342">
        <v>8</v>
      </c>
      <c r="F20" s="347"/>
      <c r="G20" s="411"/>
      <c r="H20" s="237">
        <f t="shared" si="0"/>
        <v>0</v>
      </c>
      <c r="J20" s="345"/>
      <c r="K20" s="345"/>
      <c r="M20" s="345"/>
    </row>
    <row r="21" spans="1:13" ht="14.1" customHeight="1">
      <c r="A21" s="338" t="s">
        <v>1071</v>
      </c>
      <c r="B21" s="358"/>
      <c r="C21" s="360" t="s">
        <v>1072</v>
      </c>
      <c r="D21" s="341" t="s">
        <v>289</v>
      </c>
      <c r="E21" s="342">
        <v>14</v>
      </c>
      <c r="F21" s="347"/>
      <c r="G21" s="411"/>
      <c r="H21" s="237">
        <f t="shared" si="0"/>
        <v>0</v>
      </c>
      <c r="J21" s="345"/>
      <c r="K21" s="345"/>
      <c r="M21" s="345"/>
    </row>
    <row r="22" spans="1:13" ht="14.1" customHeight="1">
      <c r="A22" s="338" t="s">
        <v>1073</v>
      </c>
      <c r="B22" s="358"/>
      <c r="C22" s="360" t="s">
        <v>1074</v>
      </c>
      <c r="D22" s="341" t="s">
        <v>289</v>
      </c>
      <c r="E22" s="342">
        <v>4</v>
      </c>
      <c r="F22" s="347"/>
      <c r="G22" s="411"/>
      <c r="H22" s="237">
        <f t="shared" si="0"/>
        <v>0</v>
      </c>
      <c r="J22" s="345"/>
      <c r="K22" s="345"/>
      <c r="M22" s="345"/>
    </row>
    <row r="23" spans="1:13" ht="14.1" customHeight="1">
      <c r="A23" s="338" t="s">
        <v>1075</v>
      </c>
      <c r="B23" s="358"/>
      <c r="C23" s="360" t="s">
        <v>1076</v>
      </c>
      <c r="D23" s="341" t="s">
        <v>289</v>
      </c>
      <c r="E23" s="342">
        <v>5</v>
      </c>
      <c r="F23" s="347"/>
      <c r="G23" s="411"/>
      <c r="H23" s="237">
        <f t="shared" si="0"/>
        <v>0</v>
      </c>
      <c r="J23" s="345"/>
      <c r="K23" s="345"/>
      <c r="M23" s="345"/>
    </row>
    <row r="24" spans="1:13" ht="14.1" customHeight="1">
      <c r="A24" s="338" t="s">
        <v>1077</v>
      </c>
      <c r="B24" s="358"/>
      <c r="C24" s="360" t="s">
        <v>1078</v>
      </c>
      <c r="D24" s="341" t="s">
        <v>289</v>
      </c>
      <c r="E24" s="342">
        <v>3</v>
      </c>
      <c r="F24" s="347"/>
      <c r="G24" s="411"/>
      <c r="H24" s="237">
        <f t="shared" si="0"/>
        <v>0</v>
      </c>
      <c r="J24" s="345"/>
      <c r="K24" s="345"/>
      <c r="M24" s="345"/>
    </row>
    <row r="25" spans="1:13" ht="14.1" customHeight="1">
      <c r="A25" s="338" t="s">
        <v>1079</v>
      </c>
      <c r="B25" s="358"/>
      <c r="C25" s="360" t="s">
        <v>1279</v>
      </c>
      <c r="D25" s="341" t="s">
        <v>289</v>
      </c>
      <c r="E25" s="342">
        <v>7</v>
      </c>
      <c r="F25" s="347"/>
      <c r="G25" s="411"/>
      <c r="H25" s="237">
        <f t="shared" si="0"/>
        <v>0</v>
      </c>
      <c r="J25" s="345"/>
      <c r="K25" s="345"/>
      <c r="M25" s="345"/>
    </row>
    <row r="26" spans="1:13" ht="14.1" customHeight="1">
      <c r="A26" s="338" t="s">
        <v>1081</v>
      </c>
      <c r="B26" s="361"/>
      <c r="C26" s="360" t="s">
        <v>1080</v>
      </c>
      <c r="D26" s="341" t="s">
        <v>289</v>
      </c>
      <c r="E26" s="342">
        <v>26</v>
      </c>
      <c r="F26" s="347"/>
      <c r="G26" s="411"/>
      <c r="H26" s="237">
        <f t="shared" si="0"/>
        <v>0</v>
      </c>
      <c r="J26" s="345"/>
      <c r="K26" s="345"/>
      <c r="M26" s="345"/>
    </row>
    <row r="27" spans="1:13" ht="14.1" customHeight="1">
      <c r="A27" s="338" t="s">
        <v>1083</v>
      </c>
      <c r="B27" s="361"/>
      <c r="C27" s="360" t="s">
        <v>1082</v>
      </c>
      <c r="D27" s="341" t="s">
        <v>289</v>
      </c>
      <c r="E27" s="342">
        <v>5</v>
      </c>
      <c r="F27" s="347"/>
      <c r="G27" s="411"/>
      <c r="H27" s="237">
        <f t="shared" si="0"/>
        <v>0</v>
      </c>
      <c r="J27" s="345"/>
      <c r="K27" s="345"/>
      <c r="M27" s="345"/>
    </row>
    <row r="28" spans="1:13" ht="14.1" customHeight="1">
      <c r="A28" s="338" t="s">
        <v>1085</v>
      </c>
      <c r="B28" s="361"/>
      <c r="C28" s="362" t="s">
        <v>1084</v>
      </c>
      <c r="D28" s="341" t="s">
        <v>1025</v>
      </c>
      <c r="E28" s="342">
        <v>29</v>
      </c>
      <c r="F28" s="347"/>
      <c r="G28" s="411"/>
      <c r="H28" s="237">
        <f t="shared" si="0"/>
        <v>0</v>
      </c>
      <c r="J28" s="345"/>
      <c r="K28" s="345"/>
      <c r="M28" s="345"/>
    </row>
    <row r="29" spans="1:13" ht="14.1" customHeight="1">
      <c r="A29" s="338" t="s">
        <v>1087</v>
      </c>
      <c r="B29" s="361"/>
      <c r="C29" s="362" t="s">
        <v>1086</v>
      </c>
      <c r="D29" s="341" t="s">
        <v>1025</v>
      </c>
      <c r="E29" s="342">
        <v>4</v>
      </c>
      <c r="F29" s="347"/>
      <c r="G29" s="411"/>
      <c r="H29" s="237">
        <f t="shared" si="0"/>
        <v>0</v>
      </c>
      <c r="J29" s="345"/>
      <c r="K29" s="345"/>
      <c r="M29" s="345"/>
    </row>
    <row r="30" spans="1:13" ht="14.1" customHeight="1">
      <c r="A30" s="338" t="s">
        <v>1089</v>
      </c>
      <c r="B30" s="361"/>
      <c r="C30" s="362" t="s">
        <v>1088</v>
      </c>
      <c r="D30" s="341" t="s">
        <v>1025</v>
      </c>
      <c r="E30" s="342">
        <v>7</v>
      </c>
      <c r="F30" s="347"/>
      <c r="G30" s="411"/>
      <c r="H30" s="237">
        <f t="shared" si="0"/>
        <v>0</v>
      </c>
      <c r="J30" s="345"/>
      <c r="K30" s="345"/>
      <c r="M30" s="345"/>
    </row>
    <row r="31" spans="1:13" ht="14.1" customHeight="1">
      <c r="A31" s="338" t="s">
        <v>1091</v>
      </c>
      <c r="B31" s="361"/>
      <c r="C31" s="362" t="s">
        <v>1090</v>
      </c>
      <c r="D31" s="341" t="s">
        <v>1025</v>
      </c>
      <c r="E31" s="342">
        <v>3</v>
      </c>
      <c r="F31" s="347"/>
      <c r="G31" s="411"/>
      <c r="H31" s="237">
        <f t="shared" si="0"/>
        <v>0</v>
      </c>
      <c r="J31" s="345"/>
      <c r="K31" s="345"/>
      <c r="M31" s="345"/>
    </row>
    <row r="32" spans="1:13" ht="14.1" customHeight="1">
      <c r="A32" s="338" t="s">
        <v>1093</v>
      </c>
      <c r="B32" s="361"/>
      <c r="C32" s="362" t="s">
        <v>1092</v>
      </c>
      <c r="D32" s="341" t="s">
        <v>1025</v>
      </c>
      <c r="E32" s="342">
        <v>6</v>
      </c>
      <c r="F32" s="347"/>
      <c r="G32" s="411"/>
      <c r="H32" s="237">
        <f t="shared" si="0"/>
        <v>0</v>
      </c>
      <c r="J32" s="345"/>
      <c r="K32" s="345"/>
      <c r="M32" s="345"/>
    </row>
    <row r="33" spans="1:13" ht="14.1" customHeight="1">
      <c r="A33" s="338" t="s">
        <v>1095</v>
      </c>
      <c r="B33" s="361"/>
      <c r="C33" s="360" t="s">
        <v>1094</v>
      </c>
      <c r="D33" s="341" t="s">
        <v>1025</v>
      </c>
      <c r="E33" s="342">
        <v>6</v>
      </c>
      <c r="F33" s="347"/>
      <c r="G33" s="411"/>
      <c r="H33" s="237">
        <f t="shared" si="0"/>
        <v>0</v>
      </c>
      <c r="J33" s="345"/>
      <c r="K33" s="345"/>
      <c r="M33" s="345"/>
    </row>
    <row r="34" spans="1:13" ht="14.1" customHeight="1">
      <c r="A34" s="338" t="s">
        <v>1097</v>
      </c>
      <c r="B34" s="361"/>
      <c r="C34" s="360" t="s">
        <v>1096</v>
      </c>
      <c r="D34" s="341" t="s">
        <v>1025</v>
      </c>
      <c r="E34" s="342">
        <v>3</v>
      </c>
      <c r="F34" s="347"/>
      <c r="G34" s="411"/>
      <c r="H34" s="237">
        <f t="shared" si="0"/>
        <v>0</v>
      </c>
      <c r="J34" s="345"/>
      <c r="K34" s="345"/>
      <c r="M34" s="345"/>
    </row>
    <row r="35" spans="1:13" ht="14.1" customHeight="1">
      <c r="A35" s="338" t="s">
        <v>1099</v>
      </c>
      <c r="B35" s="361"/>
      <c r="C35" s="360" t="s">
        <v>1098</v>
      </c>
      <c r="D35" s="341" t="s">
        <v>1025</v>
      </c>
      <c r="E35" s="342">
        <v>1</v>
      </c>
      <c r="F35" s="347"/>
      <c r="G35" s="411"/>
      <c r="H35" s="237">
        <f t="shared" si="0"/>
        <v>0</v>
      </c>
      <c r="J35" s="345"/>
      <c r="K35" s="345"/>
      <c r="M35" s="345"/>
    </row>
    <row r="36" spans="1:13" ht="14.1" customHeight="1">
      <c r="A36" s="338" t="s">
        <v>1101</v>
      </c>
      <c r="B36" s="361"/>
      <c r="C36" s="360" t="s">
        <v>1100</v>
      </c>
      <c r="D36" s="341" t="s">
        <v>1025</v>
      </c>
      <c r="E36" s="342">
        <v>8</v>
      </c>
      <c r="F36" s="347"/>
      <c r="G36" s="411"/>
      <c r="H36" s="237">
        <f t="shared" si="0"/>
        <v>0</v>
      </c>
      <c r="J36" s="345"/>
      <c r="K36" s="345"/>
      <c r="M36" s="345"/>
    </row>
    <row r="37" spans="1:13" ht="14.1" customHeight="1">
      <c r="A37" s="338" t="s">
        <v>1103</v>
      </c>
      <c r="B37" s="361"/>
      <c r="C37" s="360" t="s">
        <v>1102</v>
      </c>
      <c r="D37" s="341" t="s">
        <v>1025</v>
      </c>
      <c r="E37" s="342">
        <v>5</v>
      </c>
      <c r="F37" s="347"/>
      <c r="G37" s="411"/>
      <c r="H37" s="237">
        <f t="shared" si="0"/>
        <v>0</v>
      </c>
      <c r="J37" s="345"/>
      <c r="K37" s="345"/>
      <c r="M37" s="345"/>
    </row>
    <row r="38" spans="1:13" ht="14.1" customHeight="1">
      <c r="A38" s="338" t="s">
        <v>1280</v>
      </c>
      <c r="B38" s="361"/>
      <c r="C38" s="360" t="s">
        <v>1104</v>
      </c>
      <c r="D38" s="341" t="s">
        <v>1025</v>
      </c>
      <c r="E38" s="342">
        <v>20</v>
      </c>
      <c r="F38" s="347"/>
      <c r="G38" s="411"/>
      <c r="H38" s="237">
        <f t="shared" si="0"/>
        <v>0</v>
      </c>
      <c r="J38" s="345"/>
      <c r="K38" s="345"/>
      <c r="M38" s="345"/>
    </row>
    <row r="39" spans="1:13" ht="14.1" customHeight="1">
      <c r="A39" s="363"/>
      <c r="B39" s="331"/>
      <c r="C39" s="364"/>
      <c r="D39" s="351"/>
      <c r="E39" s="342"/>
      <c r="F39" s="347"/>
      <c r="G39" s="352"/>
      <c r="H39" s="237"/>
      <c r="K39" s="345"/>
      <c r="M39" s="345"/>
    </row>
    <row r="40" spans="1:13" ht="14.1" customHeight="1">
      <c r="A40" s="330" t="s">
        <v>1105</v>
      </c>
      <c r="B40" s="358"/>
      <c r="C40" s="354" t="s">
        <v>1106</v>
      </c>
      <c r="D40" s="351"/>
      <c r="E40" s="342"/>
      <c r="F40" s="347"/>
      <c r="G40" s="352"/>
      <c r="H40" s="237"/>
      <c r="K40" s="345"/>
      <c r="M40" s="345"/>
    </row>
    <row r="41" spans="1:13" ht="14.1" customHeight="1">
      <c r="A41" s="357" t="s">
        <v>1107</v>
      </c>
      <c r="B41" s="358"/>
      <c r="C41" s="360" t="s">
        <v>1108</v>
      </c>
      <c r="D41" s="351" t="s">
        <v>289</v>
      </c>
      <c r="E41" s="342">
        <v>13</v>
      </c>
      <c r="F41" s="347"/>
      <c r="G41" s="411"/>
      <c r="H41" s="237">
        <f t="shared" si="0"/>
        <v>0</v>
      </c>
      <c r="J41" s="345"/>
      <c r="K41" s="345"/>
      <c r="M41" s="345"/>
    </row>
    <row r="42" spans="1:13" ht="14.1" customHeight="1">
      <c r="A42" s="357" t="s">
        <v>1109</v>
      </c>
      <c r="B42" s="358"/>
      <c r="C42" s="360" t="s">
        <v>1110</v>
      </c>
      <c r="D42" s="351" t="s">
        <v>289</v>
      </c>
      <c r="E42" s="342">
        <v>84</v>
      </c>
      <c r="F42" s="347"/>
      <c r="G42" s="411"/>
      <c r="H42" s="237">
        <f t="shared" si="0"/>
        <v>0</v>
      </c>
      <c r="J42" s="345"/>
      <c r="K42" s="345"/>
      <c r="M42" s="345"/>
    </row>
    <row r="43" spans="1:13" ht="14.1" customHeight="1">
      <c r="A43" s="357" t="s">
        <v>1111</v>
      </c>
      <c r="B43" s="358"/>
      <c r="C43" s="360" t="s">
        <v>1112</v>
      </c>
      <c r="D43" s="351" t="s">
        <v>289</v>
      </c>
      <c r="E43" s="342">
        <v>134</v>
      </c>
      <c r="F43" s="347"/>
      <c r="G43" s="411"/>
      <c r="H43" s="237">
        <f t="shared" si="0"/>
        <v>0</v>
      </c>
      <c r="J43" s="345"/>
      <c r="K43" s="345"/>
      <c r="M43" s="345"/>
    </row>
    <row r="44" spans="1:13" ht="14.1" customHeight="1">
      <c r="A44" s="357" t="s">
        <v>1113</v>
      </c>
      <c r="B44" s="358"/>
      <c r="C44" s="360" t="s">
        <v>1114</v>
      </c>
      <c r="D44" s="351" t="s">
        <v>289</v>
      </c>
      <c r="E44" s="342">
        <v>72</v>
      </c>
      <c r="F44" s="347"/>
      <c r="G44" s="411"/>
      <c r="H44" s="237">
        <f t="shared" si="0"/>
        <v>0</v>
      </c>
      <c r="J44" s="345"/>
      <c r="K44" s="345"/>
      <c r="M44" s="345"/>
    </row>
    <row r="45" spans="1:13" ht="14.1" customHeight="1">
      <c r="A45" s="357" t="s">
        <v>1115</v>
      </c>
      <c r="B45" s="358"/>
      <c r="C45" s="360" t="s">
        <v>1116</v>
      </c>
      <c r="D45" s="351" t="s">
        <v>289</v>
      </c>
      <c r="E45" s="342">
        <v>9</v>
      </c>
      <c r="F45" s="347"/>
      <c r="G45" s="411"/>
      <c r="H45" s="237">
        <f t="shared" si="0"/>
        <v>0</v>
      </c>
      <c r="J45" s="345"/>
      <c r="K45" s="345"/>
      <c r="M45" s="345"/>
    </row>
    <row r="46" spans="1:13" ht="14.1" customHeight="1">
      <c r="A46" s="357" t="s">
        <v>1117</v>
      </c>
      <c r="B46" s="358"/>
      <c r="C46" s="356" t="s">
        <v>1118</v>
      </c>
      <c r="D46" s="351" t="s">
        <v>289</v>
      </c>
      <c r="E46" s="342">
        <v>120</v>
      </c>
      <c r="F46" s="347"/>
      <c r="G46" s="411"/>
      <c r="H46" s="237">
        <f t="shared" si="0"/>
        <v>0</v>
      </c>
      <c r="J46" s="345"/>
      <c r="K46" s="345"/>
      <c r="M46" s="345"/>
    </row>
    <row r="47" spans="1:13" ht="14.1" customHeight="1">
      <c r="A47" s="357" t="s">
        <v>1119</v>
      </c>
      <c r="B47" s="358"/>
      <c r="C47" s="356" t="s">
        <v>1120</v>
      </c>
      <c r="D47" s="351" t="s">
        <v>289</v>
      </c>
      <c r="E47" s="342">
        <v>2</v>
      </c>
      <c r="F47" s="347"/>
      <c r="G47" s="411"/>
      <c r="H47" s="237">
        <f t="shared" si="0"/>
        <v>0</v>
      </c>
      <c r="J47" s="345"/>
      <c r="K47" s="345"/>
      <c r="M47" s="345"/>
    </row>
    <row r="48" spans="1:13" ht="14.1" customHeight="1">
      <c r="A48" s="357" t="s">
        <v>1121</v>
      </c>
      <c r="B48" s="358"/>
      <c r="C48" s="356" t="s">
        <v>1122</v>
      </c>
      <c r="D48" s="351" t="s">
        <v>289</v>
      </c>
      <c r="E48" s="342">
        <v>10</v>
      </c>
      <c r="F48" s="347"/>
      <c r="G48" s="411"/>
      <c r="H48" s="237">
        <f t="shared" si="0"/>
        <v>0</v>
      </c>
      <c r="J48" s="345"/>
      <c r="K48" s="345"/>
      <c r="M48" s="345"/>
    </row>
    <row r="49" spans="1:13" ht="14.1" customHeight="1">
      <c r="A49" s="357"/>
      <c r="B49" s="358"/>
      <c r="C49" s="365"/>
      <c r="D49" s="351"/>
      <c r="E49" s="342"/>
      <c r="F49" s="347"/>
      <c r="G49" s="352"/>
      <c r="H49" s="344"/>
    </row>
    <row r="50" spans="1:13" ht="14.1" customHeight="1">
      <c r="A50" s="330" t="s">
        <v>1123</v>
      </c>
      <c r="B50" s="358"/>
      <c r="C50" s="354" t="s">
        <v>1124</v>
      </c>
      <c r="D50" s="351"/>
      <c r="E50" s="342"/>
      <c r="F50" s="347"/>
      <c r="G50" s="352"/>
      <c r="H50" s="344"/>
    </row>
    <row r="51" spans="1:13" ht="14.1" customHeight="1">
      <c r="A51" s="338" t="s">
        <v>1125</v>
      </c>
      <c r="B51" s="361"/>
      <c r="C51" s="356" t="s">
        <v>1126</v>
      </c>
      <c r="D51" s="341" t="s">
        <v>1025</v>
      </c>
      <c r="E51" s="342">
        <v>1</v>
      </c>
      <c r="F51" s="347"/>
      <c r="G51" s="411"/>
      <c r="H51" s="237">
        <f t="shared" ref="H51:H79" si="1">E51*G51</f>
        <v>0</v>
      </c>
      <c r="J51" s="345"/>
      <c r="K51" s="345"/>
      <c r="M51" s="345"/>
    </row>
    <row r="52" spans="1:13" ht="14.1" customHeight="1">
      <c r="A52" s="338" t="s">
        <v>1127</v>
      </c>
      <c r="B52" s="361"/>
      <c r="C52" s="356" t="s">
        <v>1128</v>
      </c>
      <c r="D52" s="341"/>
      <c r="E52" s="342"/>
      <c r="F52" s="347"/>
      <c r="G52" s="352"/>
      <c r="H52" s="237"/>
    </row>
    <row r="53" spans="1:13" ht="14.1" customHeight="1">
      <c r="A53" s="338" t="s">
        <v>1129</v>
      </c>
      <c r="B53" s="361"/>
      <c r="C53" s="346" t="s">
        <v>1130</v>
      </c>
      <c r="D53" s="341"/>
      <c r="E53" s="342"/>
      <c r="F53" s="347"/>
      <c r="G53" s="352"/>
      <c r="H53" s="237"/>
    </row>
    <row r="54" spans="1:13" ht="14.1" customHeight="1">
      <c r="A54" s="338" t="s">
        <v>1131</v>
      </c>
      <c r="B54" s="361"/>
      <c r="C54" s="356" t="s">
        <v>1281</v>
      </c>
      <c r="D54" s="341"/>
      <c r="E54" s="342"/>
      <c r="F54" s="347"/>
      <c r="G54" s="352"/>
      <c r="H54" s="237"/>
    </row>
    <row r="55" spans="1:13" ht="14.1" customHeight="1">
      <c r="A55" s="338" t="s">
        <v>1132</v>
      </c>
      <c r="B55" s="361"/>
      <c r="C55" s="356" t="s">
        <v>1133</v>
      </c>
      <c r="D55" s="341" t="s">
        <v>1025</v>
      </c>
      <c r="E55" s="342">
        <v>1</v>
      </c>
      <c r="F55" s="347"/>
      <c r="G55" s="411"/>
      <c r="H55" s="237">
        <f t="shared" si="1"/>
        <v>0</v>
      </c>
      <c r="J55" s="345"/>
      <c r="K55" s="345"/>
      <c r="M55" s="345"/>
    </row>
    <row r="56" spans="1:13" ht="14.1" customHeight="1">
      <c r="A56" s="338" t="s">
        <v>1134</v>
      </c>
      <c r="B56" s="361"/>
      <c r="C56" s="366" t="s">
        <v>1135</v>
      </c>
      <c r="D56" s="341" t="s">
        <v>1025</v>
      </c>
      <c r="E56" s="342">
        <v>6</v>
      </c>
      <c r="F56" s="347"/>
      <c r="G56" s="411"/>
      <c r="H56" s="237">
        <f t="shared" si="1"/>
        <v>0</v>
      </c>
      <c r="J56" s="345"/>
      <c r="K56" s="345"/>
      <c r="M56" s="345"/>
    </row>
    <row r="57" spans="1:13" ht="14.1" customHeight="1">
      <c r="A57" s="338" t="s">
        <v>1136</v>
      </c>
      <c r="B57" s="361"/>
      <c r="C57" s="366" t="s">
        <v>1137</v>
      </c>
      <c r="D57" s="341" t="s">
        <v>1025</v>
      </c>
      <c r="E57" s="342">
        <v>6</v>
      </c>
      <c r="F57" s="347"/>
      <c r="G57" s="411"/>
      <c r="H57" s="237">
        <f t="shared" si="1"/>
        <v>0</v>
      </c>
      <c r="J57" s="345"/>
      <c r="K57" s="345"/>
      <c r="M57" s="345"/>
    </row>
    <row r="58" spans="1:13" ht="14.1" customHeight="1">
      <c r="A58" s="338" t="s">
        <v>1138</v>
      </c>
      <c r="B58" s="361"/>
      <c r="C58" s="366" t="s">
        <v>1139</v>
      </c>
      <c r="D58" s="341" t="s">
        <v>1025</v>
      </c>
      <c r="E58" s="342">
        <v>13</v>
      </c>
      <c r="F58" s="347"/>
      <c r="G58" s="411"/>
      <c r="H58" s="237">
        <f t="shared" si="1"/>
        <v>0</v>
      </c>
      <c r="J58" s="345"/>
      <c r="K58" s="345"/>
      <c r="M58" s="345"/>
    </row>
    <row r="59" spans="1:13" ht="14.1" customHeight="1">
      <c r="A59" s="338" t="s">
        <v>1140</v>
      </c>
      <c r="B59" s="361"/>
      <c r="C59" s="366" t="s">
        <v>1141</v>
      </c>
      <c r="D59" s="341" t="s">
        <v>1025</v>
      </c>
      <c r="E59" s="342">
        <v>2</v>
      </c>
      <c r="F59" s="347"/>
      <c r="G59" s="411"/>
      <c r="H59" s="237">
        <f t="shared" si="1"/>
        <v>0</v>
      </c>
      <c r="J59" s="345"/>
      <c r="K59" s="345"/>
      <c r="M59" s="345"/>
    </row>
    <row r="60" spans="1:13" ht="14.1" customHeight="1">
      <c r="A60" s="338" t="s">
        <v>1142</v>
      </c>
      <c r="B60" s="361"/>
      <c r="C60" s="366" t="s">
        <v>1143</v>
      </c>
      <c r="D60" s="341" t="s">
        <v>1025</v>
      </c>
      <c r="E60" s="342">
        <v>1</v>
      </c>
      <c r="F60" s="347"/>
      <c r="G60" s="411"/>
      <c r="H60" s="237">
        <f t="shared" si="1"/>
        <v>0</v>
      </c>
      <c r="J60" s="345"/>
      <c r="K60" s="345"/>
      <c r="M60" s="345"/>
    </row>
    <row r="61" spans="1:13" ht="14.1" customHeight="1">
      <c r="A61" s="338" t="s">
        <v>1144</v>
      </c>
      <c r="B61" s="361"/>
      <c r="C61" s="366" t="s">
        <v>1145</v>
      </c>
      <c r="D61" s="341" t="s">
        <v>1025</v>
      </c>
      <c r="E61" s="342">
        <v>1</v>
      </c>
      <c r="F61" s="347"/>
      <c r="G61" s="411"/>
      <c r="H61" s="237">
        <f t="shared" si="1"/>
        <v>0</v>
      </c>
      <c r="J61" s="345"/>
      <c r="K61" s="345"/>
      <c r="M61" s="345"/>
    </row>
    <row r="62" spans="1:13" ht="14.1" customHeight="1">
      <c r="A62" s="338" t="s">
        <v>1146</v>
      </c>
      <c r="B62" s="361"/>
      <c r="C62" s="366" t="s">
        <v>1147</v>
      </c>
      <c r="D62" s="341" t="s">
        <v>1025</v>
      </c>
      <c r="E62" s="342">
        <v>1</v>
      </c>
      <c r="F62" s="347"/>
      <c r="G62" s="411"/>
      <c r="H62" s="237">
        <f t="shared" si="1"/>
        <v>0</v>
      </c>
      <c r="J62" s="345"/>
      <c r="K62" s="345"/>
      <c r="M62" s="345"/>
    </row>
    <row r="63" spans="1:13" ht="14.1" customHeight="1">
      <c r="A63" s="338" t="s">
        <v>1148</v>
      </c>
      <c r="B63" s="361"/>
      <c r="C63" s="356" t="s">
        <v>1149</v>
      </c>
      <c r="D63" s="341" t="s">
        <v>1025</v>
      </c>
      <c r="E63" s="342">
        <v>1</v>
      </c>
      <c r="F63" s="347"/>
      <c r="G63" s="411"/>
      <c r="H63" s="237">
        <f t="shared" si="1"/>
        <v>0</v>
      </c>
      <c r="J63" s="345"/>
      <c r="K63" s="345"/>
      <c r="M63" s="345"/>
    </row>
    <row r="64" spans="1:13" ht="14.1" customHeight="1">
      <c r="A64" s="357"/>
      <c r="B64" s="358"/>
      <c r="C64" s="365"/>
      <c r="D64" s="351"/>
      <c r="E64" s="342"/>
      <c r="F64" s="347"/>
      <c r="G64" s="352"/>
      <c r="H64" s="237"/>
    </row>
    <row r="65" spans="1:13" ht="14.1" customHeight="1">
      <c r="A65" s="330" t="s">
        <v>1150</v>
      </c>
      <c r="B65" s="358"/>
      <c r="C65" s="354" t="s">
        <v>1151</v>
      </c>
      <c r="D65" s="341"/>
      <c r="E65" s="342"/>
      <c r="F65" s="347"/>
      <c r="G65" s="352"/>
      <c r="H65" s="237"/>
    </row>
    <row r="66" spans="1:13" ht="14.1" customHeight="1">
      <c r="A66" s="338" t="s">
        <v>1152</v>
      </c>
      <c r="B66" s="361"/>
      <c r="C66" s="356" t="s">
        <v>1153</v>
      </c>
      <c r="D66" s="341"/>
      <c r="E66" s="342"/>
      <c r="F66" s="347"/>
      <c r="G66" s="352"/>
      <c r="H66" s="237"/>
    </row>
    <row r="67" spans="1:13" ht="14.1" customHeight="1">
      <c r="A67" s="338" t="s">
        <v>1154</v>
      </c>
      <c r="B67" s="361"/>
      <c r="C67" s="366" t="s">
        <v>1155</v>
      </c>
      <c r="D67" s="341" t="s">
        <v>1025</v>
      </c>
      <c r="E67" s="342">
        <v>1</v>
      </c>
      <c r="F67" s="347"/>
      <c r="G67" s="411"/>
      <c r="H67" s="237">
        <f t="shared" si="1"/>
        <v>0</v>
      </c>
      <c r="J67" s="345"/>
      <c r="K67" s="345"/>
      <c r="M67" s="345"/>
    </row>
    <row r="68" spans="1:13" ht="14.1" customHeight="1">
      <c r="A68" s="338" t="s">
        <v>1156</v>
      </c>
      <c r="B68" s="361"/>
      <c r="C68" s="360" t="s">
        <v>1157</v>
      </c>
      <c r="D68" s="341" t="s">
        <v>1025</v>
      </c>
      <c r="E68" s="342">
        <v>1</v>
      </c>
      <c r="F68" s="347"/>
      <c r="G68" s="411"/>
      <c r="H68" s="237">
        <f t="shared" si="1"/>
        <v>0</v>
      </c>
      <c r="J68" s="345"/>
      <c r="K68" s="345"/>
      <c r="M68" s="345"/>
    </row>
    <row r="69" spans="1:13" ht="14.1" customHeight="1">
      <c r="A69" s="338"/>
      <c r="B69" s="361"/>
      <c r="C69" s="360"/>
      <c r="D69" s="341"/>
      <c r="E69" s="342"/>
      <c r="F69" s="347"/>
      <c r="G69" s="343"/>
      <c r="H69" s="237"/>
    </row>
    <row r="70" spans="1:13" ht="14.1" customHeight="1">
      <c r="A70" s="330" t="s">
        <v>1158</v>
      </c>
      <c r="B70" s="358"/>
      <c r="C70" s="354" t="s">
        <v>1159</v>
      </c>
      <c r="D70" s="341"/>
      <c r="E70" s="342"/>
      <c r="F70" s="347"/>
      <c r="G70" s="343"/>
      <c r="H70" s="237"/>
    </row>
    <row r="71" spans="1:13" ht="14.1" customHeight="1">
      <c r="A71" s="338" t="s">
        <v>1160</v>
      </c>
      <c r="B71" s="367"/>
      <c r="C71" s="368" t="s">
        <v>1161</v>
      </c>
      <c r="D71" s="351" t="s">
        <v>1025</v>
      </c>
      <c r="E71" s="342">
        <v>1</v>
      </c>
      <c r="F71" s="347"/>
      <c r="G71" s="411"/>
      <c r="H71" s="237">
        <f t="shared" si="1"/>
        <v>0</v>
      </c>
    </row>
    <row r="72" spans="1:13" ht="14.1" customHeight="1">
      <c r="A72" s="338" t="s">
        <v>1162</v>
      </c>
      <c r="B72" s="367"/>
      <c r="C72" s="368" t="s">
        <v>1163</v>
      </c>
      <c r="D72" s="351" t="s">
        <v>1025</v>
      </c>
      <c r="E72" s="342">
        <v>1</v>
      </c>
      <c r="F72" s="347"/>
      <c r="G72" s="412"/>
      <c r="H72" s="237">
        <f t="shared" si="1"/>
        <v>0</v>
      </c>
    </row>
    <row r="73" spans="1:13" ht="14.1" customHeight="1">
      <c r="A73" s="338"/>
      <c r="B73" s="367"/>
      <c r="C73" s="366"/>
      <c r="D73" s="341"/>
      <c r="E73" s="342"/>
      <c r="F73" s="347"/>
      <c r="G73" s="352"/>
      <c r="H73" s="237"/>
    </row>
    <row r="74" spans="1:13" ht="14.1" customHeight="1">
      <c r="A74" s="330" t="s">
        <v>1164</v>
      </c>
      <c r="B74" s="358"/>
      <c r="C74" s="354" t="s">
        <v>1165</v>
      </c>
      <c r="D74" s="341"/>
      <c r="E74" s="342"/>
      <c r="F74" s="347"/>
      <c r="G74" s="352"/>
      <c r="H74" s="237"/>
    </row>
    <row r="75" spans="1:13" ht="14.1" customHeight="1">
      <c r="A75" s="338" t="s">
        <v>1166</v>
      </c>
      <c r="B75" s="367"/>
      <c r="C75" s="368" t="s">
        <v>1167</v>
      </c>
      <c r="D75" s="351" t="s">
        <v>1168</v>
      </c>
      <c r="E75" s="342">
        <v>1</v>
      </c>
      <c r="F75" s="347"/>
      <c r="G75" s="411"/>
      <c r="H75" s="237">
        <f t="shared" si="1"/>
        <v>0</v>
      </c>
      <c r="J75" s="369"/>
    </row>
    <row r="76" spans="1:13" ht="14.1" customHeight="1">
      <c r="A76" s="338" t="s">
        <v>1169</v>
      </c>
      <c r="B76" s="367"/>
      <c r="C76" s="368" t="s">
        <v>1170</v>
      </c>
      <c r="D76" s="351" t="s">
        <v>1168</v>
      </c>
      <c r="E76" s="342">
        <v>1</v>
      </c>
      <c r="F76" s="347"/>
      <c r="G76" s="411"/>
      <c r="H76" s="237">
        <f t="shared" si="1"/>
        <v>0</v>
      </c>
      <c r="J76" s="369"/>
    </row>
    <row r="77" spans="1:13" ht="14.1" customHeight="1">
      <c r="A77" s="338" t="s">
        <v>1171</v>
      </c>
      <c r="B77" s="367"/>
      <c r="C77" s="368" t="s">
        <v>1172</v>
      </c>
      <c r="D77" s="351" t="s">
        <v>1168</v>
      </c>
      <c r="E77" s="342">
        <v>1</v>
      </c>
      <c r="F77" s="347"/>
      <c r="G77" s="411"/>
      <c r="H77" s="237">
        <f t="shared" si="1"/>
        <v>0</v>
      </c>
      <c r="J77" s="369"/>
    </row>
    <row r="78" spans="1:13" ht="14.1" customHeight="1">
      <c r="A78" s="338" t="s">
        <v>1173</v>
      </c>
      <c r="B78" s="367"/>
      <c r="C78" s="368" t="s">
        <v>1174</v>
      </c>
      <c r="D78" s="351" t="s">
        <v>1168</v>
      </c>
      <c r="E78" s="342">
        <v>1</v>
      </c>
      <c r="F78" s="347"/>
      <c r="G78" s="411"/>
      <c r="H78" s="237">
        <f t="shared" si="1"/>
        <v>0</v>
      </c>
      <c r="J78" s="369"/>
    </row>
    <row r="79" spans="1:13" ht="14.1" customHeight="1">
      <c r="A79" s="338" t="s">
        <v>1175</v>
      </c>
      <c r="B79" s="367"/>
      <c r="C79" s="368" t="s">
        <v>1176</v>
      </c>
      <c r="D79" s="351" t="s">
        <v>1168</v>
      </c>
      <c r="E79" s="342">
        <v>1</v>
      </c>
      <c r="F79" s="347"/>
      <c r="G79" s="411"/>
      <c r="H79" s="237">
        <f t="shared" si="1"/>
        <v>0</v>
      </c>
      <c r="J79" s="369"/>
    </row>
    <row r="80" spans="1:13" ht="14.1" customHeight="1">
      <c r="A80" s="357"/>
      <c r="B80" s="331"/>
      <c r="C80" s="368"/>
      <c r="D80" s="351"/>
      <c r="E80" s="370"/>
      <c r="F80" s="371"/>
      <c r="G80" s="372"/>
      <c r="H80" s="373"/>
    </row>
    <row r="81" spans="1:9" ht="14.1" customHeight="1">
      <c r="A81" s="387"/>
      <c r="B81" s="388"/>
      <c r="C81" s="389" t="s">
        <v>1177</v>
      </c>
      <c r="D81" s="390"/>
      <c r="E81" s="391"/>
      <c r="F81" s="392"/>
      <c r="G81" s="393"/>
      <c r="H81" s="386">
        <f>SUM(H5:H80)</f>
        <v>0</v>
      </c>
    </row>
    <row r="82" spans="1:9" ht="14.1" customHeight="1">
      <c r="A82" s="357"/>
      <c r="B82" s="331"/>
      <c r="C82" s="368"/>
      <c r="D82" s="351"/>
      <c r="E82" s="370"/>
      <c r="F82" s="371"/>
      <c r="G82" s="372"/>
      <c r="H82" s="373"/>
    </row>
    <row r="83" spans="1:9" ht="14.1" customHeight="1">
      <c r="A83" s="394"/>
      <c r="B83" s="331"/>
      <c r="C83" s="395" t="s">
        <v>1178</v>
      </c>
      <c r="D83" s="396"/>
      <c r="E83" s="397"/>
      <c r="F83" s="398"/>
      <c r="G83" s="399"/>
      <c r="H83" s="400">
        <f>PRODUCT(H81,1.21)</f>
        <v>0</v>
      </c>
    </row>
    <row r="84" spans="1:9" ht="14.1" customHeight="1" thickBot="1">
      <c r="A84" s="374"/>
      <c r="B84" s="375"/>
      <c r="C84" s="376"/>
      <c r="D84" s="377"/>
      <c r="E84" s="378"/>
      <c r="F84" s="379"/>
      <c r="G84" s="380"/>
      <c r="H84" s="381"/>
      <c r="I84" s="382"/>
    </row>
  </sheetData>
  <mergeCells count="1">
    <mergeCell ref="E2:F2"/>
  </mergeCells>
  <printOptions horizontalCentered="1"/>
  <pageMargins left="0.39370078740157483" right="0.39370078740157483" top="0.94488188976377963" bottom="0.82677165354330717" header="0.59055118110236227" footer="0.39370078740157483"/>
  <pageSetup paperSize="9" orientation="landscape" useFirstPageNumber="1" horizontalDpi="4294967292" r:id="rId1"/>
  <headerFooter alignWithMargins="0">
    <oddHeader>&amp;L&amp;"Arial Narrow,Tučné"Rekonstrukce laboratoře D301
FYZIKÁLNÍ ÚSTAV AV ČR, budova D, Cukrovarnická 10/112, Praha 6&amp;R&amp;"Arial Narrow,Obyčejné"Dokumentace pro stavební povolení a zadání stavby
Revize 01 - 03/2023</oddHeader>
    <oddFooter>&amp;C&amp;"Arial Narrow,Obyčejné"&amp;P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6"/>
  <sheetViews>
    <sheetView topLeftCell="A24" zoomScale="90" zoomScaleNormal="90" workbookViewId="0">
      <selection activeCell="F19" sqref="F19"/>
    </sheetView>
  </sheetViews>
  <sheetFormatPr defaultRowHeight="14.25"/>
  <cols>
    <col min="1" max="1" width="9.33203125" style="241"/>
    <col min="2" max="2" width="86.5" style="241" customWidth="1"/>
    <col min="3" max="3" width="13.1640625" style="241" customWidth="1"/>
    <col min="4" max="5" width="9.33203125" style="241"/>
    <col min="6" max="6" width="15.5" style="241" bestFit="1" customWidth="1"/>
    <col min="7" max="257" width="9.33203125" style="241"/>
    <col min="258" max="258" width="86.5" style="241" customWidth="1"/>
    <col min="259" max="261" width="9.33203125" style="241"/>
    <col min="262" max="262" width="15.5" style="241" bestFit="1" customWidth="1"/>
    <col min="263" max="513" width="9.33203125" style="241"/>
    <col min="514" max="514" width="86.5" style="241" customWidth="1"/>
    <col min="515" max="517" width="9.33203125" style="241"/>
    <col min="518" max="518" width="15.5" style="241" bestFit="1" customWidth="1"/>
    <col min="519" max="769" width="9.33203125" style="241"/>
    <col min="770" max="770" width="86.5" style="241" customWidth="1"/>
    <col min="771" max="773" width="9.33203125" style="241"/>
    <col min="774" max="774" width="15.5" style="241" bestFit="1" customWidth="1"/>
    <col min="775" max="1025" width="9.33203125" style="241"/>
    <col min="1026" max="1026" width="86.5" style="241" customWidth="1"/>
    <col min="1027" max="1029" width="9.33203125" style="241"/>
    <col min="1030" max="1030" width="15.5" style="241" bestFit="1" customWidth="1"/>
    <col min="1031" max="1281" width="9.33203125" style="241"/>
    <col min="1282" max="1282" width="86.5" style="241" customWidth="1"/>
    <col min="1283" max="1285" width="9.33203125" style="241"/>
    <col min="1286" max="1286" width="15.5" style="241" bestFit="1" customWidth="1"/>
    <col min="1287" max="1537" width="9.33203125" style="241"/>
    <col min="1538" max="1538" width="86.5" style="241" customWidth="1"/>
    <col min="1539" max="1541" width="9.33203125" style="241"/>
    <col min="1542" max="1542" width="15.5" style="241" bestFit="1" customWidth="1"/>
    <col min="1543" max="1793" width="9.33203125" style="241"/>
    <col min="1794" max="1794" width="86.5" style="241" customWidth="1"/>
    <col min="1795" max="1797" width="9.33203125" style="241"/>
    <col min="1798" max="1798" width="15.5" style="241" bestFit="1" customWidth="1"/>
    <col min="1799" max="2049" width="9.33203125" style="241"/>
    <col min="2050" max="2050" width="86.5" style="241" customWidth="1"/>
    <col min="2051" max="2053" width="9.33203125" style="241"/>
    <col min="2054" max="2054" width="15.5" style="241" bestFit="1" customWidth="1"/>
    <col min="2055" max="2305" width="9.33203125" style="241"/>
    <col min="2306" max="2306" width="86.5" style="241" customWidth="1"/>
    <col min="2307" max="2309" width="9.33203125" style="241"/>
    <col min="2310" max="2310" width="15.5" style="241" bestFit="1" customWidth="1"/>
    <col min="2311" max="2561" width="9.33203125" style="241"/>
    <col min="2562" max="2562" width="86.5" style="241" customWidth="1"/>
    <col min="2563" max="2565" width="9.33203125" style="241"/>
    <col min="2566" max="2566" width="15.5" style="241" bestFit="1" customWidth="1"/>
    <col min="2567" max="2817" width="9.33203125" style="241"/>
    <col min="2818" max="2818" width="86.5" style="241" customWidth="1"/>
    <col min="2819" max="2821" width="9.33203125" style="241"/>
    <col min="2822" max="2822" width="15.5" style="241" bestFit="1" customWidth="1"/>
    <col min="2823" max="3073" width="9.33203125" style="241"/>
    <col min="3074" max="3074" width="86.5" style="241" customWidth="1"/>
    <col min="3075" max="3077" width="9.33203125" style="241"/>
    <col min="3078" max="3078" width="15.5" style="241" bestFit="1" customWidth="1"/>
    <col min="3079" max="3329" width="9.33203125" style="241"/>
    <col min="3330" max="3330" width="86.5" style="241" customWidth="1"/>
    <col min="3331" max="3333" width="9.33203125" style="241"/>
    <col min="3334" max="3334" width="15.5" style="241" bestFit="1" customWidth="1"/>
    <col min="3335" max="3585" width="9.33203125" style="241"/>
    <col min="3586" max="3586" width="86.5" style="241" customWidth="1"/>
    <col min="3587" max="3589" width="9.33203125" style="241"/>
    <col min="3590" max="3590" width="15.5" style="241" bestFit="1" customWidth="1"/>
    <col min="3591" max="3841" width="9.33203125" style="241"/>
    <col min="3842" max="3842" width="86.5" style="241" customWidth="1"/>
    <col min="3843" max="3845" width="9.33203125" style="241"/>
    <col min="3846" max="3846" width="15.5" style="241" bestFit="1" customWidth="1"/>
    <col min="3847" max="4097" width="9.33203125" style="241"/>
    <col min="4098" max="4098" width="86.5" style="241" customWidth="1"/>
    <col min="4099" max="4101" width="9.33203125" style="241"/>
    <col min="4102" max="4102" width="15.5" style="241" bestFit="1" customWidth="1"/>
    <col min="4103" max="4353" width="9.33203125" style="241"/>
    <col min="4354" max="4354" width="86.5" style="241" customWidth="1"/>
    <col min="4355" max="4357" width="9.33203125" style="241"/>
    <col min="4358" max="4358" width="15.5" style="241" bestFit="1" customWidth="1"/>
    <col min="4359" max="4609" width="9.33203125" style="241"/>
    <col min="4610" max="4610" width="86.5" style="241" customWidth="1"/>
    <col min="4611" max="4613" width="9.33203125" style="241"/>
    <col min="4614" max="4614" width="15.5" style="241" bestFit="1" customWidth="1"/>
    <col min="4615" max="4865" width="9.33203125" style="241"/>
    <col min="4866" max="4866" width="86.5" style="241" customWidth="1"/>
    <col min="4867" max="4869" width="9.33203125" style="241"/>
    <col min="4870" max="4870" width="15.5" style="241" bestFit="1" customWidth="1"/>
    <col min="4871" max="5121" width="9.33203125" style="241"/>
    <col min="5122" max="5122" width="86.5" style="241" customWidth="1"/>
    <col min="5123" max="5125" width="9.33203125" style="241"/>
    <col min="5126" max="5126" width="15.5" style="241" bestFit="1" customWidth="1"/>
    <col min="5127" max="5377" width="9.33203125" style="241"/>
    <col min="5378" max="5378" width="86.5" style="241" customWidth="1"/>
    <col min="5379" max="5381" width="9.33203125" style="241"/>
    <col min="5382" max="5382" width="15.5" style="241" bestFit="1" customWidth="1"/>
    <col min="5383" max="5633" width="9.33203125" style="241"/>
    <col min="5634" max="5634" width="86.5" style="241" customWidth="1"/>
    <col min="5635" max="5637" width="9.33203125" style="241"/>
    <col min="5638" max="5638" width="15.5" style="241" bestFit="1" customWidth="1"/>
    <col min="5639" max="5889" width="9.33203125" style="241"/>
    <col min="5890" max="5890" width="86.5" style="241" customWidth="1"/>
    <col min="5891" max="5893" width="9.33203125" style="241"/>
    <col min="5894" max="5894" width="15.5" style="241" bestFit="1" customWidth="1"/>
    <col min="5895" max="6145" width="9.33203125" style="241"/>
    <col min="6146" max="6146" width="86.5" style="241" customWidth="1"/>
    <col min="6147" max="6149" width="9.33203125" style="241"/>
    <col min="6150" max="6150" width="15.5" style="241" bestFit="1" customWidth="1"/>
    <col min="6151" max="6401" width="9.33203125" style="241"/>
    <col min="6402" max="6402" width="86.5" style="241" customWidth="1"/>
    <col min="6403" max="6405" width="9.33203125" style="241"/>
    <col min="6406" max="6406" width="15.5" style="241" bestFit="1" customWidth="1"/>
    <col min="6407" max="6657" width="9.33203125" style="241"/>
    <col min="6658" max="6658" width="86.5" style="241" customWidth="1"/>
    <col min="6659" max="6661" width="9.33203125" style="241"/>
    <col min="6662" max="6662" width="15.5" style="241" bestFit="1" customWidth="1"/>
    <col min="6663" max="6913" width="9.33203125" style="241"/>
    <col min="6914" max="6914" width="86.5" style="241" customWidth="1"/>
    <col min="6915" max="6917" width="9.33203125" style="241"/>
    <col min="6918" max="6918" width="15.5" style="241" bestFit="1" customWidth="1"/>
    <col min="6919" max="7169" width="9.33203125" style="241"/>
    <col min="7170" max="7170" width="86.5" style="241" customWidth="1"/>
    <col min="7171" max="7173" width="9.33203125" style="241"/>
    <col min="7174" max="7174" width="15.5" style="241" bestFit="1" customWidth="1"/>
    <col min="7175" max="7425" width="9.33203125" style="241"/>
    <col min="7426" max="7426" width="86.5" style="241" customWidth="1"/>
    <col min="7427" max="7429" width="9.33203125" style="241"/>
    <col min="7430" max="7430" width="15.5" style="241" bestFit="1" customWidth="1"/>
    <col min="7431" max="7681" width="9.33203125" style="241"/>
    <col min="7682" max="7682" width="86.5" style="241" customWidth="1"/>
    <col min="7683" max="7685" width="9.33203125" style="241"/>
    <col min="7686" max="7686" width="15.5" style="241" bestFit="1" customWidth="1"/>
    <col min="7687" max="7937" width="9.33203125" style="241"/>
    <col min="7938" max="7938" width="86.5" style="241" customWidth="1"/>
    <col min="7939" max="7941" width="9.33203125" style="241"/>
    <col min="7942" max="7942" width="15.5" style="241" bestFit="1" customWidth="1"/>
    <col min="7943" max="8193" width="9.33203125" style="241"/>
    <col min="8194" max="8194" width="86.5" style="241" customWidth="1"/>
    <col min="8195" max="8197" width="9.33203125" style="241"/>
    <col min="8198" max="8198" width="15.5" style="241" bestFit="1" customWidth="1"/>
    <col min="8199" max="8449" width="9.33203125" style="241"/>
    <col min="8450" max="8450" width="86.5" style="241" customWidth="1"/>
    <col min="8451" max="8453" width="9.33203125" style="241"/>
    <col min="8454" max="8454" width="15.5" style="241" bestFit="1" customWidth="1"/>
    <col min="8455" max="8705" width="9.33203125" style="241"/>
    <col min="8706" max="8706" width="86.5" style="241" customWidth="1"/>
    <col min="8707" max="8709" width="9.33203125" style="241"/>
    <col min="8710" max="8710" width="15.5" style="241" bestFit="1" customWidth="1"/>
    <col min="8711" max="8961" width="9.33203125" style="241"/>
    <col min="8962" max="8962" width="86.5" style="241" customWidth="1"/>
    <col min="8963" max="8965" width="9.33203125" style="241"/>
    <col min="8966" max="8966" width="15.5" style="241" bestFit="1" customWidth="1"/>
    <col min="8967" max="9217" width="9.33203125" style="241"/>
    <col min="9218" max="9218" width="86.5" style="241" customWidth="1"/>
    <col min="9219" max="9221" width="9.33203125" style="241"/>
    <col min="9222" max="9222" width="15.5" style="241" bestFit="1" customWidth="1"/>
    <col min="9223" max="9473" width="9.33203125" style="241"/>
    <col min="9474" max="9474" width="86.5" style="241" customWidth="1"/>
    <col min="9475" max="9477" width="9.33203125" style="241"/>
    <col min="9478" max="9478" width="15.5" style="241" bestFit="1" customWidth="1"/>
    <col min="9479" max="9729" width="9.33203125" style="241"/>
    <col min="9730" max="9730" width="86.5" style="241" customWidth="1"/>
    <col min="9731" max="9733" width="9.33203125" style="241"/>
    <col min="9734" max="9734" width="15.5" style="241" bestFit="1" customWidth="1"/>
    <col min="9735" max="9985" width="9.33203125" style="241"/>
    <col min="9986" max="9986" width="86.5" style="241" customWidth="1"/>
    <col min="9987" max="9989" width="9.33203125" style="241"/>
    <col min="9990" max="9990" width="15.5" style="241" bestFit="1" customWidth="1"/>
    <col min="9991" max="10241" width="9.33203125" style="241"/>
    <col min="10242" max="10242" width="86.5" style="241" customWidth="1"/>
    <col min="10243" max="10245" width="9.33203125" style="241"/>
    <col min="10246" max="10246" width="15.5" style="241" bestFit="1" customWidth="1"/>
    <col min="10247" max="10497" width="9.33203125" style="241"/>
    <col min="10498" max="10498" width="86.5" style="241" customWidth="1"/>
    <col min="10499" max="10501" width="9.33203125" style="241"/>
    <col min="10502" max="10502" width="15.5" style="241" bestFit="1" customWidth="1"/>
    <col min="10503" max="10753" width="9.33203125" style="241"/>
    <col min="10754" max="10754" width="86.5" style="241" customWidth="1"/>
    <col min="10755" max="10757" width="9.33203125" style="241"/>
    <col min="10758" max="10758" width="15.5" style="241" bestFit="1" customWidth="1"/>
    <col min="10759" max="11009" width="9.33203125" style="241"/>
    <col min="11010" max="11010" width="86.5" style="241" customWidth="1"/>
    <col min="11011" max="11013" width="9.33203125" style="241"/>
    <col min="11014" max="11014" width="15.5" style="241" bestFit="1" customWidth="1"/>
    <col min="11015" max="11265" width="9.33203125" style="241"/>
    <col min="11266" max="11266" width="86.5" style="241" customWidth="1"/>
    <col min="11267" max="11269" width="9.33203125" style="241"/>
    <col min="11270" max="11270" width="15.5" style="241" bestFit="1" customWidth="1"/>
    <col min="11271" max="11521" width="9.33203125" style="241"/>
    <col min="11522" max="11522" width="86.5" style="241" customWidth="1"/>
    <col min="11523" max="11525" width="9.33203125" style="241"/>
    <col min="11526" max="11526" width="15.5" style="241" bestFit="1" customWidth="1"/>
    <col min="11527" max="11777" width="9.33203125" style="241"/>
    <col min="11778" max="11778" width="86.5" style="241" customWidth="1"/>
    <col min="11779" max="11781" width="9.33203125" style="241"/>
    <col min="11782" max="11782" width="15.5" style="241" bestFit="1" customWidth="1"/>
    <col min="11783" max="12033" width="9.33203125" style="241"/>
    <col min="12034" max="12034" width="86.5" style="241" customWidth="1"/>
    <col min="12035" max="12037" width="9.33203125" style="241"/>
    <col min="12038" max="12038" width="15.5" style="241" bestFit="1" customWidth="1"/>
    <col min="12039" max="12289" width="9.33203125" style="241"/>
    <col min="12290" max="12290" width="86.5" style="241" customWidth="1"/>
    <col min="12291" max="12293" width="9.33203125" style="241"/>
    <col min="12294" max="12294" width="15.5" style="241" bestFit="1" customWidth="1"/>
    <col min="12295" max="12545" width="9.33203125" style="241"/>
    <col min="12546" max="12546" width="86.5" style="241" customWidth="1"/>
    <col min="12547" max="12549" width="9.33203125" style="241"/>
    <col min="12550" max="12550" width="15.5" style="241" bestFit="1" customWidth="1"/>
    <col min="12551" max="12801" width="9.33203125" style="241"/>
    <col min="12802" max="12802" width="86.5" style="241" customWidth="1"/>
    <col min="12803" max="12805" width="9.33203125" style="241"/>
    <col min="12806" max="12806" width="15.5" style="241" bestFit="1" customWidth="1"/>
    <col min="12807" max="13057" width="9.33203125" style="241"/>
    <col min="13058" max="13058" width="86.5" style="241" customWidth="1"/>
    <col min="13059" max="13061" width="9.33203125" style="241"/>
    <col min="13062" max="13062" width="15.5" style="241" bestFit="1" customWidth="1"/>
    <col min="13063" max="13313" width="9.33203125" style="241"/>
    <col min="13314" max="13314" width="86.5" style="241" customWidth="1"/>
    <col min="13315" max="13317" width="9.33203125" style="241"/>
    <col min="13318" max="13318" width="15.5" style="241" bestFit="1" customWidth="1"/>
    <col min="13319" max="13569" width="9.33203125" style="241"/>
    <col min="13570" max="13570" width="86.5" style="241" customWidth="1"/>
    <col min="13571" max="13573" width="9.33203125" style="241"/>
    <col min="13574" max="13574" width="15.5" style="241" bestFit="1" customWidth="1"/>
    <col min="13575" max="13825" width="9.33203125" style="241"/>
    <col min="13826" max="13826" width="86.5" style="241" customWidth="1"/>
    <col min="13827" max="13829" width="9.33203125" style="241"/>
    <col min="13830" max="13830" width="15.5" style="241" bestFit="1" customWidth="1"/>
    <col min="13831" max="14081" width="9.33203125" style="241"/>
    <col min="14082" max="14082" width="86.5" style="241" customWidth="1"/>
    <col min="14083" max="14085" width="9.33203125" style="241"/>
    <col min="14086" max="14086" width="15.5" style="241" bestFit="1" customWidth="1"/>
    <col min="14087" max="14337" width="9.33203125" style="241"/>
    <col min="14338" max="14338" width="86.5" style="241" customWidth="1"/>
    <col min="14339" max="14341" width="9.33203125" style="241"/>
    <col min="14342" max="14342" width="15.5" style="241" bestFit="1" customWidth="1"/>
    <col min="14343" max="14593" width="9.33203125" style="241"/>
    <col min="14594" max="14594" width="86.5" style="241" customWidth="1"/>
    <col min="14595" max="14597" width="9.33203125" style="241"/>
    <col min="14598" max="14598" width="15.5" style="241" bestFit="1" customWidth="1"/>
    <col min="14599" max="14849" width="9.33203125" style="241"/>
    <col min="14850" max="14850" width="86.5" style="241" customWidth="1"/>
    <col min="14851" max="14853" width="9.33203125" style="241"/>
    <col min="14854" max="14854" width="15.5" style="241" bestFit="1" customWidth="1"/>
    <col min="14855" max="15105" width="9.33203125" style="241"/>
    <col min="15106" max="15106" width="86.5" style="241" customWidth="1"/>
    <col min="15107" max="15109" width="9.33203125" style="241"/>
    <col min="15110" max="15110" width="15.5" style="241" bestFit="1" customWidth="1"/>
    <col min="15111" max="15361" width="9.33203125" style="241"/>
    <col min="15362" max="15362" width="86.5" style="241" customWidth="1"/>
    <col min="15363" max="15365" width="9.33203125" style="241"/>
    <col min="15366" max="15366" width="15.5" style="241" bestFit="1" customWidth="1"/>
    <col min="15367" max="15617" width="9.33203125" style="241"/>
    <col min="15618" max="15618" width="86.5" style="241" customWidth="1"/>
    <col min="15619" max="15621" width="9.33203125" style="241"/>
    <col min="15622" max="15622" width="15.5" style="241" bestFit="1" customWidth="1"/>
    <col min="15623" max="15873" width="9.33203125" style="241"/>
    <col min="15874" max="15874" width="86.5" style="241" customWidth="1"/>
    <col min="15875" max="15877" width="9.33203125" style="241"/>
    <col min="15878" max="15878" width="15.5" style="241" bestFit="1" customWidth="1"/>
    <col min="15879" max="16129" width="9.33203125" style="241"/>
    <col min="16130" max="16130" width="86.5" style="241" customWidth="1"/>
    <col min="16131" max="16133" width="9.33203125" style="241"/>
    <col min="16134" max="16134" width="15.5" style="241" bestFit="1" customWidth="1"/>
    <col min="16135" max="16384" width="9.33203125" style="241"/>
  </cols>
  <sheetData>
    <row r="1" spans="1:9" ht="18" customHeight="1">
      <c r="A1" s="238" t="s">
        <v>1179</v>
      </c>
      <c r="B1" s="239" t="s">
        <v>1180</v>
      </c>
      <c r="C1" s="240"/>
      <c r="D1" s="240"/>
      <c r="E1" s="240"/>
      <c r="F1" s="240"/>
      <c r="G1" s="240"/>
      <c r="H1" s="240"/>
      <c r="I1" s="240"/>
    </row>
    <row r="2" spans="1:9" ht="14.25" customHeight="1">
      <c r="A2" s="240"/>
      <c r="B2" s="239" t="s">
        <v>1181</v>
      </c>
      <c r="C2" s="240"/>
      <c r="D2" s="240"/>
      <c r="E2" s="240"/>
      <c r="F2" s="240"/>
      <c r="G2" s="240"/>
      <c r="H2" s="240"/>
      <c r="I2" s="240"/>
    </row>
    <row r="3" spans="1:9" ht="18" customHeight="1">
      <c r="A3" s="238" t="s">
        <v>1182</v>
      </c>
      <c r="B3" s="239" t="s">
        <v>1183</v>
      </c>
      <c r="C3" s="240"/>
      <c r="D3" s="240"/>
      <c r="E3" s="240"/>
      <c r="F3" s="240"/>
      <c r="G3" s="240"/>
      <c r="H3" s="240"/>
      <c r="I3" s="240"/>
    </row>
    <row r="4" spans="1:9" ht="14.25" customHeight="1">
      <c r="A4" s="240"/>
      <c r="B4" s="240"/>
      <c r="C4" s="240"/>
      <c r="D4" s="240"/>
      <c r="E4" s="240"/>
      <c r="F4" s="240"/>
      <c r="G4" s="240"/>
      <c r="H4" s="240"/>
      <c r="I4" s="240"/>
    </row>
    <row r="5" spans="1:9" ht="18" customHeight="1">
      <c r="A5" s="252" t="s">
        <v>1189</v>
      </c>
      <c r="B5" s="252"/>
      <c r="C5" s="253" t="s">
        <v>1190</v>
      </c>
      <c r="D5" s="253"/>
      <c r="E5" s="240"/>
      <c r="F5" s="240"/>
      <c r="G5" s="240"/>
      <c r="H5" s="240"/>
      <c r="I5" s="240"/>
    </row>
    <row r="6" spans="1:9" ht="14.25" customHeight="1">
      <c r="A6" s="238" t="s">
        <v>1184</v>
      </c>
      <c r="B6" s="242" t="s">
        <v>1185</v>
      </c>
      <c r="E6" s="240"/>
      <c r="F6" s="240"/>
      <c r="G6" s="240"/>
      <c r="H6" s="240"/>
      <c r="I6" s="240"/>
    </row>
    <row r="7" spans="1:9" ht="14.25" customHeight="1">
      <c r="E7" s="240"/>
      <c r="F7" s="240"/>
      <c r="G7" s="240"/>
      <c r="H7" s="240"/>
      <c r="I7" s="240"/>
    </row>
    <row r="8" spans="1:9" ht="14.25" customHeight="1">
      <c r="A8" s="240"/>
      <c r="B8" s="243"/>
      <c r="C8" s="240"/>
      <c r="D8" s="240"/>
      <c r="E8" s="240"/>
      <c r="F8" s="240"/>
      <c r="G8" s="240"/>
      <c r="H8" s="240"/>
      <c r="I8" s="240"/>
    </row>
    <row r="9" spans="1:9" ht="14.25" customHeight="1">
      <c r="A9" s="240"/>
      <c r="B9" s="244"/>
      <c r="C9" s="240"/>
      <c r="D9" s="240"/>
      <c r="E9" s="240"/>
      <c r="F9" s="240"/>
      <c r="G9" s="240"/>
      <c r="H9" s="240"/>
      <c r="I9" s="240"/>
    </row>
    <row r="10" spans="1:9" ht="14.25" customHeight="1">
      <c r="A10" s="240"/>
      <c r="B10" s="240"/>
      <c r="C10" s="240"/>
      <c r="D10" s="240"/>
      <c r="E10" s="240"/>
      <c r="F10" s="240"/>
      <c r="G10" s="240"/>
      <c r="H10" s="240"/>
      <c r="I10" s="240"/>
    </row>
    <row r="11" spans="1:9">
      <c r="A11" s="241" t="s">
        <v>26</v>
      </c>
    </row>
    <row r="17" spans="1:12" ht="14.25" customHeight="1">
      <c r="A17" s="240"/>
      <c r="B17" s="240"/>
      <c r="C17" s="240"/>
      <c r="D17" s="240"/>
      <c r="E17" s="240"/>
      <c r="F17" s="240"/>
      <c r="G17" s="240"/>
      <c r="H17" s="240"/>
      <c r="I17" s="240"/>
    </row>
    <row r="18" spans="1:12" ht="14.25" customHeight="1">
      <c r="A18" s="240"/>
      <c r="B18" s="406"/>
      <c r="C18" s="240"/>
      <c r="D18" s="240"/>
      <c r="E18" s="240"/>
      <c r="F18" s="240"/>
      <c r="G18" s="240"/>
      <c r="H18" s="240"/>
      <c r="I18" s="240"/>
    </row>
    <row r="19" spans="1:12" ht="14.25" customHeight="1">
      <c r="A19" s="240"/>
      <c r="B19" s="240"/>
      <c r="C19" s="240"/>
      <c r="D19" s="240"/>
      <c r="E19" s="240"/>
      <c r="F19" s="240"/>
      <c r="G19" s="240"/>
      <c r="H19" s="240"/>
      <c r="I19" s="240"/>
    </row>
    <row r="20" spans="1:12" ht="14.25" customHeight="1">
      <c r="A20" s="240"/>
      <c r="B20" s="240"/>
      <c r="C20" s="240"/>
      <c r="D20" s="240"/>
      <c r="E20" s="240"/>
      <c r="F20" s="240"/>
      <c r="G20" s="240"/>
      <c r="H20" s="240"/>
      <c r="I20" s="240"/>
    </row>
    <row r="24" spans="1:12" ht="14.25" customHeight="1">
      <c r="A24" s="240"/>
      <c r="B24" s="240"/>
      <c r="C24" s="240"/>
      <c r="D24" s="240"/>
      <c r="E24" s="240"/>
      <c r="F24" s="240"/>
      <c r="G24" s="240"/>
      <c r="H24" s="240"/>
      <c r="I24" s="240"/>
    </row>
    <row r="25" spans="1:12" ht="30">
      <c r="A25" s="245" t="s">
        <v>1187</v>
      </c>
      <c r="B25" s="246"/>
      <c r="C25" s="247"/>
      <c r="D25" s="247"/>
      <c r="E25" s="247"/>
      <c r="F25" s="247"/>
      <c r="G25" s="247"/>
      <c r="H25" s="247"/>
      <c r="I25" s="247"/>
      <c r="J25" s="248"/>
      <c r="K25" s="248"/>
      <c r="L25" s="248"/>
    </row>
    <row r="26" spans="1:12" ht="14.25" customHeight="1">
      <c r="A26" s="240"/>
      <c r="B26" s="240"/>
      <c r="C26" s="240"/>
      <c r="D26" s="240"/>
      <c r="E26" s="240"/>
      <c r="F26" s="240"/>
      <c r="G26" s="240"/>
      <c r="H26" s="240"/>
      <c r="I26" s="240"/>
    </row>
    <row r="27" spans="1:12" ht="18">
      <c r="A27" s="249" t="s">
        <v>1188</v>
      </c>
      <c r="B27" s="250"/>
      <c r="C27" s="250"/>
      <c r="D27" s="251"/>
      <c r="E27" s="251"/>
      <c r="F27" s="251"/>
      <c r="G27" s="249"/>
      <c r="H27" s="250"/>
      <c r="I27" s="250"/>
    </row>
    <row r="28" spans="1:12" ht="14.25" customHeight="1">
      <c r="A28" s="240"/>
      <c r="B28" s="244" t="s">
        <v>1186</v>
      </c>
      <c r="C28" s="240"/>
      <c r="D28" s="240"/>
      <c r="E28" s="240"/>
      <c r="F28" s="240"/>
      <c r="G28" s="240"/>
      <c r="H28" s="240"/>
      <c r="I28" s="240"/>
    </row>
    <row r="29" spans="1:12" ht="15.75" customHeight="1">
      <c r="A29" s="407" t="s">
        <v>1286</v>
      </c>
      <c r="B29" s="252"/>
      <c r="C29" s="253"/>
      <c r="D29" s="253"/>
      <c r="E29" s="253"/>
      <c r="F29" s="253"/>
      <c r="G29" s="253"/>
      <c r="H29" s="253"/>
      <c r="I29" s="253"/>
      <c r="J29" s="253"/>
    </row>
    <row r="30" spans="1:12" ht="14.25" customHeight="1">
      <c r="A30" s="240"/>
      <c r="B30" s="240"/>
      <c r="C30" s="240"/>
      <c r="D30" s="240"/>
      <c r="E30" s="240"/>
      <c r="F30" s="240"/>
      <c r="G30" s="240"/>
      <c r="H30" s="240"/>
      <c r="I30" s="240"/>
    </row>
    <row r="31" spans="1:12" ht="14.25" customHeight="1">
      <c r="A31" s="254" t="s">
        <v>1191</v>
      </c>
      <c r="B31" s="255" t="s">
        <v>1192</v>
      </c>
      <c r="C31" s="256" t="s">
        <v>1193</v>
      </c>
      <c r="D31" s="254" t="s">
        <v>1194</v>
      </c>
      <c r="E31" s="405" t="s">
        <v>1195</v>
      </c>
      <c r="F31" s="254" t="s">
        <v>1196</v>
      </c>
    </row>
    <row r="32" spans="1:12" ht="14.25" customHeight="1">
      <c r="A32" s="257"/>
      <c r="B32" s="257"/>
      <c r="C32" s="240"/>
      <c r="D32" s="257"/>
      <c r="E32" s="257"/>
      <c r="F32" s="257"/>
    </row>
    <row r="33" spans="1:9" ht="14.25" customHeight="1">
      <c r="A33" s="257"/>
      <c r="B33" s="257"/>
      <c r="C33" s="240"/>
      <c r="D33" s="257"/>
      <c r="E33" s="257"/>
      <c r="F33" s="257"/>
    </row>
    <row r="34" spans="1:9" ht="14.25" customHeight="1">
      <c r="A34" s="258">
        <v>800751</v>
      </c>
      <c r="B34" s="259" t="s">
        <v>1197</v>
      </c>
      <c r="C34" s="260"/>
      <c r="D34" s="240"/>
      <c r="E34" s="240"/>
      <c r="F34" s="240"/>
      <c r="G34" s="240"/>
      <c r="H34" s="240"/>
      <c r="I34" s="240"/>
    </row>
    <row r="35" spans="1:9" ht="14.25" customHeight="1">
      <c r="A35" s="258"/>
      <c r="B35" s="259"/>
      <c r="C35" s="260"/>
      <c r="D35" s="240"/>
      <c r="E35" s="240"/>
      <c r="F35" s="240"/>
      <c r="G35" s="240"/>
      <c r="H35" s="240"/>
      <c r="I35" s="240"/>
    </row>
    <row r="36" spans="1:9">
      <c r="A36" s="241" t="s">
        <v>1198</v>
      </c>
      <c r="B36" s="241" t="s">
        <v>1199</v>
      </c>
      <c r="C36" s="242" t="s">
        <v>1025</v>
      </c>
      <c r="D36" s="241">
        <v>1</v>
      </c>
      <c r="E36" s="402"/>
      <c r="F36" s="261">
        <f>D36*E36</f>
        <v>0</v>
      </c>
    </row>
    <row r="37" spans="1:9">
      <c r="B37" s="241" t="s">
        <v>1200</v>
      </c>
      <c r="C37" s="242"/>
      <c r="F37" s="261">
        <f t="shared" ref="F37:F49" si="0">D37*E37</f>
        <v>0</v>
      </c>
    </row>
    <row r="38" spans="1:9">
      <c r="A38" s="241" t="s">
        <v>1201</v>
      </c>
      <c r="B38" s="241" t="s">
        <v>1202</v>
      </c>
      <c r="C38" s="242" t="s">
        <v>1025</v>
      </c>
      <c r="D38" s="241">
        <v>2</v>
      </c>
      <c r="E38" s="402"/>
      <c r="F38" s="261">
        <f t="shared" si="0"/>
        <v>0</v>
      </c>
    </row>
    <row r="39" spans="1:9">
      <c r="A39" s="241" t="s">
        <v>1203</v>
      </c>
      <c r="B39" s="241" t="s">
        <v>1204</v>
      </c>
      <c r="C39" s="242" t="s">
        <v>1025</v>
      </c>
      <c r="D39" s="241">
        <v>1</v>
      </c>
      <c r="E39" s="402"/>
      <c r="F39" s="261">
        <f t="shared" si="0"/>
        <v>0</v>
      </c>
    </row>
    <row r="40" spans="1:9">
      <c r="A40" s="241" t="s">
        <v>1205</v>
      </c>
      <c r="B40" s="241" t="s">
        <v>1206</v>
      </c>
      <c r="C40" s="242" t="s">
        <v>1025</v>
      </c>
      <c r="D40" s="241">
        <v>1</v>
      </c>
      <c r="E40" s="402"/>
      <c r="F40" s="261">
        <f t="shared" si="0"/>
        <v>0</v>
      </c>
    </row>
    <row r="41" spans="1:9">
      <c r="A41" s="241" t="s">
        <v>1207</v>
      </c>
      <c r="B41" s="241" t="s">
        <v>1208</v>
      </c>
      <c r="C41" s="242" t="s">
        <v>1025</v>
      </c>
      <c r="D41" s="241">
        <v>1</v>
      </c>
      <c r="E41" s="402"/>
      <c r="F41" s="261">
        <f t="shared" si="0"/>
        <v>0</v>
      </c>
    </row>
    <row r="42" spans="1:9">
      <c r="A42" s="241" t="s">
        <v>1209</v>
      </c>
      <c r="B42" s="241" t="s">
        <v>1210</v>
      </c>
      <c r="C42" s="242" t="s">
        <v>1025</v>
      </c>
      <c r="D42" s="241">
        <v>2</v>
      </c>
      <c r="E42" s="402"/>
      <c r="F42" s="261">
        <f t="shared" si="0"/>
        <v>0</v>
      </c>
    </row>
    <row r="43" spans="1:9">
      <c r="A43" s="241" t="s">
        <v>1211</v>
      </c>
      <c r="B43" s="241" t="s">
        <v>1212</v>
      </c>
      <c r="C43" s="242" t="s">
        <v>1025</v>
      </c>
      <c r="D43" s="241">
        <v>1</v>
      </c>
      <c r="E43" s="402"/>
      <c r="F43" s="261">
        <f t="shared" si="0"/>
        <v>0</v>
      </c>
    </row>
    <row r="44" spans="1:9">
      <c r="A44" s="241" t="s">
        <v>1213</v>
      </c>
      <c r="B44" s="241" t="s">
        <v>1214</v>
      </c>
      <c r="C44" s="242" t="s">
        <v>1215</v>
      </c>
      <c r="D44" s="241">
        <v>10</v>
      </c>
      <c r="E44" s="402"/>
      <c r="F44" s="261">
        <f t="shared" si="0"/>
        <v>0</v>
      </c>
    </row>
    <row r="45" spans="1:9">
      <c r="A45" s="241" t="s">
        <v>1216</v>
      </c>
      <c r="B45" s="241" t="s">
        <v>1217</v>
      </c>
      <c r="C45" s="242" t="s">
        <v>1215</v>
      </c>
      <c r="D45" s="241">
        <v>4</v>
      </c>
      <c r="E45" s="402"/>
      <c r="F45" s="261">
        <f t="shared" si="0"/>
        <v>0</v>
      </c>
    </row>
    <row r="46" spans="1:9">
      <c r="A46" s="241" t="s">
        <v>1218</v>
      </c>
      <c r="B46" s="241" t="s">
        <v>1219</v>
      </c>
      <c r="C46" s="242" t="s">
        <v>1025</v>
      </c>
      <c r="D46" s="241">
        <v>1</v>
      </c>
      <c r="E46" s="402"/>
      <c r="F46" s="261">
        <f t="shared" si="0"/>
        <v>0</v>
      </c>
    </row>
    <row r="47" spans="1:9">
      <c r="A47" s="241" t="s">
        <v>1220</v>
      </c>
      <c r="B47" s="241" t="s">
        <v>1221</v>
      </c>
      <c r="C47" s="242" t="s">
        <v>144</v>
      </c>
      <c r="D47" s="241">
        <v>1</v>
      </c>
      <c r="E47" s="402"/>
      <c r="F47" s="261">
        <f t="shared" si="0"/>
        <v>0</v>
      </c>
    </row>
    <row r="48" spans="1:9">
      <c r="A48" s="241" t="s">
        <v>1222</v>
      </c>
      <c r="B48" s="241" t="s">
        <v>1223</v>
      </c>
      <c r="C48" s="242" t="s">
        <v>253</v>
      </c>
      <c r="D48" s="241">
        <v>4</v>
      </c>
      <c r="E48" s="402"/>
      <c r="F48" s="261">
        <f t="shared" si="0"/>
        <v>0</v>
      </c>
    </row>
    <row r="49" spans="1:6">
      <c r="A49" s="241" t="s">
        <v>1224</v>
      </c>
      <c r="B49" s="241" t="s">
        <v>1225</v>
      </c>
      <c r="C49" s="262" t="s">
        <v>253</v>
      </c>
      <c r="D49" s="263">
        <v>8</v>
      </c>
      <c r="E49" s="403"/>
      <c r="F49" s="264">
        <f t="shared" si="0"/>
        <v>0</v>
      </c>
    </row>
    <row r="50" spans="1:6">
      <c r="C50" s="242" t="s">
        <v>1226</v>
      </c>
      <c r="F50" s="261">
        <f>SUM(F36:F49)</f>
        <v>0</v>
      </c>
    </row>
    <row r="51" spans="1:6">
      <c r="C51" s="242" t="s">
        <v>1215</v>
      </c>
      <c r="F51" s="404">
        <v>0</v>
      </c>
    </row>
    <row r="52" spans="1:6">
      <c r="C52" s="242"/>
      <c r="F52" s="265"/>
    </row>
    <row r="53" spans="1:6" ht="15">
      <c r="B53" s="259" t="s">
        <v>1227</v>
      </c>
      <c r="C53" s="242"/>
      <c r="F53" s="265"/>
    </row>
    <row r="54" spans="1:6" ht="15">
      <c r="B54" s="259"/>
      <c r="C54" s="242"/>
      <c r="F54" s="265"/>
    </row>
    <row r="55" spans="1:6">
      <c r="A55" s="242" t="s">
        <v>1228</v>
      </c>
      <c r="B55" s="242" t="s">
        <v>1229</v>
      </c>
      <c r="C55" s="242" t="s">
        <v>1025</v>
      </c>
      <c r="D55" s="241">
        <v>1</v>
      </c>
      <c r="E55" s="402"/>
      <c r="F55" s="261">
        <f t="shared" ref="F55:F57" si="1">D55*E55</f>
        <v>0</v>
      </c>
    </row>
    <row r="56" spans="1:6">
      <c r="A56" s="242"/>
      <c r="B56" s="242" t="s">
        <v>1230</v>
      </c>
      <c r="C56" s="242"/>
      <c r="F56" s="261"/>
    </row>
    <row r="57" spans="1:6">
      <c r="A57" s="242" t="s">
        <v>1231</v>
      </c>
      <c r="B57" s="242" t="s">
        <v>1232</v>
      </c>
      <c r="C57" s="242" t="s">
        <v>253</v>
      </c>
      <c r="D57" s="241">
        <v>4</v>
      </c>
      <c r="E57" s="402"/>
      <c r="F57" s="261">
        <f t="shared" si="1"/>
        <v>0</v>
      </c>
    </row>
    <row r="58" spans="1:6">
      <c r="A58" s="242" t="s">
        <v>1233</v>
      </c>
      <c r="B58" s="242" t="s">
        <v>1225</v>
      </c>
      <c r="C58" s="262" t="s">
        <v>253</v>
      </c>
      <c r="D58" s="263">
        <v>50</v>
      </c>
      <c r="E58" s="403"/>
      <c r="F58" s="264">
        <f t="shared" ref="F58" si="2">D58*E58</f>
        <v>0</v>
      </c>
    </row>
    <row r="59" spans="1:6">
      <c r="A59" s="242"/>
      <c r="B59" s="242"/>
      <c r="C59" s="242" t="s">
        <v>1226</v>
      </c>
      <c r="F59" s="261">
        <f>SUM(F55:F58)</f>
        <v>0</v>
      </c>
    </row>
    <row r="60" spans="1:6">
      <c r="A60" s="242"/>
      <c r="B60" s="242"/>
      <c r="C60" s="242" t="s">
        <v>1215</v>
      </c>
      <c r="F60" s="404">
        <v>0</v>
      </c>
    </row>
    <row r="61" spans="1:6">
      <c r="A61" s="242"/>
      <c r="B61" s="242"/>
      <c r="C61" s="242"/>
      <c r="F61" s="261"/>
    </row>
    <row r="62" spans="1:6" ht="15">
      <c r="A62" s="242"/>
      <c r="B62" s="259" t="s">
        <v>1234</v>
      </c>
      <c r="C62" s="242"/>
      <c r="F62" s="261"/>
    </row>
    <row r="63" spans="1:6">
      <c r="A63" s="242"/>
      <c r="B63" s="242" t="s">
        <v>1235</v>
      </c>
      <c r="C63" s="242" t="s">
        <v>144</v>
      </c>
      <c r="D63" s="241">
        <v>15</v>
      </c>
      <c r="E63" s="402"/>
      <c r="F63" s="261">
        <f t="shared" ref="F63" si="3">D63*E63</f>
        <v>0</v>
      </c>
    </row>
    <row r="64" spans="1:6">
      <c r="A64" s="242"/>
      <c r="B64" s="242"/>
      <c r="C64" s="242"/>
      <c r="F64" s="261"/>
    </row>
    <row r="65" spans="1:6">
      <c r="A65" s="242"/>
      <c r="B65" s="242"/>
      <c r="C65" s="242"/>
      <c r="F65" s="261"/>
    </row>
    <row r="66" spans="1:6" ht="15">
      <c r="A66" s="242"/>
      <c r="B66" s="259" t="s">
        <v>1236</v>
      </c>
      <c r="C66" s="242"/>
      <c r="F66" s="261"/>
    </row>
    <row r="67" spans="1:6">
      <c r="A67" s="242"/>
      <c r="B67" s="242" t="s">
        <v>1237</v>
      </c>
      <c r="C67" s="242" t="s">
        <v>967</v>
      </c>
      <c r="D67" s="241">
        <v>10</v>
      </c>
      <c r="E67" s="402"/>
      <c r="F67" s="261">
        <f t="shared" ref="F67:F69" si="4">D67*E67</f>
        <v>0</v>
      </c>
    </row>
    <row r="68" spans="1:6">
      <c r="A68" s="242"/>
      <c r="B68" s="242" t="s">
        <v>1238</v>
      </c>
      <c r="C68" s="242" t="s">
        <v>967</v>
      </c>
      <c r="D68" s="241">
        <v>5</v>
      </c>
      <c r="E68" s="402"/>
      <c r="F68" s="261">
        <f t="shared" si="4"/>
        <v>0</v>
      </c>
    </row>
    <row r="69" spans="1:6">
      <c r="A69" s="242"/>
      <c r="B69" s="242" t="s">
        <v>1239</v>
      </c>
      <c r="C69" s="242" t="s">
        <v>967</v>
      </c>
      <c r="D69" s="241">
        <v>5</v>
      </c>
      <c r="E69" s="402"/>
      <c r="F69" s="261">
        <f t="shared" si="4"/>
        <v>0</v>
      </c>
    </row>
    <row r="70" spans="1:6">
      <c r="A70" s="242"/>
      <c r="B70" s="242" t="s">
        <v>1240</v>
      </c>
      <c r="C70" s="262" t="s">
        <v>967</v>
      </c>
      <c r="D70" s="263">
        <v>1</v>
      </c>
      <c r="E70" s="403"/>
      <c r="F70" s="264">
        <f t="shared" ref="F70" si="5">D70*E70</f>
        <v>0</v>
      </c>
    </row>
    <row r="71" spans="1:6">
      <c r="A71" s="242"/>
      <c r="B71" s="242"/>
      <c r="C71" s="242" t="s">
        <v>1241</v>
      </c>
      <c r="F71" s="261">
        <f>SUM(F67:F70)</f>
        <v>0</v>
      </c>
    </row>
    <row r="72" spans="1:6">
      <c r="A72" s="242"/>
      <c r="B72" s="242"/>
      <c r="C72" s="242"/>
      <c r="F72" s="261"/>
    </row>
    <row r="73" spans="1:6" ht="15">
      <c r="A73" s="242"/>
      <c r="B73" s="259" t="s">
        <v>1242</v>
      </c>
      <c r="C73" s="242"/>
      <c r="F73" s="261"/>
    </row>
    <row r="74" spans="1:6">
      <c r="A74" s="242"/>
      <c r="B74" s="242" t="s">
        <v>1282</v>
      </c>
      <c r="C74" s="242">
        <f>F50+F59</f>
        <v>0</v>
      </c>
      <c r="F74" s="261"/>
    </row>
    <row r="75" spans="1:6">
      <c r="A75" s="242"/>
      <c r="B75" s="242" t="s">
        <v>1283</v>
      </c>
      <c r="C75" s="242">
        <f>F51+F60</f>
        <v>0</v>
      </c>
      <c r="F75" s="261"/>
    </row>
    <row r="76" spans="1:6">
      <c r="A76" s="242"/>
      <c r="B76" s="242" t="s">
        <v>1284</v>
      </c>
      <c r="C76" s="242">
        <f>F63</f>
        <v>0</v>
      </c>
      <c r="F76" s="261"/>
    </row>
    <row r="77" spans="1:6" ht="15" thickBot="1">
      <c r="A77" s="242"/>
      <c r="B77" s="242" t="s">
        <v>1285</v>
      </c>
      <c r="C77" s="242">
        <f>F71</f>
        <v>0</v>
      </c>
      <c r="F77" s="261"/>
    </row>
    <row r="78" spans="1:6" s="266" customFormat="1" ht="15.75" thickBot="1">
      <c r="B78" s="266" t="s">
        <v>1243</v>
      </c>
      <c r="C78" s="401">
        <f>SUM(C74:C77)</f>
        <v>0</v>
      </c>
      <c r="F78" s="267"/>
    </row>
    <row r="79" spans="1:6" s="266" customFormat="1" ht="15">
      <c r="F79" s="267"/>
    </row>
    <row r="80" spans="1:6">
      <c r="B80" s="241" t="s">
        <v>1244</v>
      </c>
    </row>
    <row r="82" spans="2:6" ht="15">
      <c r="B82" s="259"/>
    </row>
    <row r="83" spans="2:6">
      <c r="F83" s="268"/>
    </row>
    <row r="84" spans="2:6">
      <c r="F84" s="268"/>
    </row>
    <row r="85" spans="2:6">
      <c r="F85" s="269"/>
    </row>
    <row r="86" spans="2:6">
      <c r="F86" s="269"/>
    </row>
  </sheetData>
  <pageMargins left="1.1811023622047245" right="0.39370078740157483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4"/>
  <sheetViews>
    <sheetView zoomScaleNormal="100" zoomScaleSheetLayoutView="100" workbookViewId="0">
      <selection activeCell="L13" sqref="L13"/>
    </sheetView>
  </sheetViews>
  <sheetFormatPr defaultRowHeight="12.75"/>
  <cols>
    <col min="1" max="1" width="5.1640625" style="271" customWidth="1"/>
    <col min="2" max="2" width="48" style="271" customWidth="1"/>
    <col min="3" max="3" width="9" style="272" customWidth="1"/>
    <col min="4" max="4" width="21.5" style="273" bestFit="1" customWidth="1"/>
    <col min="5" max="5" width="9.1640625" style="271" customWidth="1"/>
    <col min="6" max="6" width="10.83203125" style="271" customWidth="1"/>
    <col min="7" max="7" width="10.6640625" style="271" hidden="1" customWidth="1"/>
    <col min="8" max="8" width="17.33203125" style="274" bestFit="1" customWidth="1"/>
    <col min="9" max="9" width="17.33203125" style="274" customWidth="1"/>
    <col min="10" max="16384" width="9.33203125" style="271"/>
  </cols>
  <sheetData>
    <row r="1" spans="1:9">
      <c r="A1" s="270" t="s">
        <v>1245</v>
      </c>
    </row>
    <row r="3" spans="1:9">
      <c r="A3" s="273"/>
      <c r="B3" s="275" t="s">
        <v>1246</v>
      </c>
      <c r="E3" s="276"/>
    </row>
    <row r="4" spans="1:9">
      <c r="C4" s="272" t="s">
        <v>26</v>
      </c>
      <c r="E4" s="277"/>
      <c r="F4" s="278"/>
      <c r="G4" s="278"/>
    </row>
    <row r="5" spans="1:9">
      <c r="A5" s="279"/>
      <c r="B5" s="278" t="s">
        <v>1247</v>
      </c>
      <c r="E5" s="276"/>
    </row>
    <row r="6" spans="1:9">
      <c r="A6" s="279"/>
      <c r="B6" s="280" t="s">
        <v>1248</v>
      </c>
      <c r="E6" s="276"/>
    </row>
    <row r="7" spans="1:9">
      <c r="A7" s="279"/>
      <c r="B7" s="281" t="s">
        <v>1249</v>
      </c>
      <c r="E7" s="276"/>
    </row>
    <row r="8" spans="1:9">
      <c r="A8" s="273"/>
      <c r="E8" s="276"/>
    </row>
    <row r="9" spans="1:9">
      <c r="A9" s="282"/>
      <c r="B9" s="283"/>
      <c r="C9" s="284"/>
      <c r="D9" s="285"/>
      <c r="E9" s="286"/>
      <c r="F9" s="282"/>
      <c r="H9" s="419" t="s">
        <v>1250</v>
      </c>
      <c r="I9" s="274" t="s">
        <v>1251</v>
      </c>
    </row>
    <row r="10" spans="1:9">
      <c r="A10" s="282">
        <v>1</v>
      </c>
      <c r="B10" s="283" t="s">
        <v>1252</v>
      </c>
    </row>
    <row r="11" spans="1:9">
      <c r="A11" s="282"/>
      <c r="B11" s="283"/>
      <c r="C11" s="284" t="s">
        <v>1253</v>
      </c>
      <c r="D11" s="285"/>
      <c r="E11" s="286">
        <v>3</v>
      </c>
      <c r="F11" s="282" t="s">
        <v>1025</v>
      </c>
      <c r="H11" s="419"/>
      <c r="I11" s="274">
        <f>H11*E11</f>
        <v>0</v>
      </c>
    </row>
    <row r="12" spans="1:9">
      <c r="A12" s="282"/>
      <c r="B12" s="283"/>
      <c r="C12" s="284"/>
      <c r="D12" s="285"/>
      <c r="E12" s="286"/>
      <c r="F12" s="287"/>
      <c r="I12" s="271"/>
    </row>
    <row r="13" spans="1:9" ht="25.5">
      <c r="A13" s="282">
        <v>2</v>
      </c>
      <c r="B13" s="283" t="s">
        <v>1254</v>
      </c>
    </row>
    <row r="14" spans="1:9">
      <c r="A14" s="282"/>
      <c r="B14" s="283"/>
      <c r="C14" s="284" t="s">
        <v>1253</v>
      </c>
      <c r="D14" s="285"/>
      <c r="E14" s="286">
        <v>1</v>
      </c>
      <c r="F14" s="287" t="s">
        <v>1025</v>
      </c>
      <c r="H14" s="419"/>
      <c r="I14" s="274">
        <f t="shared" ref="I14:I18" si="0">H14*E14</f>
        <v>0</v>
      </c>
    </row>
    <row r="15" spans="1:9">
      <c r="A15" s="282"/>
      <c r="B15" s="283" t="s">
        <v>1255</v>
      </c>
      <c r="C15" s="284"/>
      <c r="D15" s="285"/>
      <c r="E15" s="286"/>
      <c r="F15" s="287"/>
    </row>
    <row r="16" spans="1:9">
      <c r="A16" s="282"/>
      <c r="B16" s="283"/>
      <c r="C16" s="284"/>
      <c r="D16" s="285"/>
      <c r="E16" s="286"/>
      <c r="F16" s="287"/>
    </row>
    <row r="17" spans="1:9">
      <c r="A17" s="282">
        <v>3</v>
      </c>
      <c r="B17" s="283" t="s">
        <v>1256</v>
      </c>
    </row>
    <row r="18" spans="1:9">
      <c r="A18" s="282"/>
      <c r="B18" s="283"/>
      <c r="C18" s="284" t="s">
        <v>1257</v>
      </c>
      <c r="D18" s="285"/>
      <c r="E18" s="286">
        <v>1</v>
      </c>
      <c r="F18" s="287" t="s">
        <v>1025</v>
      </c>
      <c r="H18" s="419"/>
      <c r="I18" s="274">
        <f t="shared" si="0"/>
        <v>0</v>
      </c>
    </row>
    <row r="19" spans="1:9">
      <c r="A19" s="282"/>
      <c r="B19" s="283" t="s">
        <v>1258</v>
      </c>
      <c r="C19" s="284"/>
      <c r="D19" s="285"/>
      <c r="E19" s="286"/>
      <c r="F19" s="287"/>
      <c r="I19" s="271"/>
    </row>
    <row r="20" spans="1:9">
      <c r="A20" s="282"/>
      <c r="B20" s="283"/>
      <c r="C20" s="284"/>
      <c r="D20" s="285"/>
      <c r="E20" s="286"/>
      <c r="F20" s="287"/>
    </row>
    <row r="21" spans="1:9">
      <c r="A21" s="282">
        <v>4</v>
      </c>
      <c r="B21" s="283" t="s">
        <v>1259</v>
      </c>
      <c r="I21" s="271"/>
    </row>
    <row r="22" spans="1:9">
      <c r="A22" s="282"/>
      <c r="B22" s="283"/>
      <c r="C22" s="284" t="s">
        <v>1260</v>
      </c>
      <c r="D22" s="285"/>
      <c r="E22" s="286">
        <v>2</v>
      </c>
      <c r="F22" s="287" t="s">
        <v>1025</v>
      </c>
      <c r="H22" s="419"/>
      <c r="I22" s="274">
        <f t="shared" ref="I22" si="1">H22*E22</f>
        <v>0</v>
      </c>
    </row>
    <row r="23" spans="1:9">
      <c r="A23" s="282"/>
      <c r="B23" s="283"/>
      <c r="C23" s="284"/>
      <c r="D23" s="285"/>
      <c r="E23" s="286"/>
      <c r="F23" s="287"/>
    </row>
    <row r="24" spans="1:9">
      <c r="A24" s="282">
        <v>5</v>
      </c>
      <c r="B24" s="271" t="s">
        <v>1261</v>
      </c>
      <c r="D24" s="271"/>
      <c r="F24" s="273"/>
    </row>
    <row r="25" spans="1:9">
      <c r="A25" s="282"/>
      <c r="C25" s="272" t="s">
        <v>1253</v>
      </c>
      <c r="D25" s="271"/>
      <c r="E25" s="271">
        <v>1</v>
      </c>
      <c r="F25" s="273" t="s">
        <v>1025</v>
      </c>
      <c r="H25" s="419"/>
      <c r="I25" s="274">
        <f t="shared" ref="I25:I26" si="2">H25*E25</f>
        <v>0</v>
      </c>
    </row>
    <row r="26" spans="1:9">
      <c r="A26" s="282"/>
      <c r="B26" s="271" t="s">
        <v>1262</v>
      </c>
      <c r="D26" s="271"/>
      <c r="E26" s="271">
        <v>1</v>
      </c>
      <c r="F26" s="273" t="s">
        <v>1025</v>
      </c>
      <c r="H26" s="419"/>
      <c r="I26" s="274">
        <f t="shared" si="2"/>
        <v>0</v>
      </c>
    </row>
    <row r="27" spans="1:9">
      <c r="A27" s="282"/>
      <c r="B27" s="283"/>
      <c r="C27" s="284"/>
      <c r="D27" s="285"/>
      <c r="E27" s="286"/>
      <c r="F27" s="287"/>
      <c r="I27" s="271"/>
    </row>
    <row r="28" spans="1:9">
      <c r="A28" s="282">
        <v>6</v>
      </c>
      <c r="B28" s="288" t="s">
        <v>1263</v>
      </c>
      <c r="C28" s="284"/>
      <c r="D28" s="285"/>
      <c r="E28" s="289"/>
      <c r="F28" s="287"/>
    </row>
    <row r="29" spans="1:9">
      <c r="A29" s="282"/>
      <c r="B29" s="288"/>
      <c r="C29" s="284" t="s">
        <v>1253</v>
      </c>
      <c r="D29" s="285"/>
      <c r="E29" s="289">
        <v>1</v>
      </c>
      <c r="F29" s="287" t="s">
        <v>1025</v>
      </c>
      <c r="H29" s="419"/>
      <c r="I29" s="274">
        <f t="shared" ref="I29" si="3">H29*E29</f>
        <v>0</v>
      </c>
    </row>
    <row r="30" spans="1:9">
      <c r="A30" s="273"/>
      <c r="D30" s="271"/>
      <c r="F30" s="273"/>
    </row>
    <row r="31" spans="1:9">
      <c r="A31" s="282">
        <v>7</v>
      </c>
      <c r="B31" s="288" t="s">
        <v>1264</v>
      </c>
      <c r="C31" s="284"/>
      <c r="D31" s="285"/>
      <c r="E31" s="289"/>
      <c r="F31" s="287"/>
      <c r="I31" s="271"/>
    </row>
    <row r="32" spans="1:9">
      <c r="A32" s="282"/>
      <c r="B32" s="288"/>
      <c r="C32" s="284" t="s">
        <v>1265</v>
      </c>
      <c r="D32" s="285"/>
      <c r="E32" s="289">
        <v>18</v>
      </c>
      <c r="F32" s="287" t="s">
        <v>289</v>
      </c>
      <c r="H32" s="419"/>
      <c r="I32" s="274">
        <f t="shared" ref="I32:I33" si="4">H32*E32</f>
        <v>0</v>
      </c>
    </row>
    <row r="33" spans="1:9">
      <c r="A33" s="282"/>
      <c r="B33" s="288" t="s">
        <v>1266</v>
      </c>
      <c r="C33" s="284"/>
      <c r="D33" s="285"/>
      <c r="E33" s="289">
        <v>1</v>
      </c>
      <c r="F33" s="287" t="s">
        <v>1267</v>
      </c>
      <c r="H33" s="419"/>
      <c r="I33" s="274">
        <f t="shared" si="4"/>
        <v>0</v>
      </c>
    </row>
    <row r="34" spans="1:9">
      <c r="A34" s="282"/>
      <c r="B34" s="290"/>
      <c r="C34" s="291"/>
      <c r="D34" s="292"/>
      <c r="E34" s="293"/>
      <c r="F34" s="294"/>
    </row>
    <row r="35" spans="1:9">
      <c r="A35" s="273">
        <v>8</v>
      </c>
      <c r="B35" s="271" t="s">
        <v>1268</v>
      </c>
      <c r="D35" s="271"/>
      <c r="F35" s="273"/>
    </row>
    <row r="36" spans="1:9">
      <c r="A36" s="273"/>
      <c r="C36" s="272" t="s">
        <v>1260</v>
      </c>
      <c r="D36" s="276"/>
      <c r="E36" s="271">
        <v>2</v>
      </c>
      <c r="F36" s="273" t="s">
        <v>1025</v>
      </c>
      <c r="H36" s="419"/>
      <c r="I36" s="274">
        <f t="shared" ref="I36:I39" si="5">H36*E36</f>
        <v>0</v>
      </c>
    </row>
    <row r="37" spans="1:9">
      <c r="A37" s="273"/>
      <c r="C37" s="272" t="s">
        <v>1253</v>
      </c>
      <c r="D37" s="276"/>
      <c r="E37" s="271">
        <v>2</v>
      </c>
      <c r="F37" s="273" t="s">
        <v>1025</v>
      </c>
      <c r="H37" s="419"/>
      <c r="I37" s="274">
        <f t="shared" si="5"/>
        <v>0</v>
      </c>
    </row>
    <row r="38" spans="1:9">
      <c r="A38" s="282"/>
      <c r="B38" s="290"/>
      <c r="C38" s="291"/>
      <c r="D38" s="292"/>
      <c r="E38" s="293"/>
      <c r="F38" s="294"/>
      <c r="H38" s="271"/>
      <c r="I38" s="271"/>
    </row>
    <row r="39" spans="1:9">
      <c r="A39" s="295">
        <v>9</v>
      </c>
      <c r="B39" s="296" t="s">
        <v>1269</v>
      </c>
      <c r="C39" s="297"/>
      <c r="D39" s="296"/>
      <c r="E39" s="293">
        <v>1</v>
      </c>
      <c r="F39" s="294" t="s">
        <v>1267</v>
      </c>
      <c r="G39" s="296"/>
      <c r="H39" s="419"/>
      <c r="I39" s="274">
        <f t="shared" si="5"/>
        <v>0</v>
      </c>
    </row>
    <row r="40" spans="1:9">
      <c r="A40" s="295"/>
      <c r="B40" s="296" t="s">
        <v>1270</v>
      </c>
      <c r="C40" s="297"/>
      <c r="D40" s="296"/>
      <c r="E40" s="293"/>
      <c r="F40" s="295"/>
      <c r="G40" s="296"/>
      <c r="H40" s="271"/>
      <c r="I40" s="271"/>
    </row>
    <row r="41" spans="1:9">
      <c r="A41" s="273"/>
      <c r="F41" s="273"/>
    </row>
    <row r="42" spans="1:9">
      <c r="A42" s="273"/>
      <c r="B42" s="298" t="s">
        <v>1271</v>
      </c>
      <c r="F42" s="273"/>
      <c r="I42" s="299">
        <f>CEILING(SUM(I7:I41),1)</f>
        <v>0</v>
      </c>
    </row>
    <row r="43" spans="1:9">
      <c r="A43" s="273"/>
      <c r="B43" s="300"/>
      <c r="F43" s="273"/>
      <c r="I43" s="301"/>
    </row>
    <row r="44" spans="1:9">
      <c r="A44" s="273"/>
      <c r="B44" s="300" t="s">
        <v>1272</v>
      </c>
      <c r="F44" s="273"/>
      <c r="I44" s="301">
        <f>ROUND(I42*0.2,-2)</f>
        <v>0</v>
      </c>
    </row>
    <row r="45" spans="1:9">
      <c r="A45" s="273"/>
      <c r="B45" s="300" t="s">
        <v>1273</v>
      </c>
      <c r="F45" s="273"/>
      <c r="I45" s="301">
        <f>ROUND(I42*0.07,-2)</f>
        <v>0</v>
      </c>
    </row>
    <row r="46" spans="1:9">
      <c r="A46" s="273"/>
      <c r="B46" s="300" t="s">
        <v>1274</v>
      </c>
      <c r="F46" s="273"/>
      <c r="I46" s="301">
        <f>ROUND(I42*0.04,-2)</f>
        <v>0</v>
      </c>
    </row>
    <row r="47" spans="1:9">
      <c r="A47" s="273"/>
      <c r="B47" s="300" t="s">
        <v>1275</v>
      </c>
      <c r="F47" s="273"/>
      <c r="I47" s="301">
        <v>0</v>
      </c>
    </row>
    <row r="48" spans="1:9">
      <c r="A48" s="273"/>
      <c r="B48" s="300" t="s">
        <v>1276</v>
      </c>
      <c r="F48" s="273"/>
      <c r="I48" s="302">
        <f>ROUND(SUM(I42:I46)*0.05,-2)</f>
        <v>0</v>
      </c>
    </row>
    <row r="49" spans="1:9" ht="13.5" thickBot="1">
      <c r="A49" s="273"/>
      <c r="F49" s="273"/>
      <c r="I49" s="271"/>
    </row>
    <row r="50" spans="1:9" ht="20.25" customHeight="1" thickBot="1">
      <c r="A50" s="273"/>
      <c r="B50" s="298" t="s">
        <v>1277</v>
      </c>
      <c r="F50" s="273"/>
      <c r="I50" s="420">
        <f>SUM(I41:I49)</f>
        <v>0</v>
      </c>
    </row>
    <row r="51" spans="1:9">
      <c r="A51" s="273"/>
      <c r="F51" s="273"/>
    </row>
    <row r="52" spans="1:9">
      <c r="A52" s="273"/>
      <c r="F52" s="273"/>
    </row>
    <row r="53" spans="1:9">
      <c r="A53" s="273"/>
      <c r="F53" s="273"/>
    </row>
    <row r="54" spans="1:9">
      <c r="A54" s="273"/>
      <c r="F54" s="273"/>
    </row>
    <row r="55" spans="1:9">
      <c r="A55" s="273"/>
      <c r="F55" s="273"/>
    </row>
    <row r="56" spans="1:9">
      <c r="A56" s="273"/>
      <c r="F56" s="273"/>
    </row>
    <row r="57" spans="1:9">
      <c r="A57" s="273"/>
      <c r="F57" s="273"/>
    </row>
    <row r="58" spans="1:9">
      <c r="A58" s="273"/>
      <c r="F58" s="273"/>
    </row>
    <row r="59" spans="1:9">
      <c r="A59" s="273"/>
      <c r="F59" s="273"/>
    </row>
    <row r="60" spans="1:9">
      <c r="A60" s="273"/>
      <c r="F60" s="273"/>
    </row>
    <row r="61" spans="1:9">
      <c r="A61" s="273"/>
      <c r="F61" s="273"/>
    </row>
    <row r="62" spans="1:9">
      <c r="A62" s="273"/>
      <c r="F62" s="273"/>
    </row>
    <row r="63" spans="1:9">
      <c r="A63" s="273"/>
      <c r="F63" s="273"/>
    </row>
    <row r="64" spans="1:9">
      <c r="A64" s="273"/>
      <c r="F64" s="273"/>
    </row>
    <row r="65" spans="1:6">
      <c r="A65" s="273"/>
      <c r="F65" s="273"/>
    </row>
    <row r="66" spans="1:6">
      <c r="A66" s="273"/>
      <c r="F66" s="273"/>
    </row>
    <row r="67" spans="1:6">
      <c r="A67" s="273"/>
      <c r="F67" s="273"/>
    </row>
    <row r="68" spans="1:6">
      <c r="A68" s="273"/>
      <c r="F68" s="273"/>
    </row>
    <row r="69" spans="1:6">
      <c r="A69" s="273"/>
      <c r="F69" s="273"/>
    </row>
    <row r="70" spans="1:6">
      <c r="A70" s="273"/>
      <c r="F70" s="273"/>
    </row>
    <row r="71" spans="1:6">
      <c r="A71" s="273"/>
      <c r="F71" s="273"/>
    </row>
    <row r="72" spans="1:6">
      <c r="A72" s="273"/>
      <c r="F72" s="273"/>
    </row>
    <row r="73" spans="1:6">
      <c r="A73" s="273"/>
      <c r="F73" s="273"/>
    </row>
    <row r="74" spans="1:6">
      <c r="A74" s="273"/>
      <c r="F74" s="273"/>
    </row>
    <row r="75" spans="1:6">
      <c r="A75" s="273"/>
      <c r="F75" s="273"/>
    </row>
    <row r="76" spans="1:6">
      <c r="A76" s="273"/>
      <c r="F76" s="273"/>
    </row>
    <row r="77" spans="1:6">
      <c r="A77" s="273"/>
      <c r="F77" s="273"/>
    </row>
    <row r="78" spans="1:6">
      <c r="A78" s="273"/>
      <c r="F78" s="273"/>
    </row>
    <row r="79" spans="1:6">
      <c r="A79" s="273"/>
      <c r="F79" s="273"/>
    </row>
    <row r="80" spans="1:6">
      <c r="A80" s="273"/>
      <c r="F80" s="273"/>
    </row>
    <row r="81" spans="1:6">
      <c r="A81" s="273"/>
      <c r="F81" s="273"/>
    </row>
    <row r="82" spans="1:6">
      <c r="A82" s="273"/>
      <c r="F82" s="273"/>
    </row>
    <row r="83" spans="1:6">
      <c r="A83" s="273"/>
      <c r="F83" s="273"/>
    </row>
    <row r="84" spans="1:6">
      <c r="A84" s="273"/>
      <c r="F84" s="273"/>
    </row>
    <row r="85" spans="1:6">
      <c r="A85" s="273"/>
      <c r="F85" s="273"/>
    </row>
    <row r="86" spans="1:6">
      <c r="A86" s="273"/>
      <c r="F86" s="273"/>
    </row>
    <row r="87" spans="1:6">
      <c r="A87" s="273"/>
      <c r="F87" s="273"/>
    </row>
    <row r="88" spans="1:6">
      <c r="A88" s="273"/>
      <c r="F88" s="273"/>
    </row>
    <row r="89" spans="1:6">
      <c r="A89" s="273"/>
      <c r="F89" s="273"/>
    </row>
    <row r="90" spans="1:6">
      <c r="A90" s="273"/>
      <c r="F90" s="273"/>
    </row>
    <row r="91" spans="1:6">
      <c r="A91" s="273"/>
      <c r="F91" s="273"/>
    </row>
    <row r="92" spans="1:6">
      <c r="A92" s="273"/>
      <c r="F92" s="273"/>
    </row>
    <row r="93" spans="1:6">
      <c r="A93" s="273"/>
      <c r="F93" s="273"/>
    </row>
    <row r="94" spans="1:6">
      <c r="A94" s="273"/>
      <c r="F94" s="273"/>
    </row>
    <row r="95" spans="1:6">
      <c r="A95" s="273"/>
      <c r="F95" s="273"/>
    </row>
    <row r="96" spans="1:6">
      <c r="A96" s="273"/>
      <c r="F96" s="273"/>
    </row>
    <row r="97" spans="1:6">
      <c r="A97" s="273"/>
      <c r="F97" s="273"/>
    </row>
    <row r="98" spans="1:6">
      <c r="A98" s="273"/>
      <c r="F98" s="273"/>
    </row>
    <row r="99" spans="1:6">
      <c r="A99" s="273"/>
      <c r="F99" s="273"/>
    </row>
    <row r="100" spans="1:6">
      <c r="A100" s="273"/>
      <c r="F100" s="273"/>
    </row>
    <row r="101" spans="1:6">
      <c r="A101" s="273"/>
      <c r="F101" s="273"/>
    </row>
    <row r="102" spans="1:6">
      <c r="A102" s="273"/>
      <c r="F102" s="273"/>
    </row>
    <row r="103" spans="1:6">
      <c r="A103" s="273"/>
      <c r="F103" s="273"/>
    </row>
    <row r="104" spans="1:6">
      <c r="A104" s="273"/>
      <c r="F104" s="273"/>
    </row>
    <row r="105" spans="1:6">
      <c r="A105" s="273"/>
      <c r="F105" s="273"/>
    </row>
    <row r="106" spans="1:6">
      <c r="A106" s="273"/>
      <c r="F106" s="273"/>
    </row>
    <row r="107" spans="1:6">
      <c r="A107" s="273"/>
      <c r="F107" s="273"/>
    </row>
    <row r="108" spans="1:6">
      <c r="A108" s="273"/>
      <c r="F108" s="273"/>
    </row>
    <row r="109" spans="1:6">
      <c r="A109" s="273"/>
      <c r="F109" s="273"/>
    </row>
    <row r="110" spans="1:6">
      <c r="A110" s="273"/>
      <c r="F110" s="273"/>
    </row>
    <row r="111" spans="1:6">
      <c r="A111" s="273"/>
      <c r="F111" s="273"/>
    </row>
    <row r="112" spans="1:6">
      <c r="A112" s="273"/>
      <c r="F112" s="273"/>
    </row>
    <row r="113" spans="1:6">
      <c r="A113" s="273"/>
      <c r="F113" s="273"/>
    </row>
    <row r="114" spans="1:6">
      <c r="A114" s="273"/>
      <c r="F114" s="273"/>
    </row>
    <row r="115" spans="1:6">
      <c r="A115" s="273"/>
      <c r="F115" s="273"/>
    </row>
    <row r="116" spans="1:6">
      <c r="A116" s="273"/>
      <c r="F116" s="273"/>
    </row>
    <row r="117" spans="1:6">
      <c r="A117" s="273"/>
      <c r="F117" s="273"/>
    </row>
    <row r="118" spans="1:6">
      <c r="A118" s="273"/>
      <c r="F118" s="273"/>
    </row>
    <row r="119" spans="1:6">
      <c r="A119" s="273"/>
      <c r="F119" s="273"/>
    </row>
    <row r="120" spans="1:6">
      <c r="A120" s="273"/>
      <c r="F120" s="273"/>
    </row>
    <row r="121" spans="1:6">
      <c r="A121" s="273"/>
      <c r="F121" s="273"/>
    </row>
    <row r="122" spans="1:6">
      <c r="A122" s="273"/>
      <c r="F122" s="273"/>
    </row>
    <row r="123" spans="1:6">
      <c r="A123" s="273"/>
      <c r="F123" s="273"/>
    </row>
    <row r="124" spans="1:6">
      <c r="A124" s="273"/>
      <c r="F124" s="273"/>
    </row>
    <row r="125" spans="1:6">
      <c r="A125" s="273"/>
      <c r="F125" s="273"/>
    </row>
    <row r="126" spans="1:6">
      <c r="A126" s="273"/>
      <c r="F126" s="273"/>
    </row>
    <row r="127" spans="1:6">
      <c r="A127" s="273"/>
      <c r="F127" s="273"/>
    </row>
    <row r="128" spans="1:6">
      <c r="A128" s="273"/>
      <c r="F128" s="273"/>
    </row>
    <row r="129" spans="1:6">
      <c r="A129" s="273"/>
      <c r="F129" s="273"/>
    </row>
    <row r="130" spans="1:6">
      <c r="A130" s="273"/>
      <c r="F130" s="273"/>
    </row>
    <row r="131" spans="1:6">
      <c r="A131" s="273"/>
      <c r="F131" s="273"/>
    </row>
    <row r="132" spans="1:6">
      <c r="A132" s="273"/>
      <c r="F132" s="273"/>
    </row>
    <row r="133" spans="1:6">
      <c r="A133" s="273"/>
      <c r="F133" s="273"/>
    </row>
    <row r="134" spans="1:6">
      <c r="A134" s="273"/>
      <c r="F134" s="273"/>
    </row>
    <row r="135" spans="1:6">
      <c r="A135" s="273"/>
      <c r="F135" s="273"/>
    </row>
    <row r="136" spans="1:6">
      <c r="A136" s="273"/>
      <c r="F136" s="273"/>
    </row>
    <row r="137" spans="1:6">
      <c r="A137" s="273"/>
      <c r="F137" s="273"/>
    </row>
    <row r="138" spans="1:6">
      <c r="A138" s="273"/>
      <c r="F138" s="273"/>
    </row>
    <row r="139" spans="1:6">
      <c r="A139" s="273"/>
      <c r="F139" s="273"/>
    </row>
    <row r="140" spans="1:6">
      <c r="A140" s="273"/>
      <c r="F140" s="273"/>
    </row>
    <row r="141" spans="1:6">
      <c r="A141" s="273"/>
      <c r="F141" s="273"/>
    </row>
    <row r="142" spans="1:6">
      <c r="A142" s="273"/>
      <c r="F142" s="273"/>
    </row>
    <row r="143" spans="1:6">
      <c r="A143" s="273"/>
      <c r="F143" s="273"/>
    </row>
    <row r="144" spans="1:6">
      <c r="A144" s="273"/>
      <c r="F144" s="273"/>
    </row>
    <row r="145" spans="1:6">
      <c r="A145" s="273"/>
      <c r="F145" s="273"/>
    </row>
    <row r="146" spans="1:6">
      <c r="A146" s="273"/>
      <c r="F146" s="273"/>
    </row>
    <row r="147" spans="1:6">
      <c r="A147" s="273"/>
      <c r="F147" s="273"/>
    </row>
    <row r="148" spans="1:6">
      <c r="A148" s="273"/>
      <c r="F148" s="273"/>
    </row>
    <row r="149" spans="1:6">
      <c r="A149" s="273"/>
      <c r="F149" s="273"/>
    </row>
    <row r="150" spans="1:6">
      <c r="A150" s="273"/>
      <c r="F150" s="273"/>
    </row>
    <row r="151" spans="1:6">
      <c r="A151" s="273"/>
      <c r="F151" s="273"/>
    </row>
    <row r="152" spans="1:6">
      <c r="A152" s="273"/>
      <c r="F152" s="273"/>
    </row>
    <row r="153" spans="1:6">
      <c r="A153" s="273"/>
      <c r="F153" s="273"/>
    </row>
    <row r="154" spans="1:6">
      <c r="A154" s="273"/>
      <c r="F154" s="273"/>
    </row>
    <row r="155" spans="1:6">
      <c r="A155" s="273"/>
      <c r="F155" s="273"/>
    </row>
    <row r="156" spans="1:6">
      <c r="A156" s="273"/>
      <c r="F156" s="273"/>
    </row>
    <row r="157" spans="1:6">
      <c r="A157" s="273"/>
      <c r="F157" s="273"/>
    </row>
    <row r="158" spans="1:6">
      <c r="A158" s="273"/>
      <c r="F158" s="273"/>
    </row>
    <row r="159" spans="1:6">
      <c r="A159" s="273"/>
      <c r="F159" s="273"/>
    </row>
    <row r="160" spans="1:6">
      <c r="A160" s="273"/>
      <c r="F160" s="273"/>
    </row>
    <row r="161" spans="1:6">
      <c r="A161" s="273"/>
      <c r="F161" s="273"/>
    </row>
    <row r="162" spans="1:6">
      <c r="A162" s="273"/>
      <c r="F162" s="273"/>
    </row>
    <row r="163" spans="1:6">
      <c r="A163" s="273"/>
      <c r="F163" s="273"/>
    </row>
    <row r="164" spans="1:6">
      <c r="A164" s="273"/>
      <c r="F164" s="273"/>
    </row>
    <row r="165" spans="1:6">
      <c r="A165" s="273"/>
      <c r="F165" s="273"/>
    </row>
    <row r="166" spans="1:6">
      <c r="A166" s="273"/>
      <c r="F166" s="273"/>
    </row>
    <row r="167" spans="1:6">
      <c r="A167" s="273"/>
      <c r="F167" s="273"/>
    </row>
    <row r="168" spans="1:6">
      <c r="A168" s="273"/>
      <c r="F168" s="273"/>
    </row>
    <row r="169" spans="1:6">
      <c r="A169" s="273"/>
      <c r="F169" s="273"/>
    </row>
    <row r="170" spans="1:6">
      <c r="A170" s="273"/>
      <c r="F170" s="273"/>
    </row>
    <row r="171" spans="1:6">
      <c r="A171" s="273"/>
      <c r="F171" s="273"/>
    </row>
    <row r="172" spans="1:6">
      <c r="A172" s="273"/>
      <c r="F172" s="273"/>
    </row>
    <row r="173" spans="1:6">
      <c r="A173" s="273"/>
      <c r="F173" s="273"/>
    </row>
    <row r="174" spans="1:6">
      <c r="A174" s="273"/>
      <c r="F174" s="273"/>
    </row>
    <row r="175" spans="1:6">
      <c r="A175" s="273"/>
      <c r="F175" s="273"/>
    </row>
    <row r="176" spans="1:6">
      <c r="A176" s="273"/>
      <c r="F176" s="273"/>
    </row>
    <row r="177" spans="1:6">
      <c r="A177" s="273"/>
      <c r="F177" s="273"/>
    </row>
    <row r="178" spans="1:6">
      <c r="A178" s="273"/>
      <c r="F178" s="273"/>
    </row>
    <row r="179" spans="1:6">
      <c r="A179" s="273"/>
      <c r="F179" s="273"/>
    </row>
    <row r="180" spans="1:6">
      <c r="A180" s="273"/>
      <c r="F180" s="273"/>
    </row>
    <row r="181" spans="1:6">
      <c r="A181" s="273"/>
      <c r="F181" s="273"/>
    </row>
    <row r="182" spans="1:6">
      <c r="A182" s="273"/>
      <c r="F182" s="273"/>
    </row>
    <row r="183" spans="1:6">
      <c r="A183" s="273"/>
      <c r="F183" s="273"/>
    </row>
    <row r="184" spans="1:6">
      <c r="A184" s="273"/>
      <c r="F184" s="273"/>
    </row>
    <row r="185" spans="1:6">
      <c r="A185" s="273"/>
      <c r="F185" s="273"/>
    </row>
    <row r="186" spans="1:6">
      <c r="A186" s="273"/>
      <c r="F186" s="273"/>
    </row>
    <row r="187" spans="1:6">
      <c r="A187" s="273"/>
      <c r="F187" s="273"/>
    </row>
    <row r="188" spans="1:6">
      <c r="A188" s="273"/>
      <c r="F188" s="273"/>
    </row>
    <row r="189" spans="1:6">
      <c r="A189" s="273"/>
      <c r="F189" s="273"/>
    </row>
    <row r="190" spans="1:6">
      <c r="A190" s="273"/>
      <c r="F190" s="273"/>
    </row>
    <row r="191" spans="1:6">
      <c r="A191" s="273"/>
      <c r="F191" s="273"/>
    </row>
    <row r="192" spans="1:6">
      <c r="A192" s="273"/>
      <c r="F192" s="273"/>
    </row>
    <row r="193" spans="1:6">
      <c r="A193" s="273"/>
      <c r="F193" s="273"/>
    </row>
    <row r="194" spans="1:6">
      <c r="A194" s="273"/>
      <c r="F194" s="273"/>
    </row>
    <row r="195" spans="1:6">
      <c r="A195" s="273"/>
      <c r="F195" s="273"/>
    </row>
    <row r="196" spans="1:6">
      <c r="A196" s="273"/>
      <c r="F196" s="273"/>
    </row>
    <row r="197" spans="1:6">
      <c r="A197" s="273"/>
      <c r="F197" s="273"/>
    </row>
    <row r="198" spans="1:6">
      <c r="A198" s="273"/>
      <c r="F198" s="273"/>
    </row>
    <row r="199" spans="1:6">
      <c r="A199" s="273"/>
      <c r="F199" s="273"/>
    </row>
    <row r="200" spans="1:6">
      <c r="A200" s="273"/>
      <c r="F200" s="273"/>
    </row>
    <row r="201" spans="1:6">
      <c r="A201" s="273"/>
      <c r="F201" s="273"/>
    </row>
    <row r="202" spans="1:6">
      <c r="A202" s="273"/>
      <c r="F202" s="273"/>
    </row>
    <row r="203" spans="1:6">
      <c r="A203" s="273"/>
      <c r="F203" s="273"/>
    </row>
    <row r="204" spans="1:6">
      <c r="A204" s="273"/>
      <c r="F204" s="273"/>
    </row>
    <row r="205" spans="1:6">
      <c r="A205" s="273"/>
      <c r="F205" s="273"/>
    </row>
    <row r="206" spans="1:6">
      <c r="A206" s="273"/>
      <c r="F206" s="273"/>
    </row>
    <row r="207" spans="1:6">
      <c r="A207" s="273"/>
      <c r="F207" s="273"/>
    </row>
    <row r="208" spans="1:6">
      <c r="A208" s="273"/>
      <c r="F208" s="273"/>
    </row>
    <row r="209" spans="1:6">
      <c r="A209" s="273"/>
      <c r="F209" s="273"/>
    </row>
    <row r="210" spans="1:6">
      <c r="A210" s="273"/>
      <c r="F210" s="273"/>
    </row>
    <row r="211" spans="1:6">
      <c r="A211" s="273"/>
      <c r="F211" s="273"/>
    </row>
    <row r="212" spans="1:6">
      <c r="A212" s="273"/>
      <c r="F212" s="273"/>
    </row>
    <row r="213" spans="1:6">
      <c r="A213" s="273"/>
      <c r="F213" s="273"/>
    </row>
    <row r="214" spans="1:6">
      <c r="A214" s="273"/>
      <c r="F214" s="273"/>
    </row>
    <row r="215" spans="1:6">
      <c r="A215" s="273"/>
      <c r="F215" s="273"/>
    </row>
    <row r="216" spans="1:6">
      <c r="A216" s="273"/>
      <c r="F216" s="273"/>
    </row>
    <row r="217" spans="1:6">
      <c r="A217" s="273"/>
      <c r="F217" s="273"/>
    </row>
    <row r="218" spans="1:6">
      <c r="A218" s="273"/>
      <c r="F218" s="273"/>
    </row>
    <row r="219" spans="1:6">
      <c r="A219" s="273"/>
      <c r="F219" s="273"/>
    </row>
    <row r="220" spans="1:6">
      <c r="A220" s="273"/>
      <c r="F220" s="273"/>
    </row>
    <row r="221" spans="1:6">
      <c r="A221" s="273"/>
      <c r="F221" s="273"/>
    </row>
    <row r="222" spans="1:6">
      <c r="A222" s="273"/>
      <c r="F222" s="273"/>
    </row>
    <row r="223" spans="1:6">
      <c r="A223" s="273"/>
      <c r="F223" s="273"/>
    </row>
    <row r="224" spans="1:6">
      <c r="A224" s="273"/>
      <c r="F224" s="273"/>
    </row>
    <row r="225" spans="1:6">
      <c r="A225" s="273"/>
      <c r="F225" s="273"/>
    </row>
    <row r="226" spans="1:6">
      <c r="A226" s="273"/>
      <c r="F226" s="273"/>
    </row>
    <row r="227" spans="1:6">
      <c r="A227" s="273"/>
      <c r="F227" s="273"/>
    </row>
    <row r="228" spans="1:6">
      <c r="A228" s="273"/>
      <c r="F228" s="273"/>
    </row>
    <row r="229" spans="1:6">
      <c r="A229" s="273"/>
      <c r="F229" s="273"/>
    </row>
    <row r="230" spans="1:6">
      <c r="A230" s="273"/>
      <c r="F230" s="273"/>
    </row>
    <row r="231" spans="1:6">
      <c r="A231" s="273"/>
      <c r="F231" s="273"/>
    </row>
    <row r="232" spans="1:6">
      <c r="A232" s="273"/>
      <c r="F232" s="273"/>
    </row>
    <row r="233" spans="1:6">
      <c r="A233" s="273"/>
      <c r="F233" s="273"/>
    </row>
    <row r="234" spans="1:6">
      <c r="A234" s="273"/>
      <c r="F234" s="273"/>
    </row>
    <row r="235" spans="1:6">
      <c r="A235" s="273"/>
      <c r="F235" s="273"/>
    </row>
    <row r="236" spans="1:6">
      <c r="A236" s="273"/>
      <c r="F236" s="273"/>
    </row>
    <row r="237" spans="1:6">
      <c r="A237" s="273"/>
      <c r="F237" s="273"/>
    </row>
    <row r="238" spans="1:6">
      <c r="A238" s="273"/>
      <c r="F238" s="273"/>
    </row>
    <row r="239" spans="1:6">
      <c r="A239" s="273"/>
      <c r="F239" s="273"/>
    </row>
    <row r="240" spans="1:6">
      <c r="A240" s="273"/>
      <c r="F240" s="273"/>
    </row>
    <row r="241" spans="1:6">
      <c r="A241" s="273"/>
      <c r="F241" s="273"/>
    </row>
    <row r="242" spans="1:6">
      <c r="A242" s="273"/>
      <c r="F242" s="273"/>
    </row>
    <row r="243" spans="1:6">
      <c r="A243" s="273"/>
      <c r="F243" s="273"/>
    </row>
    <row r="244" spans="1:6">
      <c r="A244" s="273"/>
      <c r="F244" s="273"/>
    </row>
    <row r="245" spans="1:6">
      <c r="A245" s="273"/>
      <c r="F245" s="273"/>
    </row>
    <row r="246" spans="1:6">
      <c r="A246" s="273"/>
      <c r="F246" s="273"/>
    </row>
    <row r="247" spans="1:6">
      <c r="A247" s="273"/>
      <c r="F247" s="273"/>
    </row>
    <row r="248" spans="1:6">
      <c r="A248" s="273"/>
      <c r="F248" s="273"/>
    </row>
    <row r="249" spans="1:6">
      <c r="A249" s="273"/>
      <c r="F249" s="273"/>
    </row>
    <row r="250" spans="1:6">
      <c r="A250" s="273"/>
      <c r="F250" s="273"/>
    </row>
    <row r="251" spans="1:6">
      <c r="A251" s="273"/>
      <c r="F251" s="273"/>
    </row>
    <row r="252" spans="1:6">
      <c r="A252" s="273"/>
      <c r="F252" s="273"/>
    </row>
    <row r="253" spans="1:6">
      <c r="A253" s="273"/>
      <c r="F253" s="273"/>
    </row>
    <row r="254" spans="1:6">
      <c r="A254" s="273"/>
      <c r="F254" s="273"/>
    </row>
    <row r="255" spans="1:6">
      <c r="A255" s="273"/>
      <c r="F255" s="273"/>
    </row>
    <row r="256" spans="1:6">
      <c r="A256" s="273"/>
      <c r="F256" s="273"/>
    </row>
    <row r="257" spans="1:6">
      <c r="A257" s="273"/>
      <c r="F257" s="273"/>
    </row>
    <row r="258" spans="1:6">
      <c r="A258" s="273"/>
      <c r="F258" s="273"/>
    </row>
    <row r="259" spans="1:6">
      <c r="A259" s="273"/>
      <c r="F259" s="273"/>
    </row>
    <row r="260" spans="1:6">
      <c r="A260" s="273"/>
      <c r="F260" s="273"/>
    </row>
    <row r="261" spans="1:6">
      <c r="A261" s="273"/>
      <c r="F261" s="273"/>
    </row>
    <row r="262" spans="1:6">
      <c r="A262" s="273"/>
      <c r="F262" s="273"/>
    </row>
    <row r="263" spans="1:6">
      <c r="A263" s="273"/>
      <c r="F263" s="273"/>
    </row>
    <row r="264" spans="1:6">
      <c r="A264" s="273"/>
      <c r="F264" s="273"/>
    </row>
    <row r="265" spans="1:6">
      <c r="A265" s="273"/>
      <c r="F265" s="273"/>
    </row>
    <row r="266" spans="1:6">
      <c r="A266" s="273"/>
      <c r="F266" s="273"/>
    </row>
    <row r="267" spans="1:6">
      <c r="A267" s="273"/>
      <c r="F267" s="273"/>
    </row>
    <row r="268" spans="1:6">
      <c r="A268" s="273"/>
      <c r="F268" s="273"/>
    </row>
    <row r="269" spans="1:6">
      <c r="A269" s="273"/>
      <c r="F269" s="273"/>
    </row>
    <row r="270" spans="1:6">
      <c r="A270" s="273"/>
      <c r="F270" s="273"/>
    </row>
    <row r="271" spans="1:6">
      <c r="A271" s="273"/>
      <c r="F271" s="273"/>
    </row>
    <row r="272" spans="1:6">
      <c r="A272" s="273"/>
      <c r="F272" s="273"/>
    </row>
    <row r="273" spans="1:6">
      <c r="A273" s="273"/>
      <c r="F273" s="273"/>
    </row>
    <row r="274" spans="1:6">
      <c r="A274" s="273"/>
      <c r="F274" s="273"/>
    </row>
    <row r="275" spans="1:6">
      <c r="A275" s="273"/>
      <c r="F275" s="273"/>
    </row>
    <row r="276" spans="1:6">
      <c r="A276" s="273"/>
      <c r="F276" s="273"/>
    </row>
    <row r="277" spans="1:6">
      <c r="A277" s="273"/>
      <c r="F277" s="273"/>
    </row>
    <row r="278" spans="1:6">
      <c r="A278" s="273"/>
      <c r="F278" s="273"/>
    </row>
    <row r="279" spans="1:6">
      <c r="A279" s="273"/>
      <c r="F279" s="273"/>
    </row>
    <row r="280" spans="1:6">
      <c r="A280" s="273"/>
      <c r="F280" s="273"/>
    </row>
    <row r="281" spans="1:6">
      <c r="A281" s="273"/>
      <c r="F281" s="273"/>
    </row>
    <row r="282" spans="1:6">
      <c r="A282" s="273"/>
      <c r="F282" s="273"/>
    </row>
    <row r="283" spans="1:6">
      <c r="A283" s="273"/>
      <c r="F283" s="273"/>
    </row>
    <row r="284" spans="1:6">
      <c r="F284" s="273"/>
    </row>
    <row r="285" spans="1:6">
      <c r="F285" s="273"/>
    </row>
    <row r="286" spans="1:6">
      <c r="F286" s="273"/>
    </row>
    <row r="287" spans="1:6">
      <c r="F287" s="273"/>
    </row>
    <row r="288" spans="1:6">
      <c r="F288" s="273"/>
    </row>
    <row r="289" spans="6:6">
      <c r="F289" s="273"/>
    </row>
    <row r="290" spans="6:6">
      <c r="F290" s="273"/>
    </row>
    <row r="291" spans="6:6">
      <c r="F291" s="273"/>
    </row>
    <row r="292" spans="6:6">
      <c r="F292" s="273"/>
    </row>
    <row r="293" spans="6:6">
      <c r="F293" s="273"/>
    </row>
    <row r="294" spans="6:6">
      <c r="F294" s="273"/>
    </row>
    <row r="295" spans="6:6">
      <c r="F295" s="273"/>
    </row>
    <row r="296" spans="6:6">
      <c r="F296" s="273"/>
    </row>
    <row r="297" spans="6:6">
      <c r="F297" s="273"/>
    </row>
    <row r="298" spans="6:6">
      <c r="F298" s="273"/>
    </row>
    <row r="299" spans="6:6">
      <c r="F299" s="273"/>
    </row>
    <row r="300" spans="6:6">
      <c r="F300" s="273"/>
    </row>
    <row r="301" spans="6:6">
      <c r="F301" s="273"/>
    </row>
    <row r="302" spans="6:6">
      <c r="F302" s="273"/>
    </row>
    <row r="303" spans="6:6">
      <c r="F303" s="273"/>
    </row>
    <row r="304" spans="6:6">
      <c r="F304" s="273"/>
    </row>
    <row r="305" spans="6:6">
      <c r="F305" s="273"/>
    </row>
    <row r="306" spans="6:6">
      <c r="F306" s="273"/>
    </row>
    <row r="307" spans="6:6">
      <c r="F307" s="273"/>
    </row>
    <row r="308" spans="6:6">
      <c r="F308" s="273"/>
    </row>
    <row r="309" spans="6:6">
      <c r="F309" s="273"/>
    </row>
    <row r="310" spans="6:6">
      <c r="F310" s="273"/>
    </row>
    <row r="311" spans="6:6">
      <c r="F311" s="273"/>
    </row>
    <row r="312" spans="6:6">
      <c r="F312" s="273"/>
    </row>
    <row r="313" spans="6:6">
      <c r="F313" s="273"/>
    </row>
    <row r="314" spans="6:6">
      <c r="F314" s="273"/>
    </row>
    <row r="315" spans="6:6">
      <c r="F315" s="273"/>
    </row>
    <row r="316" spans="6:6">
      <c r="F316" s="273"/>
    </row>
    <row r="317" spans="6:6">
      <c r="F317" s="273"/>
    </row>
    <row r="318" spans="6:6">
      <c r="F318" s="273"/>
    </row>
    <row r="319" spans="6:6">
      <c r="F319" s="273"/>
    </row>
    <row r="320" spans="6:6">
      <c r="F320" s="273"/>
    </row>
    <row r="321" spans="6:6">
      <c r="F321" s="273"/>
    </row>
    <row r="322" spans="6:6">
      <c r="F322" s="273"/>
    </row>
    <row r="323" spans="6:6">
      <c r="F323" s="273"/>
    </row>
    <row r="324" spans="6:6">
      <c r="F324" s="273"/>
    </row>
    <row r="325" spans="6:6">
      <c r="F325" s="273"/>
    </row>
    <row r="326" spans="6:6">
      <c r="F326" s="273"/>
    </row>
    <row r="327" spans="6:6">
      <c r="F327" s="273"/>
    </row>
    <row r="328" spans="6:6">
      <c r="F328" s="273"/>
    </row>
    <row r="329" spans="6:6">
      <c r="F329" s="273"/>
    </row>
    <row r="330" spans="6:6">
      <c r="F330" s="273"/>
    </row>
    <row r="331" spans="6:6">
      <c r="F331" s="273"/>
    </row>
    <row r="332" spans="6:6">
      <c r="F332" s="273"/>
    </row>
    <row r="333" spans="6:6">
      <c r="F333" s="273"/>
    </row>
    <row r="334" spans="6:6">
      <c r="F334" s="273"/>
    </row>
    <row r="335" spans="6:6">
      <c r="F335" s="273"/>
    </row>
    <row r="336" spans="6:6">
      <c r="F336" s="273"/>
    </row>
    <row r="337" spans="6:6">
      <c r="F337" s="273"/>
    </row>
    <row r="338" spans="6:6">
      <c r="F338" s="273"/>
    </row>
    <row r="339" spans="6:6">
      <c r="F339" s="273"/>
    </row>
    <row r="340" spans="6:6">
      <c r="F340" s="273"/>
    </row>
    <row r="341" spans="6:6">
      <c r="F341" s="273"/>
    </row>
    <row r="342" spans="6:6">
      <c r="F342" s="273"/>
    </row>
    <row r="343" spans="6:6">
      <c r="F343" s="273"/>
    </row>
    <row r="344" spans="6:6">
      <c r="F344" s="273"/>
    </row>
    <row r="345" spans="6:6">
      <c r="F345" s="273"/>
    </row>
    <row r="346" spans="6:6">
      <c r="F346" s="273"/>
    </row>
    <row r="347" spans="6:6">
      <c r="F347" s="273"/>
    </row>
    <row r="348" spans="6:6">
      <c r="F348" s="273"/>
    </row>
    <row r="349" spans="6:6">
      <c r="F349" s="273"/>
    </row>
    <row r="350" spans="6:6">
      <c r="F350" s="273"/>
    </row>
    <row r="351" spans="6:6">
      <c r="F351" s="273"/>
    </row>
    <row r="352" spans="6:6">
      <c r="F352" s="273"/>
    </row>
    <row r="353" spans="6:6">
      <c r="F353" s="273"/>
    </row>
    <row r="354" spans="6:6">
      <c r="F354" s="273"/>
    </row>
    <row r="355" spans="6:6">
      <c r="F355" s="273"/>
    </row>
    <row r="356" spans="6:6">
      <c r="F356" s="273"/>
    </row>
    <row r="357" spans="6:6">
      <c r="F357" s="273"/>
    </row>
    <row r="358" spans="6:6">
      <c r="F358" s="273"/>
    </row>
    <row r="359" spans="6:6">
      <c r="F359" s="273"/>
    </row>
    <row r="360" spans="6:6">
      <c r="F360" s="273"/>
    </row>
    <row r="361" spans="6:6">
      <c r="F361" s="273"/>
    </row>
    <row r="362" spans="6:6">
      <c r="F362" s="273"/>
    </row>
    <row r="363" spans="6:6">
      <c r="F363" s="273"/>
    </row>
    <row r="364" spans="6:6">
      <c r="F364" s="273"/>
    </row>
    <row r="365" spans="6:6">
      <c r="F365" s="273"/>
    </row>
    <row r="366" spans="6:6">
      <c r="F366" s="273"/>
    </row>
    <row r="367" spans="6:6">
      <c r="F367" s="273"/>
    </row>
    <row r="368" spans="6:6">
      <c r="F368" s="273"/>
    </row>
    <row r="369" spans="6:6">
      <c r="F369" s="273"/>
    </row>
    <row r="370" spans="6:6">
      <c r="F370" s="273"/>
    </row>
    <row r="371" spans="6:6">
      <c r="F371" s="273"/>
    </row>
    <row r="372" spans="6:6">
      <c r="F372" s="273"/>
    </row>
    <row r="373" spans="6:6">
      <c r="F373" s="273"/>
    </row>
    <row r="374" spans="6:6">
      <c r="F374" s="273"/>
    </row>
    <row r="375" spans="6:6">
      <c r="F375" s="273"/>
    </row>
    <row r="376" spans="6:6">
      <c r="F376" s="273"/>
    </row>
    <row r="377" spans="6:6">
      <c r="F377" s="273"/>
    </row>
    <row r="378" spans="6:6">
      <c r="F378" s="273"/>
    </row>
    <row r="379" spans="6:6">
      <c r="F379" s="273"/>
    </row>
    <row r="380" spans="6:6">
      <c r="F380" s="273"/>
    </row>
    <row r="381" spans="6:6">
      <c r="F381" s="273"/>
    </row>
    <row r="382" spans="6:6">
      <c r="F382" s="273"/>
    </row>
    <row r="383" spans="6:6">
      <c r="F383" s="273"/>
    </row>
    <row r="384" spans="6:6">
      <c r="F384" s="273"/>
    </row>
    <row r="385" spans="6:6">
      <c r="F385" s="273"/>
    </row>
    <row r="386" spans="6:6">
      <c r="F386" s="273"/>
    </row>
    <row r="387" spans="6:6">
      <c r="F387" s="273"/>
    </row>
    <row r="388" spans="6:6">
      <c r="F388" s="273"/>
    </row>
    <row r="389" spans="6:6">
      <c r="F389" s="273"/>
    </row>
    <row r="390" spans="6:6">
      <c r="F390" s="273"/>
    </row>
    <row r="391" spans="6:6">
      <c r="F391" s="273"/>
    </row>
    <row r="392" spans="6:6">
      <c r="F392" s="273"/>
    </row>
    <row r="393" spans="6:6">
      <c r="F393" s="273"/>
    </row>
    <row r="394" spans="6:6">
      <c r="F394" s="273"/>
    </row>
    <row r="395" spans="6:6">
      <c r="F395" s="273"/>
    </row>
    <row r="396" spans="6:6">
      <c r="F396" s="273"/>
    </row>
    <row r="397" spans="6:6">
      <c r="F397" s="273"/>
    </row>
    <row r="398" spans="6:6">
      <c r="F398" s="273"/>
    </row>
    <row r="399" spans="6:6">
      <c r="F399" s="273"/>
    </row>
    <row r="400" spans="6:6">
      <c r="F400" s="273"/>
    </row>
    <row r="401" spans="6:6">
      <c r="F401" s="273"/>
    </row>
    <row r="402" spans="6:6">
      <c r="F402" s="273"/>
    </row>
    <row r="403" spans="6:6">
      <c r="F403" s="273"/>
    </row>
    <row r="404" spans="6:6">
      <c r="F404" s="273"/>
    </row>
    <row r="405" spans="6:6">
      <c r="F405" s="273"/>
    </row>
    <row r="406" spans="6:6">
      <c r="F406" s="273"/>
    </row>
    <row r="407" spans="6:6">
      <c r="F407" s="273"/>
    </row>
    <row r="408" spans="6:6">
      <c r="F408" s="273"/>
    </row>
    <row r="409" spans="6:6">
      <c r="F409" s="273"/>
    </row>
    <row r="410" spans="6:6">
      <c r="F410" s="273"/>
    </row>
    <row r="411" spans="6:6">
      <c r="F411" s="273"/>
    </row>
    <row r="412" spans="6:6">
      <c r="F412" s="273"/>
    </row>
    <row r="413" spans="6:6">
      <c r="F413" s="273"/>
    </row>
    <row r="414" spans="6:6">
      <c r="F414" s="273"/>
    </row>
    <row r="415" spans="6:6">
      <c r="F415" s="273"/>
    </row>
    <row r="416" spans="6:6">
      <c r="F416" s="273"/>
    </row>
    <row r="417" spans="6:6">
      <c r="F417" s="273"/>
    </row>
    <row r="418" spans="6:6">
      <c r="F418" s="273"/>
    </row>
    <row r="419" spans="6:6">
      <c r="F419" s="273"/>
    </row>
    <row r="420" spans="6:6">
      <c r="F420" s="273"/>
    </row>
    <row r="421" spans="6:6">
      <c r="F421" s="273"/>
    </row>
    <row r="422" spans="6:6">
      <c r="F422" s="273"/>
    </row>
    <row r="423" spans="6:6">
      <c r="F423" s="273"/>
    </row>
    <row r="424" spans="6:6">
      <c r="F424" s="273"/>
    </row>
    <row r="425" spans="6:6">
      <c r="F425" s="273"/>
    </row>
    <row r="426" spans="6:6">
      <c r="F426" s="273"/>
    </row>
    <row r="427" spans="6:6">
      <c r="F427" s="273"/>
    </row>
    <row r="428" spans="6:6">
      <c r="F428" s="273"/>
    </row>
    <row r="429" spans="6:6">
      <c r="F429" s="273"/>
    </row>
    <row r="430" spans="6:6">
      <c r="F430" s="273"/>
    </row>
    <row r="431" spans="6:6">
      <c r="F431" s="273"/>
    </row>
    <row r="432" spans="6:6">
      <c r="F432" s="273"/>
    </row>
    <row r="433" spans="6:6">
      <c r="F433" s="273"/>
    </row>
    <row r="434" spans="6:6">
      <c r="F434" s="273"/>
    </row>
    <row r="435" spans="6:6">
      <c r="F435" s="273"/>
    </row>
    <row r="436" spans="6:6">
      <c r="F436" s="273"/>
    </row>
    <row r="437" spans="6:6">
      <c r="F437" s="273"/>
    </row>
    <row r="438" spans="6:6">
      <c r="F438" s="273"/>
    </row>
    <row r="439" spans="6:6">
      <c r="F439" s="273"/>
    </row>
    <row r="440" spans="6:6">
      <c r="F440" s="273"/>
    </row>
    <row r="441" spans="6:6">
      <c r="F441" s="273"/>
    </row>
    <row r="442" spans="6:6">
      <c r="F442" s="273"/>
    </row>
    <row r="443" spans="6:6">
      <c r="F443" s="273"/>
    </row>
    <row r="444" spans="6:6">
      <c r="F444" s="273"/>
    </row>
    <row r="445" spans="6:6">
      <c r="F445" s="273"/>
    </row>
    <row r="446" spans="6:6">
      <c r="F446" s="273"/>
    </row>
    <row r="447" spans="6:6">
      <c r="F447" s="273"/>
    </row>
    <row r="448" spans="6:6">
      <c r="F448" s="273"/>
    </row>
    <row r="449" spans="6:6">
      <c r="F449" s="273"/>
    </row>
    <row r="450" spans="6:6">
      <c r="F450" s="273"/>
    </row>
    <row r="451" spans="6:6">
      <c r="F451" s="273"/>
    </row>
    <row r="452" spans="6:6">
      <c r="F452" s="273"/>
    </row>
    <row r="453" spans="6:6">
      <c r="F453" s="273"/>
    </row>
    <row r="454" spans="6:6">
      <c r="F454" s="273"/>
    </row>
    <row r="455" spans="6:6">
      <c r="F455" s="273"/>
    </row>
    <row r="456" spans="6:6">
      <c r="F456" s="273"/>
    </row>
    <row r="457" spans="6:6">
      <c r="F457" s="273"/>
    </row>
    <row r="458" spans="6:6">
      <c r="F458" s="273"/>
    </row>
    <row r="459" spans="6:6">
      <c r="F459" s="273"/>
    </row>
    <row r="460" spans="6:6">
      <c r="F460" s="273"/>
    </row>
    <row r="461" spans="6:6">
      <c r="F461" s="273"/>
    </row>
    <row r="462" spans="6:6">
      <c r="F462" s="273"/>
    </row>
    <row r="463" spans="6:6">
      <c r="F463" s="273"/>
    </row>
    <row r="464" spans="6:6">
      <c r="F464" s="273"/>
    </row>
    <row r="465" spans="6:6">
      <c r="F465" s="273"/>
    </row>
    <row r="466" spans="6:6">
      <c r="F466" s="273"/>
    </row>
    <row r="467" spans="6:6">
      <c r="F467" s="273"/>
    </row>
    <row r="468" spans="6:6">
      <c r="F468" s="273"/>
    </row>
    <row r="469" spans="6:6">
      <c r="F469" s="273"/>
    </row>
    <row r="470" spans="6:6">
      <c r="F470" s="273"/>
    </row>
    <row r="471" spans="6:6">
      <c r="F471" s="273"/>
    </row>
    <row r="472" spans="6:6">
      <c r="F472" s="273"/>
    </row>
    <row r="473" spans="6:6">
      <c r="F473" s="273"/>
    </row>
    <row r="474" spans="6:6">
      <c r="F474" s="273"/>
    </row>
    <row r="475" spans="6:6">
      <c r="F475" s="273"/>
    </row>
    <row r="476" spans="6:6">
      <c r="F476" s="273"/>
    </row>
    <row r="477" spans="6:6">
      <c r="F477" s="273"/>
    </row>
    <row r="478" spans="6:6">
      <c r="F478" s="273"/>
    </row>
    <row r="479" spans="6:6">
      <c r="F479" s="273"/>
    </row>
    <row r="480" spans="6:6">
      <c r="F480" s="273"/>
    </row>
    <row r="481" spans="6:6">
      <c r="F481" s="273"/>
    </row>
    <row r="482" spans="6:6">
      <c r="F482" s="273"/>
    </row>
    <row r="483" spans="6:6">
      <c r="F483" s="273"/>
    </row>
    <row r="484" spans="6:6">
      <c r="F484" s="273"/>
    </row>
    <row r="485" spans="6:6">
      <c r="F485" s="273"/>
    </row>
    <row r="486" spans="6:6">
      <c r="F486" s="273"/>
    </row>
    <row r="487" spans="6:6">
      <c r="F487" s="273"/>
    </row>
    <row r="488" spans="6:6">
      <c r="F488" s="273"/>
    </row>
    <row r="489" spans="6:6">
      <c r="F489" s="273"/>
    </row>
    <row r="490" spans="6:6">
      <c r="F490" s="273"/>
    </row>
    <row r="491" spans="6:6">
      <c r="F491" s="273"/>
    </row>
    <row r="492" spans="6:6">
      <c r="F492" s="273"/>
    </row>
    <row r="493" spans="6:6">
      <c r="F493" s="273"/>
    </row>
    <row r="494" spans="6:6">
      <c r="F494" s="273"/>
    </row>
    <row r="495" spans="6:6">
      <c r="F495" s="273"/>
    </row>
    <row r="496" spans="6:6">
      <c r="F496" s="273"/>
    </row>
    <row r="497" spans="6:6">
      <c r="F497" s="273"/>
    </row>
    <row r="498" spans="6:6">
      <c r="F498" s="273"/>
    </row>
    <row r="499" spans="6:6">
      <c r="F499" s="273"/>
    </row>
    <row r="500" spans="6:6">
      <c r="F500" s="273"/>
    </row>
    <row r="501" spans="6:6">
      <c r="F501" s="273"/>
    </row>
    <row r="502" spans="6:6">
      <c r="F502" s="273"/>
    </row>
    <row r="503" spans="6:6">
      <c r="F503" s="273"/>
    </row>
    <row r="504" spans="6:6">
      <c r="F504" s="273"/>
    </row>
    <row r="505" spans="6:6">
      <c r="F505" s="273"/>
    </row>
    <row r="506" spans="6:6">
      <c r="F506" s="273"/>
    </row>
    <row r="507" spans="6:6">
      <c r="F507" s="273"/>
    </row>
    <row r="508" spans="6:6">
      <c r="F508" s="273"/>
    </row>
    <row r="509" spans="6:6">
      <c r="F509" s="273"/>
    </row>
    <row r="510" spans="6:6">
      <c r="F510" s="273"/>
    </row>
    <row r="511" spans="6:6">
      <c r="F511" s="273"/>
    </row>
    <row r="512" spans="6:6">
      <c r="F512" s="273"/>
    </row>
    <row r="513" spans="6:6">
      <c r="F513" s="273"/>
    </row>
    <row r="514" spans="6:6">
      <c r="F514" s="273"/>
    </row>
    <row r="515" spans="6:6">
      <c r="F515" s="273"/>
    </row>
    <row r="516" spans="6:6">
      <c r="F516" s="273"/>
    </row>
    <row r="517" spans="6:6">
      <c r="F517" s="273"/>
    </row>
    <row r="518" spans="6:6">
      <c r="F518" s="273"/>
    </row>
    <row r="519" spans="6:6">
      <c r="F519" s="273"/>
    </row>
    <row r="520" spans="6:6">
      <c r="F520" s="273"/>
    </row>
    <row r="521" spans="6:6">
      <c r="F521" s="273"/>
    </row>
    <row r="522" spans="6:6">
      <c r="F522" s="273"/>
    </row>
    <row r="523" spans="6:6">
      <c r="F523" s="273"/>
    </row>
    <row r="524" spans="6:6">
      <c r="F524" s="273"/>
    </row>
    <row r="525" spans="6:6">
      <c r="F525" s="273"/>
    </row>
    <row r="526" spans="6:6">
      <c r="F526" s="273"/>
    </row>
    <row r="527" spans="6:6">
      <c r="F527" s="273"/>
    </row>
    <row r="528" spans="6:6">
      <c r="F528" s="273"/>
    </row>
    <row r="529" spans="6:6">
      <c r="F529" s="273"/>
    </row>
    <row r="530" spans="6:6">
      <c r="F530" s="273"/>
    </row>
    <row r="531" spans="6:6">
      <c r="F531" s="273"/>
    </row>
    <row r="532" spans="6:6">
      <c r="F532" s="273"/>
    </row>
    <row r="533" spans="6:6">
      <c r="F533" s="273"/>
    </row>
    <row r="534" spans="6:6">
      <c r="F534" s="273"/>
    </row>
    <row r="535" spans="6:6">
      <c r="F535" s="273"/>
    </row>
    <row r="536" spans="6:6">
      <c r="F536" s="273"/>
    </row>
    <row r="537" spans="6:6">
      <c r="F537" s="273"/>
    </row>
    <row r="538" spans="6:6">
      <c r="F538" s="273"/>
    </row>
    <row r="539" spans="6:6">
      <c r="F539" s="273"/>
    </row>
    <row r="540" spans="6:6">
      <c r="F540" s="273"/>
    </row>
    <row r="541" spans="6:6">
      <c r="F541" s="273"/>
    </row>
    <row r="542" spans="6:6">
      <c r="F542" s="273"/>
    </row>
    <row r="543" spans="6:6">
      <c r="F543" s="273"/>
    </row>
    <row r="544" spans="6:6">
      <c r="F544" s="273"/>
    </row>
    <row r="545" spans="6:6">
      <c r="F545" s="273"/>
    </row>
    <row r="546" spans="6:6">
      <c r="F546" s="273"/>
    </row>
    <row r="547" spans="6:6">
      <c r="F547" s="273"/>
    </row>
    <row r="548" spans="6:6">
      <c r="F548" s="273"/>
    </row>
    <row r="549" spans="6:6">
      <c r="F549" s="273"/>
    </row>
    <row r="550" spans="6:6">
      <c r="F550" s="273"/>
    </row>
    <row r="551" spans="6:6">
      <c r="F551" s="273"/>
    </row>
    <row r="552" spans="6:6">
      <c r="F552" s="273"/>
    </row>
    <row r="553" spans="6:6">
      <c r="F553" s="273"/>
    </row>
    <row r="554" spans="6:6">
      <c r="F554" s="273"/>
    </row>
    <row r="555" spans="6:6">
      <c r="F555" s="273"/>
    </row>
    <row r="556" spans="6:6">
      <c r="F556" s="273"/>
    </row>
    <row r="557" spans="6:6">
      <c r="F557" s="273"/>
    </row>
    <row r="558" spans="6:6">
      <c r="F558" s="273"/>
    </row>
    <row r="559" spans="6:6">
      <c r="F559" s="273"/>
    </row>
    <row r="560" spans="6:6">
      <c r="F560" s="273"/>
    </row>
    <row r="561" spans="6:6">
      <c r="F561" s="273"/>
    </row>
    <row r="562" spans="6:6">
      <c r="F562" s="273"/>
    </row>
    <row r="563" spans="6:6">
      <c r="F563" s="273"/>
    </row>
    <row r="564" spans="6:6">
      <c r="F564" s="273"/>
    </row>
    <row r="565" spans="6:6">
      <c r="F565" s="273"/>
    </row>
    <row r="566" spans="6:6">
      <c r="F566" s="273"/>
    </row>
    <row r="567" spans="6:6">
      <c r="F567" s="273"/>
    </row>
    <row r="568" spans="6:6">
      <c r="F568" s="273"/>
    </row>
    <row r="569" spans="6:6">
      <c r="F569" s="273"/>
    </row>
    <row r="570" spans="6:6">
      <c r="F570" s="273"/>
    </row>
    <row r="571" spans="6:6">
      <c r="F571" s="273"/>
    </row>
    <row r="572" spans="6:6">
      <c r="F572" s="273"/>
    </row>
    <row r="573" spans="6:6">
      <c r="F573" s="273"/>
    </row>
    <row r="574" spans="6:6">
      <c r="F574" s="273"/>
    </row>
    <row r="575" spans="6:6">
      <c r="F575" s="273"/>
    </row>
    <row r="576" spans="6:6">
      <c r="F576" s="273"/>
    </row>
    <row r="577" spans="6:6">
      <c r="F577" s="273"/>
    </row>
    <row r="578" spans="6:6">
      <c r="F578" s="273"/>
    </row>
    <row r="579" spans="6:6">
      <c r="F579" s="273"/>
    </row>
    <row r="580" spans="6:6">
      <c r="F580" s="273"/>
    </row>
    <row r="581" spans="6:6">
      <c r="F581" s="273"/>
    </row>
    <row r="582" spans="6:6">
      <c r="F582" s="273"/>
    </row>
    <row r="583" spans="6:6">
      <c r="F583" s="273"/>
    </row>
    <row r="584" spans="6:6">
      <c r="F584" s="273"/>
    </row>
    <row r="585" spans="6:6">
      <c r="F585" s="273"/>
    </row>
    <row r="586" spans="6:6">
      <c r="F586" s="273"/>
    </row>
    <row r="587" spans="6:6">
      <c r="F587" s="273"/>
    </row>
    <row r="588" spans="6:6">
      <c r="F588" s="273"/>
    </row>
    <row r="589" spans="6:6">
      <c r="F589" s="273"/>
    </row>
    <row r="590" spans="6:6">
      <c r="F590" s="273"/>
    </row>
    <row r="591" spans="6:6">
      <c r="F591" s="273"/>
    </row>
    <row r="592" spans="6:6">
      <c r="F592" s="273"/>
    </row>
    <row r="593" spans="6:6">
      <c r="F593" s="273"/>
    </row>
    <row r="594" spans="6:6">
      <c r="F594" s="273"/>
    </row>
    <row r="595" spans="6:6">
      <c r="F595" s="273"/>
    </row>
    <row r="596" spans="6:6">
      <c r="F596" s="273"/>
    </row>
    <row r="597" spans="6:6">
      <c r="F597" s="273"/>
    </row>
    <row r="598" spans="6:6">
      <c r="F598" s="273"/>
    </row>
    <row r="599" spans="6:6">
      <c r="F599" s="273"/>
    </row>
    <row r="600" spans="6:6">
      <c r="F600" s="273"/>
    </row>
    <row r="601" spans="6:6">
      <c r="F601" s="273"/>
    </row>
    <row r="602" spans="6:6">
      <c r="F602" s="273"/>
    </row>
    <row r="603" spans="6:6">
      <c r="F603" s="273"/>
    </row>
    <row r="604" spans="6:6">
      <c r="F604" s="273"/>
    </row>
    <row r="605" spans="6:6">
      <c r="F605" s="273"/>
    </row>
    <row r="606" spans="6:6">
      <c r="F606" s="273"/>
    </row>
    <row r="607" spans="6:6">
      <c r="F607" s="273"/>
    </row>
    <row r="608" spans="6:6">
      <c r="F608" s="273"/>
    </row>
    <row r="609" spans="6:6">
      <c r="F609" s="273"/>
    </row>
    <row r="610" spans="6:6">
      <c r="F610" s="273"/>
    </row>
    <row r="611" spans="6:6">
      <c r="F611" s="273"/>
    </row>
    <row r="612" spans="6:6">
      <c r="F612" s="273"/>
    </row>
    <row r="613" spans="6:6">
      <c r="F613" s="273"/>
    </row>
    <row r="614" spans="6:6">
      <c r="F614" s="273"/>
    </row>
    <row r="615" spans="6:6">
      <c r="F615" s="273"/>
    </row>
    <row r="616" spans="6:6">
      <c r="F616" s="273"/>
    </row>
    <row r="617" spans="6:6">
      <c r="F617" s="273"/>
    </row>
    <row r="618" spans="6:6">
      <c r="F618" s="273"/>
    </row>
    <row r="619" spans="6:6">
      <c r="F619" s="273"/>
    </row>
    <row r="620" spans="6:6">
      <c r="F620" s="273"/>
    </row>
    <row r="621" spans="6:6">
      <c r="F621" s="273"/>
    </row>
    <row r="622" spans="6:6">
      <c r="F622" s="273"/>
    </row>
    <row r="623" spans="6:6">
      <c r="F623" s="273"/>
    </row>
    <row r="624" spans="6:6">
      <c r="F624" s="273"/>
    </row>
    <row r="625" spans="6:6">
      <c r="F625" s="273"/>
    </row>
    <row r="626" spans="6:6">
      <c r="F626" s="273"/>
    </row>
    <row r="627" spans="6:6">
      <c r="F627" s="273"/>
    </row>
    <row r="628" spans="6:6">
      <c r="F628" s="273"/>
    </row>
    <row r="629" spans="6:6">
      <c r="F629" s="273"/>
    </row>
    <row r="630" spans="6:6">
      <c r="F630" s="273"/>
    </row>
    <row r="631" spans="6:6">
      <c r="F631" s="273"/>
    </row>
    <row r="632" spans="6:6">
      <c r="F632" s="273"/>
    </row>
    <row r="633" spans="6:6">
      <c r="F633" s="273"/>
    </row>
    <row r="634" spans="6:6">
      <c r="F634" s="273"/>
    </row>
    <row r="635" spans="6:6">
      <c r="F635" s="273"/>
    </row>
    <row r="636" spans="6:6">
      <c r="F636" s="273"/>
    </row>
    <row r="637" spans="6:6">
      <c r="F637" s="273"/>
    </row>
    <row r="638" spans="6:6">
      <c r="F638" s="273"/>
    </row>
    <row r="639" spans="6:6">
      <c r="F639" s="273"/>
    </row>
    <row r="640" spans="6:6">
      <c r="F640" s="273"/>
    </row>
    <row r="641" spans="6:6">
      <c r="F641" s="273"/>
    </row>
    <row r="642" spans="6:6">
      <c r="F642" s="273"/>
    </row>
    <row r="643" spans="6:6">
      <c r="F643" s="273"/>
    </row>
    <row r="644" spans="6:6">
      <c r="F644" s="273"/>
    </row>
  </sheetData>
  <pageMargins left="0.78740157499999996" right="0.78740157499999996" top="0.984251969" bottom="0.984251969" header="0.4921259845" footer="0.4921259845"/>
  <pageSetup paperSize="9" scale="72" orientation="portrait" horizontalDpi="4294967293" r:id="rId1"/>
  <headerFooter alignWithMargins="0">
    <oddHeader>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7</vt:i4>
      </vt:variant>
    </vt:vector>
  </HeadingPairs>
  <TitlesOfParts>
    <vt:vector size="12" baseType="lpstr">
      <vt:lpstr>laboratoreAVCR - Fyzikáln...</vt:lpstr>
      <vt:lpstr>ZTI</vt:lpstr>
      <vt:lpstr>elektro</vt:lpstr>
      <vt:lpstr>VZT</vt:lpstr>
      <vt:lpstr>chlazení</vt:lpstr>
      <vt:lpstr>elektro!Názvy_tisku</vt:lpstr>
      <vt:lpstr>'laboratoreAVCR - Fyzikáln...'!Názvy_tisku</vt:lpstr>
      <vt:lpstr>'Rekapitulace stavby'!Názvy_tisku</vt:lpstr>
      <vt:lpstr>chlazení!Oblast_tisku</vt:lpstr>
      <vt:lpstr>'laboratoreAVCR - Fyzikáln...'!Oblast_tisku</vt:lpstr>
      <vt:lpstr>'Rekapitulace stavby'!Oblast_tisku</vt:lpstr>
      <vt:lpstr>ZTI!Oblast_tisku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Hana-NB\Hana NB</dc:creator>
  <cp:lastModifiedBy>Renáta Siebertová</cp:lastModifiedBy>
  <dcterms:created xsi:type="dcterms:W3CDTF">2023-02-20T16:19:59Z</dcterms:created>
  <dcterms:modified xsi:type="dcterms:W3CDTF">2024-04-23T09:55:35Z</dcterms:modified>
</cp:coreProperties>
</file>