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Z:\2020\Hanušovice-lávka-Cekr_ZČ.96_Petra\_PDPS\SO 06.2 Lávka pro pěší\Soupis prací, rozpočet\2024-03-11 Úprava soupisu prací skrz soutěž\"/>
    </mc:Choice>
  </mc:AlternateContent>
  <xr:revisionPtr revIDLastSave="0" documentId="13_ncr:1_{DF8AF8A0-5120-4155-8CA9-7060B505C0BB}" xr6:coauthVersionLast="47" xr6:coauthVersionMax="47" xr10:uidLastSave="{00000000-0000-0000-0000-000000000000}"/>
  <bookViews>
    <workbookView xWindow="38280" yWindow="-120" windowWidth="38640" windowHeight="21240" activeTab="1" xr2:uid="{00000000-000D-0000-FFFF-FFFF00000000}"/>
  </bookViews>
  <sheets>
    <sheet name="Rekapitulace stavby" sheetId="1" r:id="rId1"/>
    <sheet name="SO 06.2 - Lávka pro pěší" sheetId="2" r:id="rId2"/>
  </sheets>
  <definedNames>
    <definedName name="_xlnm._FilterDatabase" localSheetId="1" hidden="1">'SO 06.2 - Lávka pro pěší'!$C$132:$K$510</definedName>
    <definedName name="_xlnm.Print_Titles" localSheetId="0">'Rekapitulace stavby'!$92:$92</definedName>
    <definedName name="_xlnm.Print_Titles" localSheetId="1">'SO 06.2 - Lávka pro pěší'!$132:$132</definedName>
    <definedName name="_xlnm.Print_Area" localSheetId="0">'Rekapitulace stavby'!$D$4:$AO$76,'Rekapitulace stavby'!$C$82:$AQ$96</definedName>
    <definedName name="_xlnm.Print_Area" localSheetId="1">'SO 06.2 - Lávka pro pěší'!$C$4:$J$76,'SO 06.2 - Lávka pro pěší'!$C$82:$J$114,'SO 06.2 - Lávka pro pěší'!$C$120:$K$510</definedName>
  </definedNames>
  <calcPr calcId="181029"/>
</workbook>
</file>

<file path=xl/calcChain.xml><?xml version="1.0" encoding="utf-8"?>
<calcChain xmlns="http://schemas.openxmlformats.org/spreadsheetml/2006/main">
  <c r="J37" i="2" l="1"/>
  <c r="J36" i="2"/>
  <c r="AY95" i="1"/>
  <c r="J35" i="2"/>
  <c r="AX95" i="1" s="1"/>
  <c r="BI508" i="2"/>
  <c r="BH508" i="2"/>
  <c r="BG508" i="2"/>
  <c r="BF508" i="2"/>
  <c r="T508" i="2"/>
  <c r="T507" i="2"/>
  <c r="R508" i="2"/>
  <c r="R507" i="2" s="1"/>
  <c r="P508" i="2"/>
  <c r="P507" i="2"/>
  <c r="BI504" i="2"/>
  <c r="BH504" i="2"/>
  <c r="BG504" i="2"/>
  <c r="BF504" i="2"/>
  <c r="T504" i="2"/>
  <c r="R504" i="2"/>
  <c r="P504" i="2"/>
  <c r="BI501" i="2"/>
  <c r="BH501" i="2"/>
  <c r="BG501" i="2"/>
  <c r="BF501" i="2"/>
  <c r="T501" i="2"/>
  <c r="R501" i="2"/>
  <c r="P501" i="2"/>
  <c r="BI497" i="2"/>
  <c r="BH497" i="2"/>
  <c r="BG497" i="2"/>
  <c r="BF497" i="2"/>
  <c r="T497" i="2"/>
  <c r="T496" i="2"/>
  <c r="R497" i="2"/>
  <c r="R496" i="2" s="1"/>
  <c r="P497" i="2"/>
  <c r="P496" i="2"/>
  <c r="BI493" i="2"/>
  <c r="BH493" i="2"/>
  <c r="BG493" i="2"/>
  <c r="BF493" i="2"/>
  <c r="T493" i="2"/>
  <c r="R493" i="2"/>
  <c r="P493" i="2"/>
  <c r="BI490" i="2"/>
  <c r="BH490" i="2"/>
  <c r="BG490" i="2"/>
  <c r="BF490" i="2"/>
  <c r="T490" i="2"/>
  <c r="R490" i="2"/>
  <c r="P490" i="2"/>
  <c r="BI488" i="2"/>
  <c r="BH488" i="2"/>
  <c r="BG488" i="2"/>
  <c r="BF488" i="2"/>
  <c r="T488" i="2"/>
  <c r="R488" i="2"/>
  <c r="P488" i="2"/>
  <c r="BI486" i="2"/>
  <c r="BH486" i="2"/>
  <c r="BG486" i="2"/>
  <c r="BF486" i="2"/>
  <c r="T486" i="2"/>
  <c r="R486" i="2"/>
  <c r="P486" i="2"/>
  <c r="BI483" i="2"/>
  <c r="BH483" i="2"/>
  <c r="BG483" i="2"/>
  <c r="BF483" i="2"/>
  <c r="T483" i="2"/>
  <c r="R483" i="2"/>
  <c r="P483" i="2"/>
  <c r="BI481" i="2"/>
  <c r="BH481" i="2"/>
  <c r="BG481" i="2"/>
  <c r="BF481" i="2"/>
  <c r="T481" i="2"/>
  <c r="R481" i="2"/>
  <c r="P481" i="2"/>
  <c r="BI479" i="2"/>
  <c r="BH479" i="2"/>
  <c r="BG479" i="2"/>
  <c r="BF479" i="2"/>
  <c r="T479" i="2"/>
  <c r="R479" i="2"/>
  <c r="P479" i="2"/>
  <c r="BI477" i="2"/>
  <c r="BH477" i="2"/>
  <c r="BG477" i="2"/>
  <c r="BF477" i="2"/>
  <c r="T477" i="2"/>
  <c r="R477" i="2"/>
  <c r="P477" i="2"/>
  <c r="BI473" i="2"/>
  <c r="BH473" i="2"/>
  <c r="BG473" i="2"/>
  <c r="BF473" i="2"/>
  <c r="T473" i="2"/>
  <c r="R473" i="2"/>
  <c r="P473" i="2"/>
  <c r="BI470" i="2"/>
  <c r="BH470" i="2"/>
  <c r="BG470" i="2"/>
  <c r="BF470" i="2"/>
  <c r="T470" i="2"/>
  <c r="R470" i="2"/>
  <c r="P470" i="2"/>
  <c r="BI462" i="2"/>
  <c r="BH462" i="2"/>
  <c r="BG462" i="2"/>
  <c r="BF462" i="2"/>
  <c r="T462" i="2"/>
  <c r="R462" i="2"/>
  <c r="P462" i="2"/>
  <c r="BI459" i="2"/>
  <c r="BH459" i="2"/>
  <c r="BG459" i="2"/>
  <c r="BF459" i="2"/>
  <c r="T459" i="2"/>
  <c r="R459" i="2"/>
  <c r="P459" i="2"/>
  <c r="BI451" i="2"/>
  <c r="BH451" i="2"/>
  <c r="BG451" i="2"/>
  <c r="BF451" i="2"/>
  <c r="T451" i="2"/>
  <c r="R451" i="2"/>
  <c r="P451" i="2"/>
  <c r="BI447" i="2"/>
  <c r="BH447" i="2"/>
  <c r="BG447" i="2"/>
  <c r="BF447" i="2"/>
  <c r="T447" i="2"/>
  <c r="R447" i="2"/>
  <c r="P447" i="2"/>
  <c r="BI443" i="2"/>
  <c r="BH443" i="2"/>
  <c r="BG443" i="2"/>
  <c r="BF443" i="2"/>
  <c r="T443" i="2"/>
  <c r="T442" i="2"/>
  <c r="R443" i="2"/>
  <c r="R442" i="2" s="1"/>
  <c r="P443" i="2"/>
  <c r="P442" i="2"/>
  <c r="BI439" i="2"/>
  <c r="BH439" i="2"/>
  <c r="BG439" i="2"/>
  <c r="BF439" i="2"/>
  <c r="T439" i="2"/>
  <c r="R439" i="2"/>
  <c r="P439" i="2"/>
  <c r="BI434" i="2"/>
  <c r="BH434" i="2"/>
  <c r="BG434" i="2"/>
  <c r="BF434" i="2"/>
  <c r="T434" i="2"/>
  <c r="R434" i="2"/>
  <c r="P434" i="2"/>
  <c r="BI431" i="2"/>
  <c r="BH431" i="2"/>
  <c r="BG431" i="2"/>
  <c r="BF431" i="2"/>
  <c r="T431" i="2"/>
  <c r="R431" i="2"/>
  <c r="P431" i="2"/>
  <c r="BI428" i="2"/>
  <c r="BH428" i="2"/>
  <c r="BG428" i="2"/>
  <c r="BF428" i="2"/>
  <c r="T428" i="2"/>
  <c r="R428" i="2"/>
  <c r="P428" i="2"/>
  <c r="BI425" i="2"/>
  <c r="BH425" i="2"/>
  <c r="BG425" i="2"/>
  <c r="BF425" i="2"/>
  <c r="T425" i="2"/>
  <c r="R425" i="2"/>
  <c r="P425" i="2"/>
  <c r="BI422" i="2"/>
  <c r="BH422" i="2"/>
  <c r="BG422" i="2"/>
  <c r="BF422" i="2"/>
  <c r="T422" i="2"/>
  <c r="R422" i="2"/>
  <c r="P422" i="2"/>
  <c r="BI419" i="2"/>
  <c r="BH419" i="2"/>
  <c r="BG419" i="2"/>
  <c r="BF419" i="2"/>
  <c r="T419" i="2"/>
  <c r="R419" i="2"/>
  <c r="P419" i="2"/>
  <c r="BI418" i="2"/>
  <c r="BH418" i="2"/>
  <c r="BG418" i="2"/>
  <c r="BF418" i="2"/>
  <c r="T418" i="2"/>
  <c r="R418" i="2"/>
  <c r="P418" i="2"/>
  <c r="BI415" i="2"/>
  <c r="BH415" i="2"/>
  <c r="BG415" i="2"/>
  <c r="BF415" i="2"/>
  <c r="T415" i="2"/>
  <c r="R415" i="2"/>
  <c r="P415" i="2"/>
  <c r="BI412" i="2"/>
  <c r="BH412" i="2"/>
  <c r="BG412" i="2"/>
  <c r="BF412" i="2"/>
  <c r="T412" i="2"/>
  <c r="R412" i="2"/>
  <c r="P412" i="2"/>
  <c r="BI411" i="2"/>
  <c r="BH411" i="2"/>
  <c r="BG411" i="2"/>
  <c r="BF411" i="2"/>
  <c r="T411" i="2"/>
  <c r="R411" i="2"/>
  <c r="P411" i="2"/>
  <c r="BI407" i="2"/>
  <c r="BH407" i="2"/>
  <c r="BG407" i="2"/>
  <c r="BF407" i="2"/>
  <c r="T407" i="2"/>
  <c r="T406" i="2"/>
  <c r="R407" i="2"/>
  <c r="R406" i="2"/>
  <c r="P407" i="2"/>
  <c r="P406" i="2"/>
  <c r="BI404" i="2"/>
  <c r="BH404" i="2"/>
  <c r="BG404" i="2"/>
  <c r="BF404" i="2"/>
  <c r="T404" i="2"/>
  <c r="T403" i="2"/>
  <c r="R404" i="2"/>
  <c r="R403" i="2"/>
  <c r="P404" i="2"/>
  <c r="P403" i="2"/>
  <c r="BI400" i="2"/>
  <c r="BH400" i="2"/>
  <c r="BG400" i="2"/>
  <c r="BF400" i="2"/>
  <c r="T400" i="2"/>
  <c r="R400" i="2"/>
  <c r="P400" i="2"/>
  <c r="BI397" i="2"/>
  <c r="BH397" i="2"/>
  <c r="BG397" i="2"/>
  <c r="BF397" i="2"/>
  <c r="T397" i="2"/>
  <c r="R397" i="2"/>
  <c r="P397" i="2"/>
  <c r="BI395" i="2"/>
  <c r="BH395" i="2"/>
  <c r="BG395" i="2"/>
  <c r="BF395" i="2"/>
  <c r="T395" i="2"/>
  <c r="R395" i="2"/>
  <c r="P395" i="2"/>
  <c r="BI392" i="2"/>
  <c r="BH392" i="2"/>
  <c r="BG392" i="2"/>
  <c r="BF392" i="2"/>
  <c r="T392" i="2"/>
  <c r="R392" i="2"/>
  <c r="P392" i="2"/>
  <c r="BI389" i="2"/>
  <c r="BH389" i="2"/>
  <c r="BG389" i="2"/>
  <c r="BF389" i="2"/>
  <c r="T389" i="2"/>
  <c r="R389" i="2"/>
  <c r="P389" i="2"/>
  <c r="BI385" i="2"/>
  <c r="BH385" i="2"/>
  <c r="BG385" i="2"/>
  <c r="BF385" i="2"/>
  <c r="T385" i="2"/>
  <c r="R385" i="2"/>
  <c r="P385" i="2"/>
  <c r="BI382" i="2"/>
  <c r="BH382" i="2"/>
  <c r="BG382" i="2"/>
  <c r="BF382" i="2"/>
  <c r="T382" i="2"/>
  <c r="R382" i="2"/>
  <c r="P382" i="2"/>
  <c r="BI378" i="2"/>
  <c r="BH378" i="2"/>
  <c r="BG378" i="2"/>
  <c r="BF378" i="2"/>
  <c r="T378" i="2"/>
  <c r="R378" i="2"/>
  <c r="P378" i="2"/>
  <c r="BI373" i="2"/>
  <c r="BH373" i="2"/>
  <c r="BG373" i="2"/>
  <c r="BF373" i="2"/>
  <c r="T373" i="2"/>
  <c r="R373" i="2"/>
  <c r="P373" i="2"/>
  <c r="BI370" i="2"/>
  <c r="BH370" i="2"/>
  <c r="BG370" i="2"/>
  <c r="BF370" i="2"/>
  <c r="T370" i="2"/>
  <c r="R370" i="2"/>
  <c r="P370" i="2"/>
  <c r="BI368" i="2"/>
  <c r="BH368" i="2"/>
  <c r="BG368" i="2"/>
  <c r="BF368" i="2"/>
  <c r="T368" i="2"/>
  <c r="R368" i="2"/>
  <c r="P368" i="2"/>
  <c r="BI365" i="2"/>
  <c r="BH365" i="2"/>
  <c r="BG365" i="2"/>
  <c r="BF365" i="2"/>
  <c r="T365" i="2"/>
  <c r="R365" i="2"/>
  <c r="P365" i="2"/>
  <c r="BI362" i="2"/>
  <c r="BH362" i="2"/>
  <c r="BG362" i="2"/>
  <c r="BF362" i="2"/>
  <c r="T362" i="2"/>
  <c r="R362" i="2"/>
  <c r="P362" i="2"/>
  <c r="BI359" i="2"/>
  <c r="BH359" i="2"/>
  <c r="BG359" i="2"/>
  <c r="BF359" i="2"/>
  <c r="T359" i="2"/>
  <c r="R359" i="2"/>
  <c r="P359" i="2"/>
  <c r="BI356" i="2"/>
  <c r="BH356" i="2"/>
  <c r="BG356" i="2"/>
  <c r="BF356" i="2"/>
  <c r="T356" i="2"/>
  <c r="R356" i="2"/>
  <c r="P356" i="2"/>
  <c r="BI353" i="2"/>
  <c r="BH353" i="2"/>
  <c r="BG353" i="2"/>
  <c r="BF353" i="2"/>
  <c r="T353" i="2"/>
  <c r="R353" i="2"/>
  <c r="P353" i="2"/>
  <c r="BI350" i="2"/>
  <c r="BH350" i="2"/>
  <c r="BG350" i="2"/>
  <c r="BF350" i="2"/>
  <c r="T350" i="2"/>
  <c r="R350" i="2"/>
  <c r="P350" i="2"/>
  <c r="BI346" i="2"/>
  <c r="BH346" i="2"/>
  <c r="BG346" i="2"/>
  <c r="BF346" i="2"/>
  <c r="T346" i="2"/>
  <c r="R346" i="2"/>
  <c r="P346" i="2"/>
  <c r="BI344" i="2"/>
  <c r="BH344" i="2"/>
  <c r="BG344" i="2"/>
  <c r="BF344" i="2"/>
  <c r="T344" i="2"/>
  <c r="R344" i="2"/>
  <c r="P344" i="2"/>
  <c r="BI341" i="2"/>
  <c r="BH341" i="2"/>
  <c r="BG341" i="2"/>
  <c r="BF341" i="2"/>
  <c r="T341" i="2"/>
  <c r="R341" i="2"/>
  <c r="P341" i="2"/>
  <c r="BI338" i="2"/>
  <c r="BH338" i="2"/>
  <c r="BG338" i="2"/>
  <c r="BF338" i="2"/>
  <c r="T338" i="2"/>
  <c r="R338" i="2"/>
  <c r="P338" i="2"/>
  <c r="BI335" i="2"/>
  <c r="BH335" i="2"/>
  <c r="BG335" i="2"/>
  <c r="BF335" i="2"/>
  <c r="T335" i="2"/>
  <c r="R335" i="2"/>
  <c r="P335" i="2"/>
  <c r="BI330" i="2"/>
  <c r="BH330" i="2"/>
  <c r="BG330" i="2"/>
  <c r="BF330" i="2"/>
  <c r="T330" i="2"/>
  <c r="R330" i="2"/>
  <c r="P330" i="2"/>
  <c r="BI327" i="2"/>
  <c r="BH327" i="2"/>
  <c r="BG327" i="2"/>
  <c r="BF327" i="2"/>
  <c r="T327" i="2"/>
  <c r="R327" i="2"/>
  <c r="P327" i="2"/>
  <c r="BI324" i="2"/>
  <c r="BH324" i="2"/>
  <c r="BG324" i="2"/>
  <c r="BF324" i="2"/>
  <c r="T324" i="2"/>
  <c r="R324" i="2"/>
  <c r="P324" i="2"/>
  <c r="BI321" i="2"/>
  <c r="BH321" i="2"/>
  <c r="BG321" i="2"/>
  <c r="BF321" i="2"/>
  <c r="T321" i="2"/>
  <c r="R321" i="2"/>
  <c r="P321" i="2"/>
  <c r="BI319" i="2"/>
  <c r="BH319" i="2"/>
  <c r="BG319" i="2"/>
  <c r="BF319" i="2"/>
  <c r="T319" i="2"/>
  <c r="R319" i="2"/>
  <c r="P319" i="2"/>
  <c r="BI314" i="2"/>
  <c r="BH314" i="2"/>
  <c r="BG314" i="2"/>
  <c r="BF314" i="2"/>
  <c r="T314" i="2"/>
  <c r="R314" i="2"/>
  <c r="P314" i="2"/>
  <c r="BI312" i="2"/>
  <c r="BH312" i="2"/>
  <c r="BG312" i="2"/>
  <c r="BF312" i="2"/>
  <c r="T312" i="2"/>
  <c r="R312" i="2"/>
  <c r="P312" i="2"/>
  <c r="BI309" i="2"/>
  <c r="BH309" i="2"/>
  <c r="BG309" i="2"/>
  <c r="BF309" i="2"/>
  <c r="T309" i="2"/>
  <c r="R309" i="2"/>
  <c r="P309" i="2"/>
  <c r="BI303" i="2"/>
  <c r="BH303" i="2"/>
  <c r="BG303" i="2"/>
  <c r="BF303" i="2"/>
  <c r="T303" i="2"/>
  <c r="R303" i="2"/>
  <c r="P303" i="2"/>
  <c r="BI299" i="2"/>
  <c r="BH299" i="2"/>
  <c r="BG299" i="2"/>
  <c r="BF299" i="2"/>
  <c r="T299" i="2"/>
  <c r="R299" i="2"/>
  <c r="P299" i="2"/>
  <c r="BI296" i="2"/>
  <c r="BH296" i="2"/>
  <c r="BG296" i="2"/>
  <c r="BF296" i="2"/>
  <c r="T296" i="2"/>
  <c r="R296" i="2"/>
  <c r="P296" i="2"/>
  <c r="BI294" i="2"/>
  <c r="BH294" i="2"/>
  <c r="BG294" i="2"/>
  <c r="BF294" i="2"/>
  <c r="T294" i="2"/>
  <c r="R294" i="2"/>
  <c r="P294" i="2"/>
  <c r="BI291" i="2"/>
  <c r="BH291" i="2"/>
  <c r="BG291" i="2"/>
  <c r="BF291" i="2"/>
  <c r="T291" i="2"/>
  <c r="R291" i="2"/>
  <c r="P291" i="2"/>
  <c r="BI288" i="2"/>
  <c r="BH288" i="2"/>
  <c r="BG288" i="2"/>
  <c r="BF288" i="2"/>
  <c r="T288" i="2"/>
  <c r="R288" i="2"/>
  <c r="P288" i="2"/>
  <c r="BI286" i="2"/>
  <c r="BH286" i="2"/>
  <c r="BG286" i="2"/>
  <c r="BF286" i="2"/>
  <c r="T286" i="2"/>
  <c r="R286" i="2"/>
  <c r="P286" i="2"/>
  <c r="BI283" i="2"/>
  <c r="BH283" i="2"/>
  <c r="BG283" i="2"/>
  <c r="BF283" i="2"/>
  <c r="T283" i="2"/>
  <c r="R283" i="2"/>
  <c r="P283" i="2"/>
  <c r="BI280" i="2"/>
  <c r="BH280" i="2"/>
  <c r="BG280" i="2"/>
  <c r="BF280" i="2"/>
  <c r="T280" i="2"/>
  <c r="R280" i="2"/>
  <c r="P280" i="2"/>
  <c r="BI278" i="2"/>
  <c r="BH278" i="2"/>
  <c r="BG278" i="2"/>
  <c r="BF278" i="2"/>
  <c r="T278" i="2"/>
  <c r="R278" i="2"/>
  <c r="P278" i="2"/>
  <c r="BI275" i="2"/>
  <c r="BH275" i="2"/>
  <c r="BG275" i="2"/>
  <c r="BF275" i="2"/>
  <c r="T275" i="2"/>
  <c r="R275" i="2"/>
  <c r="P275" i="2"/>
  <c r="BI272" i="2"/>
  <c r="BH272" i="2"/>
  <c r="BG272" i="2"/>
  <c r="BF272" i="2"/>
  <c r="T272" i="2"/>
  <c r="R272" i="2"/>
  <c r="P272" i="2"/>
  <c r="BI269" i="2"/>
  <c r="BH269" i="2"/>
  <c r="BG269" i="2"/>
  <c r="BF269" i="2"/>
  <c r="T269" i="2"/>
  <c r="R269" i="2"/>
  <c r="P269" i="2"/>
  <c r="BI266" i="2"/>
  <c r="BH266" i="2"/>
  <c r="BG266" i="2"/>
  <c r="BF266" i="2"/>
  <c r="T266" i="2"/>
  <c r="R266" i="2"/>
  <c r="P266" i="2"/>
  <c r="BI264" i="2"/>
  <c r="BH264" i="2"/>
  <c r="BG264" i="2"/>
  <c r="BF264" i="2"/>
  <c r="T264" i="2"/>
  <c r="R264" i="2"/>
  <c r="P264" i="2"/>
  <c r="BI261" i="2"/>
  <c r="BH261" i="2"/>
  <c r="BG261" i="2"/>
  <c r="BF261" i="2"/>
  <c r="T261" i="2"/>
  <c r="R261" i="2"/>
  <c r="P261" i="2"/>
  <c r="BI258" i="2"/>
  <c r="BH258" i="2"/>
  <c r="BG258" i="2"/>
  <c r="BF258" i="2"/>
  <c r="T258" i="2"/>
  <c r="R258" i="2"/>
  <c r="P258" i="2"/>
  <c r="BI255" i="2"/>
  <c r="BH255" i="2"/>
  <c r="BG255" i="2"/>
  <c r="BF255" i="2"/>
  <c r="T255" i="2"/>
  <c r="R255" i="2"/>
  <c r="P255" i="2"/>
  <c r="BI252" i="2"/>
  <c r="BH252" i="2"/>
  <c r="BG252" i="2"/>
  <c r="BF252" i="2"/>
  <c r="T252" i="2"/>
  <c r="R252" i="2"/>
  <c r="P252" i="2"/>
  <c r="BI249" i="2"/>
  <c r="BH249" i="2"/>
  <c r="BG249" i="2"/>
  <c r="BF249" i="2"/>
  <c r="T249" i="2"/>
  <c r="R249" i="2"/>
  <c r="P249" i="2"/>
  <c r="BI246" i="2"/>
  <c r="BH246" i="2"/>
  <c r="BG246" i="2"/>
  <c r="BF246" i="2"/>
  <c r="T246" i="2"/>
  <c r="R246" i="2"/>
  <c r="P246" i="2"/>
  <c r="BI243" i="2"/>
  <c r="BH243" i="2"/>
  <c r="BG243" i="2"/>
  <c r="BF243" i="2"/>
  <c r="T243" i="2"/>
  <c r="R243" i="2"/>
  <c r="P243" i="2"/>
  <c r="BI239" i="2"/>
  <c r="BH239" i="2"/>
  <c r="BG239" i="2"/>
  <c r="BF239" i="2"/>
  <c r="T239" i="2"/>
  <c r="R239" i="2"/>
  <c r="P239" i="2"/>
  <c r="BI236" i="2"/>
  <c r="BH236" i="2"/>
  <c r="BG236" i="2"/>
  <c r="BF236" i="2"/>
  <c r="T236" i="2"/>
  <c r="R236" i="2"/>
  <c r="P236" i="2"/>
  <c r="BI233" i="2"/>
  <c r="BH233" i="2"/>
  <c r="BG233" i="2"/>
  <c r="BF233" i="2"/>
  <c r="T233" i="2"/>
  <c r="R233" i="2"/>
  <c r="P233" i="2"/>
  <c r="BI230" i="2"/>
  <c r="BH230" i="2"/>
  <c r="BG230" i="2"/>
  <c r="BF230" i="2"/>
  <c r="T230" i="2"/>
  <c r="R230" i="2"/>
  <c r="P230" i="2"/>
  <c r="BI227" i="2"/>
  <c r="BH227" i="2"/>
  <c r="BG227" i="2"/>
  <c r="BF227" i="2"/>
  <c r="T227" i="2"/>
  <c r="R227" i="2"/>
  <c r="P227" i="2"/>
  <c r="BI224" i="2"/>
  <c r="BH224" i="2"/>
  <c r="BG224" i="2"/>
  <c r="BF224" i="2"/>
  <c r="T224" i="2"/>
  <c r="R224" i="2"/>
  <c r="P224" i="2"/>
  <c r="BI221" i="2"/>
  <c r="BH221" i="2"/>
  <c r="BG221" i="2"/>
  <c r="BF221" i="2"/>
  <c r="T221" i="2"/>
  <c r="R221" i="2"/>
  <c r="P221" i="2"/>
  <c r="BI218" i="2"/>
  <c r="BH218" i="2"/>
  <c r="BG218" i="2"/>
  <c r="BF218" i="2"/>
  <c r="T218" i="2"/>
  <c r="R218" i="2"/>
  <c r="P218" i="2"/>
  <c r="BI215" i="2"/>
  <c r="BH215" i="2"/>
  <c r="BG215" i="2"/>
  <c r="BF215" i="2"/>
  <c r="T215" i="2"/>
  <c r="R215" i="2"/>
  <c r="P215" i="2"/>
  <c r="BI212" i="2"/>
  <c r="BH212" i="2"/>
  <c r="BG212" i="2"/>
  <c r="BF212" i="2"/>
  <c r="T212" i="2"/>
  <c r="R212" i="2"/>
  <c r="P212" i="2"/>
  <c r="BI205" i="2"/>
  <c r="BH205" i="2"/>
  <c r="BG205" i="2"/>
  <c r="BF205" i="2"/>
  <c r="T205" i="2"/>
  <c r="R205" i="2"/>
  <c r="P205" i="2"/>
  <c r="BI203" i="2"/>
  <c r="BH203" i="2"/>
  <c r="BG203" i="2"/>
  <c r="BF203" i="2"/>
  <c r="T203" i="2"/>
  <c r="R203" i="2"/>
  <c r="P203" i="2"/>
  <c r="BI200" i="2"/>
  <c r="BH200" i="2"/>
  <c r="BG200" i="2"/>
  <c r="BF200" i="2"/>
  <c r="T200" i="2"/>
  <c r="R200" i="2"/>
  <c r="P200" i="2"/>
  <c r="BI197" i="2"/>
  <c r="BH197" i="2"/>
  <c r="BG197" i="2"/>
  <c r="BF197" i="2"/>
  <c r="T197" i="2"/>
  <c r="R197" i="2"/>
  <c r="P197" i="2"/>
  <c r="BI194" i="2"/>
  <c r="BH194" i="2"/>
  <c r="BG194" i="2"/>
  <c r="BF194" i="2"/>
  <c r="T194" i="2"/>
  <c r="R194" i="2"/>
  <c r="P194" i="2"/>
  <c r="BI191" i="2"/>
  <c r="BH191" i="2"/>
  <c r="BG191" i="2"/>
  <c r="BF191" i="2"/>
  <c r="T191" i="2"/>
  <c r="R191" i="2"/>
  <c r="P191" i="2"/>
  <c r="BI183" i="2"/>
  <c r="BH183" i="2"/>
  <c r="BG183" i="2"/>
  <c r="BF183" i="2"/>
  <c r="T183" i="2"/>
  <c r="R183" i="2"/>
  <c r="P183" i="2"/>
  <c r="BI180" i="2"/>
  <c r="BH180" i="2"/>
  <c r="BG180" i="2"/>
  <c r="BF180" i="2"/>
  <c r="T180" i="2"/>
  <c r="R180" i="2"/>
  <c r="P180" i="2"/>
  <c r="BI177" i="2"/>
  <c r="BH177" i="2"/>
  <c r="BG177" i="2"/>
  <c r="BF177" i="2"/>
  <c r="T177" i="2"/>
  <c r="R177" i="2"/>
  <c r="P177" i="2"/>
  <c r="BI174" i="2"/>
  <c r="BH174" i="2"/>
  <c r="BG174" i="2"/>
  <c r="BF174" i="2"/>
  <c r="T174" i="2"/>
  <c r="R174" i="2"/>
  <c r="P174" i="2"/>
  <c r="BI171" i="2"/>
  <c r="BH171" i="2"/>
  <c r="BG171" i="2"/>
  <c r="BF171" i="2"/>
  <c r="T171" i="2"/>
  <c r="R171" i="2"/>
  <c r="P171" i="2"/>
  <c r="BI168" i="2"/>
  <c r="BH168" i="2"/>
  <c r="BG168" i="2"/>
  <c r="BF168" i="2"/>
  <c r="T168" i="2"/>
  <c r="R168" i="2"/>
  <c r="P168" i="2"/>
  <c r="BI162" i="2"/>
  <c r="BH162" i="2"/>
  <c r="BG162" i="2"/>
  <c r="BF162" i="2"/>
  <c r="T162" i="2"/>
  <c r="R162" i="2"/>
  <c r="P162" i="2"/>
  <c r="BI156" i="2"/>
  <c r="BH156" i="2"/>
  <c r="BG156" i="2"/>
  <c r="BF156" i="2"/>
  <c r="T156" i="2"/>
  <c r="R156" i="2"/>
  <c r="P156" i="2"/>
  <c r="BI150" i="2"/>
  <c r="BH150" i="2"/>
  <c r="BG150" i="2"/>
  <c r="BF150" i="2"/>
  <c r="T150" i="2"/>
  <c r="R150" i="2"/>
  <c r="P150" i="2"/>
  <c r="BI147" i="2"/>
  <c r="BH147" i="2"/>
  <c r="BG147" i="2"/>
  <c r="BF147" i="2"/>
  <c r="T147" i="2"/>
  <c r="R147" i="2"/>
  <c r="P147" i="2"/>
  <c r="BI142" i="2"/>
  <c r="BH142" i="2"/>
  <c r="BG142" i="2"/>
  <c r="BF142" i="2"/>
  <c r="T142" i="2"/>
  <c r="R142" i="2"/>
  <c r="P142" i="2"/>
  <c r="BI139" i="2"/>
  <c r="BH139" i="2"/>
  <c r="BG139" i="2"/>
  <c r="BF139" i="2"/>
  <c r="T139" i="2"/>
  <c r="R139" i="2"/>
  <c r="P139" i="2"/>
  <c r="BI136" i="2"/>
  <c r="BH136" i="2"/>
  <c r="BG136" i="2"/>
  <c r="BF136" i="2"/>
  <c r="T136" i="2"/>
  <c r="R136" i="2"/>
  <c r="P136" i="2"/>
  <c r="F127" i="2"/>
  <c r="E125" i="2"/>
  <c r="F89" i="2"/>
  <c r="E87" i="2"/>
  <c r="J24" i="2"/>
  <c r="E24" i="2"/>
  <c r="J130" i="2" s="1"/>
  <c r="J23" i="2"/>
  <c r="J21" i="2"/>
  <c r="E21" i="2"/>
  <c r="J91" i="2" s="1"/>
  <c r="J20" i="2"/>
  <c r="J18" i="2"/>
  <c r="E18" i="2"/>
  <c r="F92" i="2" s="1"/>
  <c r="J17" i="2"/>
  <c r="J15" i="2"/>
  <c r="E15" i="2"/>
  <c r="F129" i="2" s="1"/>
  <c r="J14" i="2"/>
  <c r="J12" i="2"/>
  <c r="J127" i="2" s="1"/>
  <c r="E7" i="2"/>
  <c r="E85" i="2"/>
  <c r="L90" i="1"/>
  <c r="AM90" i="1"/>
  <c r="AM89" i="1"/>
  <c r="L89" i="1"/>
  <c r="AM87" i="1"/>
  <c r="L87" i="1"/>
  <c r="L85" i="1"/>
  <c r="L84" i="1"/>
  <c r="BK493" i="2"/>
  <c r="BK477" i="2"/>
  <c r="J439" i="2"/>
  <c r="J411" i="2"/>
  <c r="J395" i="2"/>
  <c r="J353" i="2"/>
  <c r="BK344" i="2"/>
  <c r="J309" i="2"/>
  <c r="J288" i="2"/>
  <c r="J269" i="2"/>
  <c r="J252" i="2"/>
  <c r="J224" i="2"/>
  <c r="J191" i="2"/>
  <c r="J162" i="2"/>
  <c r="BK139" i="2"/>
  <c r="J504" i="2"/>
  <c r="BK490" i="2"/>
  <c r="BK483" i="2"/>
  <c r="J459" i="2"/>
  <c r="BK428" i="2"/>
  <c r="J397" i="2"/>
  <c r="BK359" i="2"/>
  <c r="J321" i="2"/>
  <c r="BK309" i="2"/>
  <c r="BK252" i="2"/>
  <c r="BK227" i="2"/>
  <c r="BK203" i="2"/>
  <c r="J180" i="2"/>
  <c r="J150" i="2"/>
  <c r="J501" i="2"/>
  <c r="J486" i="2"/>
  <c r="BK470" i="2"/>
  <c r="J443" i="2"/>
  <c r="J428" i="2"/>
  <c r="J415" i="2"/>
  <c r="J404" i="2"/>
  <c r="J392" i="2"/>
  <c r="J373" i="2"/>
  <c r="J344" i="2"/>
  <c r="BK321" i="2"/>
  <c r="J294" i="2"/>
  <c r="BK280" i="2"/>
  <c r="BK239" i="2"/>
  <c r="BK212" i="2"/>
  <c r="BK180" i="2"/>
  <c r="J422" i="2"/>
  <c r="J389" i="2"/>
  <c r="BK356" i="2"/>
  <c r="BK341" i="2"/>
  <c r="BK324" i="2"/>
  <c r="BK288" i="2"/>
  <c r="BK272" i="2"/>
  <c r="J261" i="2"/>
  <c r="BK224" i="2"/>
  <c r="BK200" i="2"/>
  <c r="J177" i="2"/>
  <c r="J168" i="2"/>
  <c r="BK479" i="2"/>
  <c r="J462" i="2"/>
  <c r="J419" i="2"/>
  <c r="BK392" i="2"/>
  <c r="J362" i="2"/>
  <c r="BK346" i="2"/>
  <c r="BK312" i="2"/>
  <c r="J286" i="2"/>
  <c r="J264" i="2"/>
  <c r="BK246" i="2"/>
  <c r="BK233" i="2"/>
  <c r="J197" i="2"/>
  <c r="BK168" i="2"/>
  <c r="BK142" i="2"/>
  <c r="J136" i="2"/>
  <c r="J493" i="2"/>
  <c r="J477" i="2"/>
  <c r="J447" i="2"/>
  <c r="BK419" i="2"/>
  <c r="BK395" i="2"/>
  <c r="J356" i="2"/>
  <c r="J324" i="2"/>
  <c r="J312" i="2"/>
  <c r="J283" i="2"/>
  <c r="BK218" i="2"/>
  <c r="BK197" i="2"/>
  <c r="BK162" i="2"/>
  <c r="BK508" i="2"/>
  <c r="J490" i="2"/>
  <c r="J479" i="2"/>
  <c r="J451" i="2"/>
  <c r="J434" i="2"/>
  <c r="J425" i="2"/>
  <c r="BK411" i="2"/>
  <c r="BK389" i="2"/>
  <c r="J370" i="2"/>
  <c r="J341" i="2"/>
  <c r="J319" i="2"/>
  <c r="BK286" i="2"/>
  <c r="BK261" i="2"/>
  <c r="BK243" i="2"/>
  <c r="J230" i="2"/>
  <c r="J203" i="2"/>
  <c r="J142" i="2"/>
  <c r="BK425" i="2"/>
  <c r="J412" i="2"/>
  <c r="BK373" i="2"/>
  <c r="J359" i="2"/>
  <c r="J346" i="2"/>
  <c r="BK335" i="2"/>
  <c r="BK299" i="2"/>
  <c r="J280" i="2"/>
  <c r="BK269" i="2"/>
  <c r="BK236" i="2"/>
  <c r="BK215" i="2"/>
  <c r="J174" i="2"/>
  <c r="J156" i="2"/>
  <c r="J488" i="2"/>
  <c r="J470" i="2"/>
  <c r="BK422" i="2"/>
  <c r="J400" i="2"/>
  <c r="BK368" i="2"/>
  <c r="J350" i="2"/>
  <c r="BK314" i="2"/>
  <c r="J299" i="2"/>
  <c r="J272" i="2"/>
  <c r="J255" i="2"/>
  <c r="J239" i="2"/>
  <c r="J227" i="2"/>
  <c r="J194" i="2"/>
  <c r="J147" i="2"/>
  <c r="BK136" i="2"/>
  <c r="BK497" i="2"/>
  <c r="BK486" i="2"/>
  <c r="BK473" i="2"/>
  <c r="BK451" i="2"/>
  <c r="BK404" i="2"/>
  <c r="J365" i="2"/>
  <c r="J327" i="2"/>
  <c r="J314" i="2"/>
  <c r="J291" i="2"/>
  <c r="BK249" i="2"/>
  <c r="J205" i="2"/>
  <c r="BK183" i="2"/>
  <c r="BK156" i="2"/>
  <c r="BK504" i="2"/>
  <c r="J483" i="2"/>
  <c r="BK459" i="2"/>
  <c r="BK439" i="2"/>
  <c r="BK418" i="2"/>
  <c r="BK407" i="2"/>
  <c r="BK397" i="2"/>
  <c r="J378" i="2"/>
  <c r="J330" i="2"/>
  <c r="BK291" i="2"/>
  <c r="J278" i="2"/>
  <c r="BK255" i="2"/>
  <c r="BK221" i="2"/>
  <c r="BK205" i="2"/>
  <c r="BK177" i="2"/>
  <c r="BK434" i="2"/>
  <c r="BK415" i="2"/>
  <c r="BK382" i="2"/>
  <c r="BK362" i="2"/>
  <c r="BK350" i="2"/>
  <c r="BK330" i="2"/>
  <c r="BK294" i="2"/>
  <c r="BK278" i="2"/>
  <c r="BK266" i="2"/>
  <c r="J249" i="2"/>
  <c r="J218" i="2"/>
  <c r="J183" i="2"/>
  <c r="BK150" i="2"/>
  <c r="BK501" i="2"/>
  <c r="J473" i="2"/>
  <c r="BK431" i="2"/>
  <c r="J407" i="2"/>
  <c r="BK378" i="2"/>
  <c r="BK365" i="2"/>
  <c r="BK327" i="2"/>
  <c r="BK303" i="2"/>
  <c r="J275" i="2"/>
  <c r="J258" i="2"/>
  <c r="J243" i="2"/>
  <c r="J236" i="2"/>
  <c r="J200" i="2"/>
  <c r="BK171" i="2"/>
  <c r="J508" i="2"/>
  <c r="BK488" i="2"/>
  <c r="J481" i="2"/>
  <c r="BK462" i="2"/>
  <c r="BK443" i="2"/>
  <c r="J385" i="2"/>
  <c r="J338" i="2"/>
  <c r="BK319" i="2"/>
  <c r="J303" i="2"/>
  <c r="J266" i="2"/>
  <c r="BK230" i="2"/>
  <c r="J212" i="2"/>
  <c r="BK174" i="2"/>
  <c r="BK147" i="2"/>
  <c r="J497" i="2"/>
  <c r="BK481" i="2"/>
  <c r="BK447" i="2"/>
  <c r="J431" i="2"/>
  <c r="BK412" i="2"/>
  <c r="BK400" i="2"/>
  <c r="J382" i="2"/>
  <c r="J368" i="2"/>
  <c r="J335" i="2"/>
  <c r="J296" i="2"/>
  <c r="BK283" i="2"/>
  <c r="BK258" i="2"/>
  <c r="J233" i="2"/>
  <c r="J215" i="2"/>
  <c r="BK194" i="2"/>
  <c r="J139" i="2"/>
  <c r="J418" i="2"/>
  <c r="BK385" i="2"/>
  <c r="BK370" i="2"/>
  <c r="BK353" i="2"/>
  <c r="BK338" i="2"/>
  <c r="BK296" i="2"/>
  <c r="BK275" i="2"/>
  <c r="BK264" i="2"/>
  <c r="J246" i="2"/>
  <c r="J221" i="2"/>
  <c r="BK191" i="2"/>
  <c r="J171" i="2"/>
  <c r="AS94" i="1"/>
  <c r="R135" i="2" l="1"/>
  <c r="R242" i="2"/>
  <c r="P298" i="2"/>
  <c r="BK340" i="2"/>
  <c r="J340" i="2"/>
  <c r="J101" i="2" s="1"/>
  <c r="T340" i="2"/>
  <c r="T388" i="2"/>
  <c r="P410" i="2"/>
  <c r="R446" i="2"/>
  <c r="R445" i="2"/>
  <c r="P476" i="2"/>
  <c r="P135" i="2"/>
  <c r="P242" i="2"/>
  <c r="BK298" i="2"/>
  <c r="J298" i="2"/>
  <c r="J100" i="2"/>
  <c r="R298" i="2"/>
  <c r="R340" i="2"/>
  <c r="R388" i="2"/>
  <c r="T410" i="2"/>
  <c r="P446" i="2"/>
  <c r="P445" i="2"/>
  <c r="BK476" i="2"/>
  <c r="J476" i="2"/>
  <c r="J110" i="2" s="1"/>
  <c r="R476" i="2"/>
  <c r="R500" i="2"/>
  <c r="R475" i="2" s="1"/>
  <c r="BK135" i="2"/>
  <c r="J135" i="2" s="1"/>
  <c r="J98" i="2" s="1"/>
  <c r="BK242" i="2"/>
  <c r="J242" i="2" s="1"/>
  <c r="J99" i="2" s="1"/>
  <c r="T242" i="2"/>
  <c r="T298" i="2"/>
  <c r="P340" i="2"/>
  <c r="BK388" i="2"/>
  <c r="J388" i="2"/>
  <c r="J102" i="2"/>
  <c r="P388" i="2"/>
  <c r="BK410" i="2"/>
  <c r="J410" i="2"/>
  <c r="J105" i="2"/>
  <c r="R410" i="2"/>
  <c r="BK446" i="2"/>
  <c r="J446" i="2"/>
  <c r="J108" i="2"/>
  <c r="T446" i="2"/>
  <c r="T445" i="2" s="1"/>
  <c r="T476" i="2"/>
  <c r="T475" i="2"/>
  <c r="BK500" i="2"/>
  <c r="J500" i="2" s="1"/>
  <c r="J112" i="2" s="1"/>
  <c r="P500" i="2"/>
  <c r="T500" i="2"/>
  <c r="T135" i="2"/>
  <c r="BK406" i="2"/>
  <c r="J406" i="2"/>
  <c r="J104" i="2"/>
  <c r="BK442" i="2"/>
  <c r="J442" i="2" s="1"/>
  <c r="J106" i="2" s="1"/>
  <c r="BK403" i="2"/>
  <c r="J403" i="2"/>
  <c r="J103" i="2" s="1"/>
  <c r="BK507" i="2"/>
  <c r="J507" i="2"/>
  <c r="J113" i="2"/>
  <c r="BK496" i="2"/>
  <c r="J496" i="2"/>
  <c r="J111" i="2"/>
  <c r="F91" i="2"/>
  <c r="E123" i="2"/>
  <c r="F130" i="2"/>
  <c r="BE142" i="2"/>
  <c r="BE174" i="2"/>
  <c r="BE177" i="2"/>
  <c r="BE183" i="2"/>
  <c r="BE191" i="2"/>
  <c r="BE194" i="2"/>
  <c r="BE203" i="2"/>
  <c r="BE205" i="2"/>
  <c r="BE212" i="2"/>
  <c r="BE227" i="2"/>
  <c r="BE230" i="2"/>
  <c r="BE239" i="2"/>
  <c r="BE252" i="2"/>
  <c r="BE255" i="2"/>
  <c r="BE283" i="2"/>
  <c r="BE288" i="2"/>
  <c r="BE291" i="2"/>
  <c r="BE303" i="2"/>
  <c r="BE309" i="2"/>
  <c r="BE314" i="2"/>
  <c r="BE321" i="2"/>
  <c r="BE346" i="2"/>
  <c r="BE400" i="2"/>
  <c r="BE404" i="2"/>
  <c r="BE407" i="2"/>
  <c r="BE419" i="2"/>
  <c r="J89" i="2"/>
  <c r="J129" i="2"/>
  <c r="BE147" i="2"/>
  <c r="BE150" i="2"/>
  <c r="BE171" i="2"/>
  <c r="BE197" i="2"/>
  <c r="BE215" i="2"/>
  <c r="BE224" i="2"/>
  <c r="BE246" i="2"/>
  <c r="BE249" i="2"/>
  <c r="BE264" i="2"/>
  <c r="BE266" i="2"/>
  <c r="BE269" i="2"/>
  <c r="BE275" i="2"/>
  <c r="BE299" i="2"/>
  <c r="BE312" i="2"/>
  <c r="BE319" i="2"/>
  <c r="BE324" i="2"/>
  <c r="BE327" i="2"/>
  <c r="BE338" i="2"/>
  <c r="BE344" i="2"/>
  <c r="BE350" i="2"/>
  <c r="BE356" i="2"/>
  <c r="BE382" i="2"/>
  <c r="BE428" i="2"/>
  <c r="BE439" i="2"/>
  <c r="BE447" i="2"/>
  <c r="BE451" i="2"/>
  <c r="BE459" i="2"/>
  <c r="BE462" i="2"/>
  <c r="BE473" i="2"/>
  <c r="BE481" i="2"/>
  <c r="BE486" i="2"/>
  <c r="BE488" i="2"/>
  <c r="BE493" i="2"/>
  <c r="BE508" i="2"/>
  <c r="BE136" i="2"/>
  <c r="BE139" i="2"/>
  <c r="BE162" i="2"/>
  <c r="BE168" i="2"/>
  <c r="BE200" i="2"/>
  <c r="BE221" i="2"/>
  <c r="BE233" i="2"/>
  <c r="BE236" i="2"/>
  <c r="BE243" i="2"/>
  <c r="BE258" i="2"/>
  <c r="BE261" i="2"/>
  <c r="BE272" i="2"/>
  <c r="BE286" i="2"/>
  <c r="BE296" i="2"/>
  <c r="BE341" i="2"/>
  <c r="BE362" i="2"/>
  <c r="BE365" i="2"/>
  <c r="BE368" i="2"/>
  <c r="BE370" i="2"/>
  <c r="BE378" i="2"/>
  <c r="BE389" i="2"/>
  <c r="BE392" i="2"/>
  <c r="BE397" i="2"/>
  <c r="BE411" i="2"/>
  <c r="BE415" i="2"/>
  <c r="BE422" i="2"/>
  <c r="BE425" i="2"/>
  <c r="BE443" i="2"/>
  <c r="BE470" i="2"/>
  <c r="BE479" i="2"/>
  <c r="BE483" i="2"/>
  <c r="BE501" i="2"/>
  <c r="J92" i="2"/>
  <c r="BE156" i="2"/>
  <c r="BE180" i="2"/>
  <c r="BE218" i="2"/>
  <c r="BE278" i="2"/>
  <c r="BE280" i="2"/>
  <c r="BE294" i="2"/>
  <c r="BE330" i="2"/>
  <c r="BE335" i="2"/>
  <c r="BE353" i="2"/>
  <c r="BE359" i="2"/>
  <c r="BE373" i="2"/>
  <c r="BE385" i="2"/>
  <c r="BE395" i="2"/>
  <c r="BE412" i="2"/>
  <c r="BE418" i="2"/>
  <c r="BE431" i="2"/>
  <c r="BE434" i="2"/>
  <c r="BE477" i="2"/>
  <c r="BE490" i="2"/>
  <c r="BE497" i="2"/>
  <c r="BE504" i="2"/>
  <c r="F36" i="2"/>
  <c r="BC95" i="1" s="1"/>
  <c r="BC94" i="1" s="1"/>
  <c r="W32" i="1" s="1"/>
  <c r="F35" i="2"/>
  <c r="BB95" i="1"/>
  <c r="BB94" i="1" s="1"/>
  <c r="W31" i="1" s="1"/>
  <c r="J34" i="2"/>
  <c r="AW95" i="1" s="1"/>
  <c r="F37" i="2"/>
  <c r="BD95" i="1" s="1"/>
  <c r="BD94" i="1" s="1"/>
  <c r="W33" i="1" s="1"/>
  <c r="F34" i="2"/>
  <c r="BA95" i="1" s="1"/>
  <c r="BA94" i="1" s="1"/>
  <c r="AW94" i="1" s="1"/>
  <c r="AK30" i="1" s="1"/>
  <c r="T134" i="2" l="1"/>
  <c r="T133" i="2" s="1"/>
  <c r="P134" i="2"/>
  <c r="P475" i="2"/>
  <c r="R134" i="2"/>
  <c r="R133" i="2"/>
  <c r="BK134" i="2"/>
  <c r="J134" i="2" s="1"/>
  <c r="J97" i="2" s="1"/>
  <c r="BK445" i="2"/>
  <c r="J445" i="2"/>
  <c r="J107" i="2" s="1"/>
  <c r="BK475" i="2"/>
  <c r="J475" i="2"/>
  <c r="J109" i="2"/>
  <c r="W30" i="1"/>
  <c r="AY94" i="1"/>
  <c r="F33" i="2"/>
  <c r="AZ95" i="1" s="1"/>
  <c r="AZ94" i="1" s="1"/>
  <c r="W29" i="1" s="1"/>
  <c r="J33" i="2"/>
  <c r="AV95" i="1" s="1"/>
  <c r="AT95" i="1" s="1"/>
  <c r="AX94" i="1"/>
  <c r="P133" i="2" l="1"/>
  <c r="AU95" i="1" s="1"/>
  <c r="AU94" i="1" s="1"/>
  <c r="BK133" i="2"/>
  <c r="J133" i="2" s="1"/>
  <c r="J30" i="2" s="1"/>
  <c r="AG95" i="1" s="1"/>
  <c r="AG94" i="1" s="1"/>
  <c r="AK26" i="1" s="1"/>
  <c r="AK35" i="1" s="1"/>
  <c r="AV94" i="1"/>
  <c r="AK29" i="1" s="1"/>
  <c r="J39" i="2" l="1"/>
  <c r="J96" i="2"/>
  <c r="AN95" i="1"/>
  <c r="AT94" i="1"/>
  <c r="AN94" i="1"/>
</calcChain>
</file>

<file path=xl/sharedStrings.xml><?xml version="1.0" encoding="utf-8"?>
<sst xmlns="http://schemas.openxmlformats.org/spreadsheetml/2006/main" count="3747" uniqueCount="819">
  <si>
    <t>Export Komplet</t>
  </si>
  <si>
    <t/>
  </si>
  <si>
    <t>2.0</t>
  </si>
  <si>
    <t>False</t>
  </si>
  <si>
    <t>{5a341152-13a0-4988-9f83-2226e4008c99}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</si>
  <si>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</si>
  <si>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</si>
  <si>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</si>
  <si>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</si>
  <si>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</si>
  <si>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</si>
  <si>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</si>
  <si>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</si>
  <si>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</si>
  <si>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RUSAR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</si>
  <si>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</si>
  <si>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</si>
  <si>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H - Park Hanušovice</t>
  </si>
  <si>
    <t>KSO:</t>
  </si>
  <si>
    <t>CC-CZ:</t>
  </si>
  <si>
    <t>Místo:</t>
  </si>
  <si>
    <t xml:space="preserve"> </t>
  </si>
  <si>
    <t>Datum:</t>
  </si>
  <si>
    <t>23. 2. 2022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</si>
  <si>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</si>
  <si>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</si>
  <si>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</si>
  <si>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</si>
  <si>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</si>
  <si>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</si>
  <si>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</si>
  <si>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</si>
  <si>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</si>
  <si>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</si>
  <si>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</si>
  <si>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</si>
  <si>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</si>
  <si>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</si>
  <si>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</si>
  <si>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</si>
  <si>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</si>
  <si>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</si>
  <si>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</si>
  <si>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</si>
  <si>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</si>
  <si>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</si>
  <si>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</si>
  <si>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</si>
  <si>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</si>
  <si>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</si>
  <si>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</si>
  <si>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</si>
  <si>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</si>
  <si>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</si>
  <si>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</si>
  <si>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</si>
  <si>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</si>
  <si>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</si>
  <si>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</si>
  <si>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</si>
  <si>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</si>
  <si>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</si>
  <si>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</si>
  <si>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</si>
  <si>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</si>
  <si>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</si>
  <si>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</si>
  <si>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</si>
  <si>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</si>
  <si>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</si>
  <si>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</si>
  <si>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</si>
  <si>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</si>
  <si>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</si>
  <si>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</si>
  <si>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</si>
  <si>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</si>
  <si>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</si>
  <si>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06.2</t>
  </si>
  <si>
    <t>Lávka pro pěší</t>
  </si>
  <si>
    <t>STA</t>
  </si>
  <si>
    <t>1</t>
  </si>
  <si>
    <t>{7f53196b-b890-4aab-bb55-c35053dfdb0e}</t>
  </si>
  <si>
    <t>2</t>
  </si>
  <si>
    <t>KRYCÍ LIST SOUPISU PRACÍ</t>
  </si>
  <si>
    <t>Objekt:</t>
  </si>
  <si>
    <t>SO 06.2 - Lávka pro pěší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</si>
  <si>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</si>
  <si>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</si>
  <si>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</si>
  <si>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</si>
  <si>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</si>
  <si>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</si>
  <si>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</si>
  <si>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</si>
  <si>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</si>
  <si>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</si>
  <si>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</si>
  <si>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</si>
  <si>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8 - Trubní vedení</t>
  </si>
  <si>
    <t xml:space="preserve">    9 - Ostatní konstrukce a práce, bourání</t>
  </si>
  <si>
    <t xml:space="preserve">    998 - Přesun hmot</t>
  </si>
  <si>
    <t>PSV - Práce a dodávky PSV</t>
  </si>
  <si>
    <t xml:space="preserve">    711 - Izolace proti vodě, vlhkosti a plynům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</si>
  <si>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</si>
  <si>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</si>
  <si>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</si>
  <si>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</si>
  <si>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</si>
  <si>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</si>
  <si>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</si>
  <si>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</si>
  <si>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</si>
  <si>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</si>
  <si>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</si>
  <si>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</si>
  <si>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</si>
  <si>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</si>
  <si>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</si>
  <si>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</si>
  <si>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</si>
  <si>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</si>
  <si>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</si>
  <si>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</si>
  <si>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</si>
  <si>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</si>
  <si>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</si>
  <si>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115101201</t>
  </si>
  <si>
    <t>Čerpání vody na dopravní výšku do 10 m průměrný přítok do 500 l/min</t>
  </si>
  <si>
    <t>hod</t>
  </si>
  <si>
    <t>CS ÚRS 2022 01</t>
  </si>
  <si>
    <t>4</t>
  </si>
  <si>
    <t>-1694276006</t>
  </si>
  <si>
    <t>PP</t>
  </si>
  <si>
    <t>Čerpání vody na dopravní výšku do 10 m s uvažovaným průměrným přítokem do 500 l/min</t>
  </si>
  <si>
    <t>VV</t>
  </si>
  <si>
    <t>"čerpání vody vč. záložního čerpadla" 2*10*8,0</t>
  </si>
  <si>
    <t>115101301</t>
  </si>
  <si>
    <t>Pohotovost čerpací soupravy pro dopravní výšku do 10 m přítok do 500 l/min</t>
  </si>
  <si>
    <t>den</t>
  </si>
  <si>
    <t>213108995</t>
  </si>
  <si>
    <t>Pohotovost záložní čerpací soupravy pro dopravní výšku do 10 m s uvažovaným průměrným přítokem do 500 l/min</t>
  </si>
  <si>
    <t>"záložní čerpadlo" 160</t>
  </si>
  <si>
    <t>3</t>
  </si>
  <si>
    <t>122251102</t>
  </si>
  <si>
    <t>Odkopávky a prokopávky nezapažené v hornině třídy těžitelnosti I skupiny 3 objem do 50 m3 strojně</t>
  </si>
  <si>
    <t>m3</t>
  </si>
  <si>
    <t>572940781</t>
  </si>
  <si>
    <t>Odkopávky a prokopávky nezapažené strojně v hornině třídy těžitelnosti I skupiny 3 přes 20 do 50 m3</t>
  </si>
  <si>
    <t>"odkopávky  pro kamennou dlažbu na březích koryta" 0,35*(16,46+10,31)</t>
  </si>
  <si>
    <t>"odkopávky pro přechod z rovnaniny z lom. kamene" 0,55*(10,29+10,73+14,16+12,45)</t>
  </si>
  <si>
    <t>Součet</t>
  </si>
  <si>
    <t>131251100</t>
  </si>
  <si>
    <t>Hloubení jam nezapažených v hornině třídy těžitelnosti I skupiny 3 objem do 20 m3 strojně</t>
  </si>
  <si>
    <t>533126325</t>
  </si>
  <si>
    <t>Hloubení nezapažených jam a zářezů strojně s urovnáním dna do předepsaného profilu a spádu v hornině třídy těžitelnosti I skupiny 3 do 20 m3</t>
  </si>
  <si>
    <t>"zřízení čerpacích jímek prům. 70cm, hl. 1,5m" 2*3,14*0,35*0,35*1,5</t>
  </si>
  <si>
    <t>5</t>
  </si>
  <si>
    <t>131251104</t>
  </si>
  <si>
    <t>Hloubení jam nezapažených v hornině třídy těžitelnosti I skupiny 3 objem do 500 m3 strojně</t>
  </si>
  <si>
    <t>-50506801</t>
  </si>
  <si>
    <t>Hloubení nezapažených jam a zářezů strojně s urovnáním dna do předepsaného profilu a spádu v hornině třídy těžitelnosti I skupiny 3 přes 100 do 500 m3</t>
  </si>
  <si>
    <t xml:space="preserve">"hloubení jam pro základy nové lávky, cca 70% v hor. tř. 3" </t>
  </si>
  <si>
    <t>"OP1" 19,64*10,0*0,7</t>
  </si>
  <si>
    <t>"OP2" 15,59*8,5*0,7</t>
  </si>
  <si>
    <t>6</t>
  </si>
  <si>
    <t>131351104</t>
  </si>
  <si>
    <t>Hloubení jam nezapažených v hornině třídy těžitelnosti II skupiny 4 objem do 500 m3 strojně</t>
  </si>
  <si>
    <t>396302037</t>
  </si>
  <si>
    <t>Hloubení nezapažených jam a zářezů strojně s urovnáním dna do předepsaného profilu a spádu v hornině třídy těžitelnosti II skupiny 4 přes 100 do 500 m3</t>
  </si>
  <si>
    <t xml:space="preserve">"hloubení jam pro základy nové lávky, cca 30% v hor. tř. 4" </t>
  </si>
  <si>
    <t>"OP1" 19,64*10,0*0,3</t>
  </si>
  <si>
    <t>"OP2" 15,59*8,5*0,3</t>
  </si>
  <si>
    <t>7</t>
  </si>
  <si>
    <t>132251101</t>
  </si>
  <si>
    <t>Hloubení rýh nezapažených š do 800 mm v hornině třídy těžitelnosti I skupiny 3 objem do 20 m3 strojně</t>
  </si>
  <si>
    <t>753702693</t>
  </si>
  <si>
    <t>Hloubení nezapažených rýh šířky do 800 mm strojně s urovnáním dna do předepsaného profilu a spádu v hornině třídy těžitelnosti I skupiny 3 do 20 m3</t>
  </si>
  <si>
    <t xml:space="preserve">"hloubení rýh pro příčné a podélné prahy a patku" </t>
  </si>
  <si>
    <t>"OP1" 0,6*0,8*(2,77+3,02+10,84)</t>
  </si>
  <si>
    <t>"OP2" 0,6*0,8*(2,00+1,72+10,81)</t>
  </si>
  <si>
    <t>8</t>
  </si>
  <si>
    <t>151711111</t>
  </si>
  <si>
    <t>Osazení zápor ocelových dl do 8 m</t>
  </si>
  <si>
    <t>m</t>
  </si>
  <si>
    <t>1927748862</t>
  </si>
  <si>
    <t>Osazení ocelových zápor pro pažení hloubených vykopávek  do předem provedených vrtů se zabetonováním spodního konce, s případným obsypem zápory pískem délky od 0 do 8 m</t>
  </si>
  <si>
    <t>9</t>
  </si>
  <si>
    <t>M</t>
  </si>
  <si>
    <t>13010990</t>
  </si>
  <si>
    <t>t</t>
  </si>
  <si>
    <t>-1574073431</t>
  </si>
  <si>
    <t>10</t>
  </si>
  <si>
    <t>151721111</t>
  </si>
  <si>
    <t>Zřízení pažení do ocelových zápor hl výkopu do 4 m s jeho následným odstraněním</t>
  </si>
  <si>
    <t>m2</t>
  </si>
  <si>
    <t>-914624423</t>
  </si>
  <si>
    <t>Pažení do ocelových zápor  bez ohledu na druh pažin, s odstraněním pažení, hloubky výkopu do 4 m</t>
  </si>
  <si>
    <t>"pažiny z dřevěných fošen tl. 8cm, dl. 95cm, vč. dodávky a montáže pažin" (3,25*0,95)*13</t>
  </si>
  <si>
    <t>11</t>
  </si>
  <si>
    <t>153111114</t>
  </si>
  <si>
    <t>Příčné řezání ocelových zaberaněných štětovnic z terénu</t>
  </si>
  <si>
    <t>kus</t>
  </si>
  <si>
    <t>-409952030</t>
  </si>
  <si>
    <t>Úprava ocelových štětovnic pro štětové stěny  řezání z terénu, štětovnic zaberaněných příčné</t>
  </si>
  <si>
    <t>12</t>
  </si>
  <si>
    <t>153125112</t>
  </si>
  <si>
    <t>Odstranění stěn dřevěných nasazených nebo tabulových mezi pilotami s odstraněním pilot z terénu</t>
  </si>
  <si>
    <t>2042302403</t>
  </si>
  <si>
    <t>Odstranění dřevěných stěn nasazených nebo tabulových  jakékoliv výšky a tloušťky stěny z terénu s odstraněním vodicích pilot osazených v otvorech</t>
  </si>
  <si>
    <t>"odstranění záporového pažení nad terénem" 13,0*3,25</t>
  </si>
  <si>
    <t>13</t>
  </si>
  <si>
    <t>162751117</t>
  </si>
  <si>
    <t>Vodorovné přemístění přes 9 000 do 10000 m výkopku/sypaniny z horniny třídy těžitelnosti I skupiny 1 až 3</t>
  </si>
  <si>
    <t>1600925447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</si>
  <si>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</si>
  <si>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 xml:space="preserve">"odvoz přebytečné zeminy na skládku VZD 20 km" </t>
  </si>
  <si>
    <t>"z hloubení jam" 1,154+328,915</t>
  </si>
  <si>
    <t>"z hloubení rýh" 14,956</t>
  </si>
  <si>
    <t>"z odkopávek" 35,567</t>
  </si>
  <si>
    <t>"materiál z vrtů pilot" 0,795+14,07</t>
  </si>
  <si>
    <t>14</t>
  </si>
  <si>
    <t>162751119</t>
  </si>
  <si>
    <t>Příplatek k vodorovnému přemístění výkopku/sypaniny z horniny třídy těžitelnosti I skupiny 1 až 3 ZKD 1000 m přes 10000 m</t>
  </si>
  <si>
    <t>-1531732030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</si>
  <si>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</si>
  <si>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"příplatek za zvětšený přesun odvozu na skládku VZD 20 km" 395,457*10</t>
  </si>
  <si>
    <t>171153101</t>
  </si>
  <si>
    <t>Zemní hrázky melioračních kanálů z horniny třídy těžitelnosti I a II skupiny 1 až 4</t>
  </si>
  <si>
    <t>518805748</t>
  </si>
  <si>
    <t>Zemní hrázky přívodních a odpadních melioračních kanálů zhutňované po vrstvách tloušťky 200 mm s přemístěním sypaniny do 20 m nebo s jejím přehozením do 3 m z hornin třídy těžitelnosti I a II, skupiny 1 až 4</t>
  </si>
  <si>
    <t>"podélné hrázkování pro provedení příčného betonového a kamenného prahu" ((16,5+16)*0,3*0,6)*2</t>
  </si>
  <si>
    <t>16</t>
  </si>
  <si>
    <t>58337310</t>
  </si>
  <si>
    <t>písek pytlovaný protipovodňový 60x30cm</t>
  </si>
  <si>
    <t>-1828775028</t>
  </si>
  <si>
    <t>štěrkopísek frakce 0/4</t>
  </si>
  <si>
    <t>11,7*1,9 'Přepočtené koeficientem množství</t>
  </si>
  <si>
    <t>17</t>
  </si>
  <si>
    <t>171201231</t>
  </si>
  <si>
    <t>Poplatek za uložení zeminy a kamení na recyklační skládce (skládkovné) kód odpadu 17 05 04</t>
  </si>
  <si>
    <t>1661368250</t>
  </si>
  <si>
    <t>Poplatek za uložení stavebního odpadu na recyklační skládce (skládkovné) zeminy a kamení zatříděného do Katalogu odpadů pod kódem 17 05 04</t>
  </si>
  <si>
    <t>395,457*1,8 'Přepočtené koeficientem množství</t>
  </si>
  <si>
    <t>18</t>
  </si>
  <si>
    <t>171251201</t>
  </si>
  <si>
    <t>Uložení sypaniny na skládky nebo meziskládky</t>
  </si>
  <si>
    <t>-118261571</t>
  </si>
  <si>
    <t>Uložení sypaniny na skládky nebo meziskládky bez hutnění s upravením uložené sypaniny do předepsaného tvaru</t>
  </si>
  <si>
    <t>19</t>
  </si>
  <si>
    <t>174151101</t>
  </si>
  <si>
    <t>Zásyp jam, šachet rýh nebo kolem objektů sypaninou se zhutněním</t>
  </si>
  <si>
    <t>-1795448443</t>
  </si>
  <si>
    <t>Zásyp sypaninou z jakékoliv horniny strojně s uložením výkopku ve vrstvách se zhutněním jam, šachet, rýh nebo kolem objektů v těchto vykopávkách</t>
  </si>
  <si>
    <t xml:space="preserve">"zásyp stavebních jam novým materiálem, hutnění na Id=0,85" </t>
  </si>
  <si>
    <t>"před opěrami" 1,23*4,2+1,0*4,2</t>
  </si>
  <si>
    <t>"za opěrami" 4,98*11,6+8,78*9,5</t>
  </si>
  <si>
    <t>"kolem křídel" 2*5,8*5,0+2*5,1*5,0</t>
  </si>
  <si>
    <t>20</t>
  </si>
  <si>
    <t>58344229</t>
  </si>
  <si>
    <t>štěrkodrť frakce 0/125</t>
  </si>
  <si>
    <t>-1734381014</t>
  </si>
  <si>
    <t>259,544*2 'Přepočtené koeficientem množství</t>
  </si>
  <si>
    <t>175151201</t>
  </si>
  <si>
    <t>Obsypání objektu nad přilehlým původním terénem sypaninou bez prohození, uloženou do 3 m strojně</t>
  </si>
  <si>
    <t>-950295543</t>
  </si>
  <si>
    <t>Obsypání objektů nad přilehlým původním terénem strojně sypaninou z vhodných hornin třídy těžitelnosti I a II, skupiny 1 až 4 nebo materiálem uloženým ve vzdálenosti do 3 m od vnějšího kraje objektu pro jakoukoliv míru zhutnění bez prohození sypaniny</t>
  </si>
  <si>
    <t>"ochranný obsyp stojky za opěrami ze štěrkopísku, hutněno na Id=0,85" 0,6*(1,3*2,8+0,8*2,8)</t>
  </si>
  <si>
    <t>22</t>
  </si>
  <si>
    <t>58337344</t>
  </si>
  <si>
    <t>štěrkopísek frakce 0/32</t>
  </si>
  <si>
    <t>218173410</t>
  </si>
  <si>
    <t>3,528*2 'Přepočtené koeficientem množství</t>
  </si>
  <si>
    <t>23</t>
  </si>
  <si>
    <t>181411132</t>
  </si>
  <si>
    <t>Založení parkového trávníku výsevem pl do 1000 m2 ve svahu přes 1:5 do 1:2</t>
  </si>
  <si>
    <t>-2039404890</t>
  </si>
  <si>
    <t>Založení trávníku na půdě předem připravené plochy do 1000 m2 výsevem včetně utažení parkového na svahu přes 1:5 do 1:2</t>
  </si>
  <si>
    <t>"založení trávníku na ohumusovaných plochách" 137,43</t>
  </si>
  <si>
    <t>24</t>
  </si>
  <si>
    <t>00572410</t>
  </si>
  <si>
    <t>osivo směs travní parková</t>
  </si>
  <si>
    <t>kg</t>
  </si>
  <si>
    <t>42034124</t>
  </si>
  <si>
    <t>137,43*0,02 'Přepočtené koeficientem množství</t>
  </si>
  <si>
    <t>25</t>
  </si>
  <si>
    <t>181951112</t>
  </si>
  <si>
    <t>Úprava pláně v hornině třídy těžitelnosti I skupiny 1 až 3 se zhutněním strojně</t>
  </si>
  <si>
    <t>180171434</t>
  </si>
  <si>
    <t>Úprava pláně vyrovnáním výškových rozdílů strojně v hornině třídy těžitelnosti I, skupiny 1 až 3 se zhutněním</t>
  </si>
  <si>
    <t>"úprava pláně zemního tělesa na Edef2=30MPa" 12,01+9,07</t>
  </si>
  <si>
    <t>26</t>
  </si>
  <si>
    <t>182251101</t>
  </si>
  <si>
    <t>Svahování násypů strojně</t>
  </si>
  <si>
    <t>-270049826</t>
  </si>
  <si>
    <t>Svahování trvalých svahů do projektovaných profilů strojně s potřebným přemístěním výkopku při svahování násypů v jakékoliv hornině</t>
  </si>
  <si>
    <t>"vysvahování břehů řeky v místě dotčení" 85,28+74,2</t>
  </si>
  <si>
    <t>27</t>
  </si>
  <si>
    <t>182351123</t>
  </si>
  <si>
    <t>Rozprostření ornice pl přes 100 do 500 m2 ve svahu přes 1:5 tl vrstvy do 200 mm strojně</t>
  </si>
  <si>
    <t>-511797124</t>
  </si>
  <si>
    <t>Rozprostření a urovnání ornice ve svahu sklonu přes 1:5 strojně při souvislé ploše přes 100 do 500 m2, tl. vrstvy do 200 mm</t>
  </si>
  <si>
    <t>"ohumusování dotčených ploch v okolí stavby" (37,77+38,45+31,84+29,37)</t>
  </si>
  <si>
    <t>28</t>
  </si>
  <si>
    <t>10364101</t>
  </si>
  <si>
    <t>zemina pro terénní úpravy -  ornice</t>
  </si>
  <si>
    <t>1891449398</t>
  </si>
  <si>
    <t>137,43*0,15*1,8</t>
  </si>
  <si>
    <t>29</t>
  </si>
  <si>
    <t>185804312</t>
  </si>
  <si>
    <t>Zalití rostlin vodou plocha přes 20 m2</t>
  </si>
  <si>
    <t>-1749751332</t>
  </si>
  <si>
    <t>Zalití rostlin vodou plochy záhonů jednotlivě přes 20 m2</t>
  </si>
  <si>
    <t>"zalití osetých ploch, spotřeba 20 l/m2, 3x po dobu výstavby" 137,47*0,02*3</t>
  </si>
  <si>
    <t>Zakládání</t>
  </si>
  <si>
    <t>30</t>
  </si>
  <si>
    <t>211521111</t>
  </si>
  <si>
    <t>Výplň odvodňovacích žeber nebo trativodů kamenivem hrubým drceným do 200 mm</t>
  </si>
  <si>
    <t>998693749</t>
  </si>
  <si>
    <t>Výplň kamenivem do rýh odvodňovacích žeber nebo trativodů  bez zhutnění, s úpravou povrchu výplně kamenivem hrubým drceným do 200 mm</t>
  </si>
  <si>
    <t>"obsyp rubové drenáže lomovým kamenem velikosti do 200mm" 0,4*0,4*2*2,8</t>
  </si>
  <si>
    <t>31</t>
  </si>
  <si>
    <t>211971110</t>
  </si>
  <si>
    <t>Zřízení opláštění žeber nebo trativodů geotextilií v rýze nebo zářezu sklonu do 1:2</t>
  </si>
  <si>
    <t>23602028</t>
  </si>
  <si>
    <t>Zřízení opláštění výplně z geotextilie odvodňovacích žeber nebo trativodů  v rýze nebo zářezu se stěnami šikmými o sklonu do 1:2</t>
  </si>
  <si>
    <t>"obalení trativodní trubky geotextilií" 2*5,0*0,6</t>
  </si>
  <si>
    <t>32</t>
  </si>
  <si>
    <t>69311228</t>
  </si>
  <si>
    <t>geotextilie netkaná separační, ochranná, filtrační, drenážní PES 250g/m2</t>
  </si>
  <si>
    <t>-1966717623</t>
  </si>
  <si>
    <t>6*1,1845 'Přepočtené koeficientem množství</t>
  </si>
  <si>
    <t>33</t>
  </si>
  <si>
    <t>212312111</t>
  </si>
  <si>
    <t>Lože pro trativody z betonu prostého</t>
  </si>
  <si>
    <t>527006925</t>
  </si>
  <si>
    <t>"lože pod rubovou drenáž - deska z prostého betonu C 25/30-XC2" 0,3*0,7*(2*2,8)</t>
  </si>
  <si>
    <t>34</t>
  </si>
  <si>
    <t>212711112</t>
  </si>
  <si>
    <t>Trativody z trub betonových vnitřního průměru 150 mm bez lože</t>
  </si>
  <si>
    <t>-438723950</t>
  </si>
  <si>
    <t>Trativody z trub z prostého betonu bez lože vnitřního průměru trativodek 150 mm</t>
  </si>
  <si>
    <t>"drenáž pro odvodnění rubu opěr z HDPE DN 150" 2*5,0</t>
  </si>
  <si>
    <t>35</t>
  </si>
  <si>
    <t>224211114</t>
  </si>
  <si>
    <t>Vrty maloprofilové D přes 56 do 93 mm úklon do 45° hl 0 až 25 m hornina III a IV</t>
  </si>
  <si>
    <t>-1991659894</t>
  </si>
  <si>
    <t>Maloprofilové vrty průběžným sacím vrtáním průměru přes 56 do 93 mm do úklonu 45° v hl 0 až 25 m v hornině tř. III a IV</t>
  </si>
  <si>
    <t>"vrty pro mikropiloty prům. 89 dl. 8m" 16*8,0</t>
  </si>
  <si>
    <t>36</t>
  </si>
  <si>
    <t>226111114</t>
  </si>
  <si>
    <t>Vrty velkoprofilové svislé nezapažené D přes 400 do 450 mm hl od 0 do 5 m hornina IV</t>
  </si>
  <si>
    <t>-565338555</t>
  </si>
  <si>
    <t>Velkoprofilové vrty náběrovým vrtáním svislé nezapažené  průměru přes 400 do 450 mm, v hl od 0 do 5 m v hornině tř. IV</t>
  </si>
  <si>
    <t>"vývrt pro osazení zápor prům. 400mm s ocel. výpažnicí pro záporové pažení" 14*8,0</t>
  </si>
  <si>
    <t>37</t>
  </si>
  <si>
    <t>14033234</t>
  </si>
  <si>
    <t>trubka ocelová bezešvá hladká tl 10mm ČSN 41 1375.1 D 426mm</t>
  </si>
  <si>
    <t>802362749</t>
  </si>
  <si>
    <t>38</t>
  </si>
  <si>
    <t>231111111</t>
  </si>
  <si>
    <t>Zřízení pilot svislých D přes 245 do 450 mm hl od 0 do 30 m bez vytažení pažnic z betonu prostého</t>
  </si>
  <si>
    <t>-1564840735</t>
  </si>
  <si>
    <t>Zřízení výplně pilot bez vytažení pažnic  nezapažených nebo zapažených bentonitovou suspenzí svislých z betonu prostého, v hl od 0 do 30 m, při průměru piloty přes 245 do 450 mm</t>
  </si>
  <si>
    <t>"výplň vývrtu pod úrovní terénu záporového pažení" 14*4,75</t>
  </si>
  <si>
    <t>39</t>
  </si>
  <si>
    <t>58932314</t>
  </si>
  <si>
    <t>beton C 12/15 kamenivo frakce 0/22</t>
  </si>
  <si>
    <t>155487002</t>
  </si>
  <si>
    <t>"výplň vývrtu pod úrovní terénu záporového pažení" 3,14*0,2*0,2*14*4,75</t>
  </si>
  <si>
    <t>40</t>
  </si>
  <si>
    <t>273311124</t>
  </si>
  <si>
    <t>Základové desky z betonu prostého C 12/15</t>
  </si>
  <si>
    <t>-1509288278</t>
  </si>
  <si>
    <t>Základové konstrukce z betonu prostého desky ve výkopu nebo na hlavách pilot C 12/15</t>
  </si>
  <si>
    <t>"podkladní beton z C 12/15-X0 v tl. 15cm" 2*(4,6*4,4*0,15)</t>
  </si>
  <si>
    <t>41</t>
  </si>
  <si>
    <t>273354111</t>
  </si>
  <si>
    <t>Bednění základových desek - zřízení</t>
  </si>
  <si>
    <t>1405313166</t>
  </si>
  <si>
    <t>Bednění základových konstrukcí desek zřízení</t>
  </si>
  <si>
    <t>"bednění pro podkladní beton" ((4,6+4,4)*0,15*2)*2</t>
  </si>
  <si>
    <t>42</t>
  </si>
  <si>
    <t>273354211</t>
  </si>
  <si>
    <t>Bednění základových desek - odstranění</t>
  </si>
  <si>
    <t>-1561651080</t>
  </si>
  <si>
    <t>Bednění základových konstrukcí desek odstranění bednění</t>
  </si>
  <si>
    <t>43</t>
  </si>
  <si>
    <t>275321119</t>
  </si>
  <si>
    <t>Základové patky a bloky mostních konstrukcí ze ŽB C 35/45</t>
  </si>
  <si>
    <t>-1466825836</t>
  </si>
  <si>
    <t>Základové konstrukce z betonu železového patky a bloky ve výkopu nebo na hlavách pilot C 35/45</t>
  </si>
  <si>
    <t>"základy ze ŽB C 35/45-XF2, viz příloha č. 3 Podélný řez" (4,2*4,0*0,785)*2</t>
  </si>
  <si>
    <t>44</t>
  </si>
  <si>
    <t>275354111</t>
  </si>
  <si>
    <t>Bednění základových patek - zřízení</t>
  </si>
  <si>
    <t>-1423114812</t>
  </si>
  <si>
    <t>Bednění základových konstrukcí patek a bloků zřízení</t>
  </si>
  <si>
    <t>2*0,75*(2*4,2+2*4,0)</t>
  </si>
  <si>
    <t>45</t>
  </si>
  <si>
    <t>275354211</t>
  </si>
  <si>
    <t>Bednění základových patek - odstranění</t>
  </si>
  <si>
    <t>-207880058</t>
  </si>
  <si>
    <t>Bednění základových konstrukcí patek a bloků odstranění bednění</t>
  </si>
  <si>
    <t>46</t>
  </si>
  <si>
    <t>275361116</t>
  </si>
  <si>
    <t>Výztuž základových patek a bloků z betonářské oceli 10 505</t>
  </si>
  <si>
    <t>-401178477</t>
  </si>
  <si>
    <t>Výztuž základových konstrukcí patek a bloků z betonářské oceli 10 505 (R) nebo BSt 500</t>
  </si>
  <si>
    <t xml:space="preserve">"výztuž základů, spotřeba 0,13 t/m3" 26,376*0,13 </t>
  </si>
  <si>
    <t>47</t>
  </si>
  <si>
    <t>281811112</t>
  </si>
  <si>
    <t>Ocelové trubky pro injektování nízkotlaké s ponecháním trubek l do 1,5 m D trubek přes 38,1 do 50,8 mm</t>
  </si>
  <si>
    <t>2011116995</t>
  </si>
  <si>
    <t>Ocelové injekční trubky pro injektování  osazené do předem připraveného injekčního vrtu s ponecháním trubek ve vrtu z trubek délky jednotlivě do 1,5 m, vnitřního průměru trubek přes 38,10 do 50,80 mm, (2,0")</t>
  </si>
  <si>
    <t>48</t>
  </si>
  <si>
    <t>282602112</t>
  </si>
  <si>
    <t>Injektování povrchové vysokotlaké s dvojitým obturátorem mikropilot a kotev tlakem přes 0,6 do 2 MPa</t>
  </si>
  <si>
    <t>77155679</t>
  </si>
  <si>
    <t>Injektování povrchové s dvojitým obturátorem mikropilot nebo kotev  tlakem přes 0,60 do 2,0 MPa</t>
  </si>
  <si>
    <t>49</t>
  </si>
  <si>
    <t>58932310</t>
  </si>
  <si>
    <t>beton C 12/15 kamenivo frakce 0/8</t>
  </si>
  <si>
    <t>-2023387164</t>
  </si>
  <si>
    <t>Svislé a kompletní konstrukce</t>
  </si>
  <si>
    <t>50</t>
  </si>
  <si>
    <t>334323118</t>
  </si>
  <si>
    <t>Mostní opěry a úložné prahy ze ŽB C 30/37</t>
  </si>
  <si>
    <t>321049572</t>
  </si>
  <si>
    <t>Mostní opěry a úložné prahy z betonu železového C 30/37</t>
  </si>
  <si>
    <t>"rám ze ŽB C 30/37-XF2, viz příloha č.6 výkres tvaru"</t>
  </si>
  <si>
    <t>"opěry" (1,74*3,6+1,3*3,6)*1,5</t>
  </si>
  <si>
    <t>51</t>
  </si>
  <si>
    <t>334323218</t>
  </si>
  <si>
    <t>Mostní křídla a závěrné zídky ze ŽB C 30/37</t>
  </si>
  <si>
    <t>406456275</t>
  </si>
  <si>
    <t>Mostní křídla a závěrné zídky z betonu železového C 30/37</t>
  </si>
  <si>
    <t>"křídla" 0,4*(2*5,17+2*3,19)</t>
  </si>
  <si>
    <t>"konzolky na křídlech" 0,053*(2*2,0+2*1,5)</t>
  </si>
  <si>
    <t>52</t>
  </si>
  <si>
    <t>334351115</t>
  </si>
  <si>
    <t>Bednění systémové mostních opěr a úložných prahů z palubek pro ŽB - zřízení</t>
  </si>
  <si>
    <t>321093784</t>
  </si>
  <si>
    <t>Bednění mostních opěr a úložných prahů ze systémového bednění  zřízení z palubek, pro železobeton</t>
  </si>
  <si>
    <t>"bednění opěr" (1,74+1,3)*3,6+(2,72+2,22)*2,8+2*(4,1+3,39)</t>
  </si>
  <si>
    <t>53</t>
  </si>
  <si>
    <t>334351214</t>
  </si>
  <si>
    <t>Bednění systémové mostních opěr a úložných prahů z palubek - odstranění</t>
  </si>
  <si>
    <t>1510162321</t>
  </si>
  <si>
    <t>Bednění mostních opěr a úložných prahů ze systémového bednění  odstranění z palubek</t>
  </si>
  <si>
    <t>54</t>
  </si>
  <si>
    <t>334352112</t>
  </si>
  <si>
    <t>Bednění mostních křídel a závěrných zídek ze systémového bednění s výplní z palubek - zřízení</t>
  </si>
  <si>
    <t>-2079028488</t>
  </si>
  <si>
    <t>Bednění mostních křídel a závěrných zídek ze systémového bednění  zřízení z palubek</t>
  </si>
  <si>
    <t>"křídla" (2*5,17+2*3,19+0,4*(3,09+2,22))</t>
  </si>
  <si>
    <t>"konzolky na křídlech" 0,45*(2*2,0+2*1,5)</t>
  </si>
  <si>
    <t>55</t>
  </si>
  <si>
    <t>334352212</t>
  </si>
  <si>
    <t>Bednění mostních křídel a závěrných zídek ze systémového bednění s výplní z palubek - odstranění</t>
  </si>
  <si>
    <t>-1645774803</t>
  </si>
  <si>
    <t>Bednění mostních křídel a závěrných zídek ze systémového bednění  odstranění z palubek</t>
  </si>
  <si>
    <t>56</t>
  </si>
  <si>
    <t>334361216</t>
  </si>
  <si>
    <t>Výztuž dříků opěr z betonářské oceli 10 505</t>
  </si>
  <si>
    <t>-1551335541</t>
  </si>
  <si>
    <t>Výztuž betonářská mostních konstrukcí  opěr, úložných prahů, křídel, závěrných zídek, bloků ložisek, pilířů a sloupů z oceli 10 505 (R) nebo BSt 500 dříků opěr</t>
  </si>
  <si>
    <t>"spotřeba oceli 0,15 t/m3" 16,416*0,15</t>
  </si>
  <si>
    <t>57</t>
  </si>
  <si>
    <t>334361226</t>
  </si>
  <si>
    <t>Výztuž křídel, závěrných zdí z betonářské oceli 10 505</t>
  </si>
  <si>
    <t>2026562460</t>
  </si>
  <si>
    <t>Výztuž betonářská mostních konstrukcí  opěr, úložných prahů, křídel, závěrných zídek, bloků ložisek, pilířů a sloupů z oceli 10 505 (R) nebo BSt 500 křídel, závěrných zdí</t>
  </si>
  <si>
    <t>"spotřeba oceli 0,15 t/m3" (6,688+0,371)*0,15</t>
  </si>
  <si>
    <t>58</t>
  </si>
  <si>
    <t>334376314</t>
  </si>
  <si>
    <t>Napínání předpínacích kabelů mostních opěr, pilířů a prahů soudržných i nesoudržných 12-lanových</t>
  </si>
  <si>
    <t>-1176243863</t>
  </si>
  <si>
    <t>Výztuž předpínací mostních opěr, pilířů a úložných prahů délky do 20 m  napínání kabelů soudržných i nesoudržných 12-lanových</t>
  </si>
  <si>
    <t>"napínání předpínacích kabelů z jedné strany" 5</t>
  </si>
  <si>
    <t>59</t>
  </si>
  <si>
    <t>334791114</t>
  </si>
  <si>
    <t>Prostup v betonových zdech z plastových trub DN do 200</t>
  </si>
  <si>
    <t>-2130745903</t>
  </si>
  <si>
    <t>Prostup v betonových zdech z plastových trub  průměru do DN 200</t>
  </si>
  <si>
    <t>"vyústění drenáže skrz křídla - trubka HDPE DN 180" 2*0,4</t>
  </si>
  <si>
    <t>"vyústění liniového žlabu skrz křídla - trubka HDPE DN 180" 0,4</t>
  </si>
  <si>
    <t>60</t>
  </si>
  <si>
    <t>334951113</t>
  </si>
  <si>
    <t>Podpěrné skruže dočasné ze dřeva z hranolů - zřízení</t>
  </si>
  <si>
    <t>617826350</t>
  </si>
  <si>
    <t>Podpěrné skruže dočasné ze dřeva  z hranolů zřízení</t>
  </si>
  <si>
    <t>4,1*22*3,8</t>
  </si>
  <si>
    <t>61</t>
  </si>
  <si>
    <t>334952113</t>
  </si>
  <si>
    <t>Podpěrné skruže dočasné ze dřeva z hranolů - odstranění</t>
  </si>
  <si>
    <t>-139425708</t>
  </si>
  <si>
    <t>Podpěrné skruže dočasné ze dřeva  z hranolů odstranění</t>
  </si>
  <si>
    <t>Vodorovné konstrukce</t>
  </si>
  <si>
    <t>62</t>
  </si>
  <si>
    <t>413352115</t>
  </si>
  <si>
    <t>Zřízení podpěrné konstrukce nosníků výšky podepření do 4 m pro nosník výšky přes 100 cm</t>
  </si>
  <si>
    <t>-1728141839</t>
  </si>
  <si>
    <t>Podpěrná konstrukce nosníků a průvlaků výšky podepření do 4 m výšky nosníku (po spodní hranu stropní desky) přes 100 cm zřízení</t>
  </si>
  <si>
    <t>"podpěrná konstrukce pod bednění rámové příčle z dřevěných nosníků, montáž, dmeontáž, doprava" 5,04*22,0</t>
  </si>
  <si>
    <t>63</t>
  </si>
  <si>
    <t>413352116</t>
  </si>
  <si>
    <t>Odstranění podpěrné konstrukce nosníků výšky podepření do 4 m pro nosník výšky přes 100 cm</t>
  </si>
  <si>
    <t>-316645763</t>
  </si>
  <si>
    <t>Podpěrná konstrukce nosníků a průvlaků výšky podepření do 4 m výšky nosníku (po spodní hranu stropní desky) přes 100 cm odstranění</t>
  </si>
  <si>
    <t>64</t>
  </si>
  <si>
    <t>421321118</t>
  </si>
  <si>
    <t>Mostní nosné konstrukce klenbové ze ŽB C 30/37</t>
  </si>
  <si>
    <t>2000633263</t>
  </si>
  <si>
    <t>Mostní železobetonové nosné konstrukce deskové nebo klenbové klenbové, z betonu C 30/37</t>
  </si>
  <si>
    <t xml:space="preserve">"rám z ŽB C30/37-XF4, viz příloha č. 6 výkres tvaru" </t>
  </si>
  <si>
    <t>"příčel" 22,00*1,95+3,79*1,5*2</t>
  </si>
  <si>
    <t>65</t>
  </si>
  <si>
    <t>421361226</t>
  </si>
  <si>
    <t>Výztuž ŽB deskového mostu z betonářské oceli 10 505</t>
  </si>
  <si>
    <t>-1192471860</t>
  </si>
  <si>
    <t>Výztuž deskových konstrukcí  z betonářské oceli 10 505 (R) nebo BSt 500 deskového mostu</t>
  </si>
  <si>
    <t>"spotřeba oclei 0,15 t/m3" 54,27*0,15</t>
  </si>
  <si>
    <t>66</t>
  </si>
  <si>
    <t>421371131</t>
  </si>
  <si>
    <t>Výztuž předpínací nosné konstrukce mostů kabely pro vnitřní nebo vnější předpětí</t>
  </si>
  <si>
    <t>-1395665066</t>
  </si>
  <si>
    <t>Výztuž předpínací nosné konstrukce mostů  předpínací kabely pro vnitřní nebo vnější předpětí</t>
  </si>
  <si>
    <t>"předpínací výztuž 12-ti lanové kabely Y1860 S7-15,7, hmotnost 1,172 kg/m" 5*12*(24,721+2,5)*0,001172</t>
  </si>
  <si>
    <t>67</t>
  </si>
  <si>
    <t>421374224</t>
  </si>
  <si>
    <t>Kabelová chránička pro soudržné předpínání z vinutého plechu pro předpínací výztuž nosné konstrukce mostů D přes 80 do 100 mm</t>
  </si>
  <si>
    <t>-599452569</t>
  </si>
  <si>
    <t>Výztuž předpínací nosné konstrukce mostů  kabelová chránička pro soudržné předpínání z vinutého plechu, vnitřního průměru přes 80 do 100 mm</t>
  </si>
  <si>
    <t>"kabelové kanálky z vinutého plechu prům. 90/85mm, u=19" 24,311*5</t>
  </si>
  <si>
    <t>68</t>
  </si>
  <si>
    <t>421375113</t>
  </si>
  <si>
    <t>Kotva předpínací výztuže nosné konstrukce mostů aktivní 12 lan</t>
  </si>
  <si>
    <t>-80367490</t>
  </si>
  <si>
    <t>Výztuž předpínací nosné konstrukce mostů  kotva aktivní 12 lan</t>
  </si>
  <si>
    <t>"kotvy pro 12-ti lanové kabely vč. osazení" 2*5</t>
  </si>
  <si>
    <t>69</t>
  </si>
  <si>
    <t>421378122</t>
  </si>
  <si>
    <t>Injektáž cementovou maltou chrániček předpínací výztuže nosné konstrukce mostů D přes 80 do 130 mm</t>
  </si>
  <si>
    <t>308009477</t>
  </si>
  <si>
    <t>Výztuž předpínací nosné konstrukce mostů  injektáž cementovou maltou chrániček, vnitřního průměru přes 80 do 130 mm</t>
  </si>
  <si>
    <t>"injektáž kabelových kanálků předpínací výztuž aktivovanou cem. maltou" 24,311*5</t>
  </si>
  <si>
    <t>70</t>
  </si>
  <si>
    <t>423357112</t>
  </si>
  <si>
    <t>Bednění podhledu mezi nosníky spřažené ocelobetonové konstrukce - zřízení</t>
  </si>
  <si>
    <t>-684530669</t>
  </si>
  <si>
    <t>Bednění spřažené ocelobetonové konstrukce  zřízení podhledu mezi nosníky</t>
  </si>
  <si>
    <t>"bedněn příčle" 5,5*22</t>
  </si>
  <si>
    <t>71</t>
  </si>
  <si>
    <t>423357212</t>
  </si>
  <si>
    <t>Bednění inventární mezi nosníky spřažené ocelobetonové konstrukce - odstranění</t>
  </si>
  <si>
    <t>-1182096885</t>
  </si>
  <si>
    <t>Bednění spřažené ocelobetonové konstrukce  odstranění podhledu mezi nosníky</t>
  </si>
  <si>
    <t>72</t>
  </si>
  <si>
    <t>452218010</t>
  </si>
  <si>
    <t>Zajišťovací práh z upraveného lomového kamene na sucho</t>
  </si>
  <si>
    <t>1108097971</t>
  </si>
  <si>
    <t>Zajišťovací práh z upraveného lomového kamene  na dně a ve svahu melioračních kanálů, s patkami nebo bez patek s dlažbovitou úpravou viditelných ploch na sucho</t>
  </si>
  <si>
    <t>"ukončující kamenná patka ve dně koryta do hl. min. 0,8m, balvany 63-500mm" (2,02+2,0+2,0+2,0)*0,6*0,8</t>
  </si>
  <si>
    <t>73</t>
  </si>
  <si>
    <t>452318510</t>
  </si>
  <si>
    <t>Zajišťovací práh z betonu prostého se zvýšenými nároky na prostředí</t>
  </si>
  <si>
    <t>-810280900</t>
  </si>
  <si>
    <t>Zajišťovací práh z betonu prostého se zvýšenými nároky na prostředí na dně a ve svahu melioračních kanálů s patkami nebo bez patek</t>
  </si>
  <si>
    <t>"ukončující příčný práh 0,8/0,6m v korytě řeky, vč. bednění a odbednění" 0,8*0,6*(6,82+6,81)</t>
  </si>
  <si>
    <t>"ukončující příčný práh 0,7/0,6m na březích řeky, vč. bednění a odbednění" 0,7*0,6*(8,78+9,11+7,9+7,45)</t>
  </si>
  <si>
    <t>74</t>
  </si>
  <si>
    <t>458311121</t>
  </si>
  <si>
    <t>Výplňové klíny za opěrou z betonu mezerovitého C 12/15 hutněného po vrstvách</t>
  </si>
  <si>
    <t>186569938</t>
  </si>
  <si>
    <t>Výplňové klíny a filtrační vrstvy za opěrou z betonu hutněného po vrstvách  výplňového prostého</t>
  </si>
  <si>
    <t>"přechodové klíny z mezerovitého beotnu MCB C 12/15-X0, tl. 250-500mm, dl.2m"</t>
  </si>
  <si>
    <t>2*2,0*0,375*2,8</t>
  </si>
  <si>
    <t>75</t>
  </si>
  <si>
    <t>463211121</t>
  </si>
  <si>
    <t>Rovnanina z lomového kamene s vyplněním spár a dutin těženým kamenivem</t>
  </si>
  <si>
    <t>-1400376202</t>
  </si>
  <si>
    <t>Rovnanina z lomového kamene neopracovaného tříděného  pro všechny tloušťky rovnaniny, bez vypracování líce s vyplněním spár a dutin těženým kamenivem</t>
  </si>
  <si>
    <t>"přechod z rovnaniny lomovým kamenem hmot. min. 350 kg vč. urovnání líce a proštěrkování" (16,52+17,53+15,82+14,38)*0,5</t>
  </si>
  <si>
    <t>76</t>
  </si>
  <si>
    <t>465513157</t>
  </si>
  <si>
    <t>Dlažba svahu u opěr z upraveného lomového žulového kamene tl 200 mm do lože C 25/30 pl přes 10 m2</t>
  </si>
  <si>
    <t>-2055204921</t>
  </si>
  <si>
    <t>Dlažba svahu u mostních opěr z upraveného lomového žulového kamene  s vyspárováním maltou MC 25, šíře spáry 15 mm do betonového lože C 25/30 tloušťky 200 mm, plochy přes 10 m2</t>
  </si>
  <si>
    <t>"dlažba z lom. kamene tl. 20cm vč. bet. lože z C 25/30-X0 tl. 15cm a vyspárování" 1,2*(51,25+44,01)</t>
  </si>
  <si>
    <t>Komunikace pozemní</t>
  </si>
  <si>
    <t>77</t>
  </si>
  <si>
    <t>564851011</t>
  </si>
  <si>
    <t>Podklad ze štěrkodrtě ŠD plochy do 100 m2 tl 150 mm</t>
  </si>
  <si>
    <t>663724717</t>
  </si>
  <si>
    <t>Podklad ze štěrkodrti ŠD s rozprostřením a zhutněním plochy jednotlivě do 100 m2, po zhutnění tl. 150 mm</t>
  </si>
  <si>
    <t>"podkladní vrstva vozovky 2x tl. 15cm" 2*(8,82+3,47)</t>
  </si>
  <si>
    <t>78</t>
  </si>
  <si>
    <t>565135111</t>
  </si>
  <si>
    <t>Asfaltový beton vrstva podkladní ACP 16 (obalované kamenivo OKS) tl 50 mm š do 3 m</t>
  </si>
  <si>
    <t>481321156</t>
  </si>
  <si>
    <t>Asfaltový beton vrstva podkladní ACP 16 (obalované kamenivo střednězrnné - OKS)  s rozprostřením a zhutněním v pruhu šířky přes 1,5 do 3 m, po zhutnění tl. 50 mm</t>
  </si>
  <si>
    <t>"podkladní vrstva z ACP 16+ tl. 5cm" 9,17+7,16</t>
  </si>
  <si>
    <t>79</t>
  </si>
  <si>
    <t>573191111</t>
  </si>
  <si>
    <t>Postřik infiltrační kationaktivní emulzí v množství 1 kg/m2</t>
  </si>
  <si>
    <t>1054384201</t>
  </si>
  <si>
    <t>Postřik infiltrační kationaktivní emulzí v množství 1,00 kg/m2</t>
  </si>
  <si>
    <t>80</t>
  </si>
  <si>
    <t>573231106</t>
  </si>
  <si>
    <t>Postřik živičný spojovací ze silniční emulze v množství 0,30 kg/m2</t>
  </si>
  <si>
    <t>1588252389</t>
  </si>
  <si>
    <t>Postřik spojovací PS bez posypu kamenivem ze silniční emulze, v množství 0,30 kg/m2</t>
  </si>
  <si>
    <t>"spojovací postřik 0,25 kg/m2" 8,33+6,46</t>
  </si>
  <si>
    <t>81</t>
  </si>
  <si>
    <t>577134111</t>
  </si>
  <si>
    <t>Asfaltový beton vrstva obrusná ACO 11 (ABS) tř. I tl 40 mm š do 3 m z nemodifikovaného asfaltu</t>
  </si>
  <si>
    <t>604578405</t>
  </si>
  <si>
    <t>Asfaltový beton vrstva obrusná ACO 11 (ABS)  s rozprostřením a se zhutněním z nemodifikovaného asfaltu v pruhu šířky do 3 m tř. I, po zhutnění tl. 40 mm</t>
  </si>
  <si>
    <t>"obrusná vrstva z ACO 11 v tl. 4cm" 8,33+6,46</t>
  </si>
  <si>
    <t>Úpravy povrchů, podlahy a osazování výplní</t>
  </si>
  <si>
    <t>82</t>
  </si>
  <si>
    <t>628612202R</t>
  </si>
  <si>
    <t>Povrchová úprava betonu (mostovka a křídla) - striáž</t>
  </si>
  <si>
    <t>-571208077</t>
  </si>
  <si>
    <t>4,1*25+2*0,65*(2+1,5)</t>
  </si>
  <si>
    <t>Trubní vedení</t>
  </si>
  <si>
    <t>83</t>
  </si>
  <si>
    <t>871315221</t>
  </si>
  <si>
    <t>Kanalizační potrubí z tvrdého PVC jednovrstvé tuhost třídy SN8 DN 160</t>
  </si>
  <si>
    <t>567387892</t>
  </si>
  <si>
    <t>Kanalizační potrubí z tvrdého PVC v otevřeném výkopu ve sklonu do 20 %, hladkého plnostěnného jednovrstvého, tuhost třídy SN 8 DN 160</t>
  </si>
  <si>
    <t>"vyústění liniového žlabu skrz křídlo trubka HDPE  DN 150" 0,6</t>
  </si>
  <si>
    <t>Ostatní konstrukce a práce, bourání</t>
  </si>
  <si>
    <t>84</t>
  </si>
  <si>
    <t>911334111R</t>
  </si>
  <si>
    <t>Zábradlí dřevěné - ATYP - vč. povrchové úpravy, kotevního materiálu, ocel madla</t>
  </si>
  <si>
    <t>-64353166</t>
  </si>
  <si>
    <t>85</t>
  </si>
  <si>
    <t>911381511</t>
  </si>
  <si>
    <t>Montáž a demontáž dočasných jednostranných betonových svodidel celkové délky do 500 m</t>
  </si>
  <si>
    <t>-1528440082</t>
  </si>
  <si>
    <t>Montáž a demontáž dočasných svodidel pro oddělení jízdních pruhů nebo přesměrování dopravy, úroveň zadržení T3 W2 jednostranných betonových celkové délky do 500 m</t>
  </si>
  <si>
    <t>"dovoz a montáž provizorního jednostranného svodidla, demontáž a odvoz po dokončení stavby v.0,5m" 15,5</t>
  </si>
  <si>
    <t>86</t>
  </si>
  <si>
    <t>911381522</t>
  </si>
  <si>
    <t>Příplatek k dočasným oboustranným betonovým svodidlům za první a ZKD den použití přes 30 do 180 dnů</t>
  </si>
  <si>
    <t>-1835810019</t>
  </si>
  <si>
    <t>Montáž a demontáž dočasných svodidel pro oddělení jízdních pruhů nebo přesměrování dopravy, úroveň zadržení T3 W2 oboustranných betonových Příplatek k ceně za první a každý další den použití po dobu 31 až 180 dnů</t>
  </si>
  <si>
    <t>"předpokládaná doba výstavby 3 měsíce" 15,5*90</t>
  </si>
  <si>
    <t>87</t>
  </si>
  <si>
    <t>913111111R</t>
  </si>
  <si>
    <t>Tabulka s letopočtem stavby nové lávky - vlys do betonu</t>
  </si>
  <si>
    <t>2125628380</t>
  </si>
  <si>
    <t>88</t>
  </si>
  <si>
    <t>919121112</t>
  </si>
  <si>
    <t>Těsnění spár zálivkou za studena pro komůrky š 10 mm hl 25 mm s těsnicím profilem</t>
  </si>
  <si>
    <t>1808937682</t>
  </si>
  <si>
    <t>Utěsnění dilatačních spár zálivkou za studena  v cementobetonovém nebo živičném krytu včetně adhezního nátěru s těsnicím profilem pod zálivkou, pro komůrky šířky 10 mm, hloubky 25 mm</t>
  </si>
  <si>
    <t>"spára krytu vozovky na konci lávky" 2*2,8</t>
  </si>
  <si>
    <t>89</t>
  </si>
  <si>
    <t>919724121R</t>
  </si>
  <si>
    <t>Těsnící folie tl. 1,5mm - geomembrána</t>
  </si>
  <si>
    <t>1365628097</t>
  </si>
  <si>
    <t>"těsnící folie ve vrstvě štěrkopísku" 2,8*(2,52+3,76)</t>
  </si>
  <si>
    <t>90</t>
  </si>
  <si>
    <t>919732211</t>
  </si>
  <si>
    <t>Styčná spára napojení nového živičného povrchu na stávající za tepla š 15 mm hl 25 mm s prořezáním</t>
  </si>
  <si>
    <t>468068818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</si>
  <si>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</si>
  <si>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"naříznutí a zálivka na styku vozovky hlavní okružní trasy" 5,1</t>
  </si>
  <si>
    <t>91</t>
  </si>
  <si>
    <t>919735111</t>
  </si>
  <si>
    <t>Řezání stávajícího živičného krytu hl do 50 mm</t>
  </si>
  <si>
    <t>-916652797</t>
  </si>
  <si>
    <t>Řezání stávajícího živičného krytu nebo podkladu  hloubky do 50 mm</t>
  </si>
  <si>
    <t>"naříznutí krytu vozovky na konci lávky" 2*2,8</t>
  </si>
  <si>
    <t>92</t>
  </si>
  <si>
    <t>931994142</t>
  </si>
  <si>
    <t>Těsnění dilatační spáry betonové konstrukce polyuretanovým tmelem do pl 4,0 cm2</t>
  </si>
  <si>
    <t>-1705567959</t>
  </si>
  <si>
    <t>Těsnění spáry betonové konstrukce pásy, profily, tmely  tmelem polyuretanovým spáry dilatační do 4,0 cm2</t>
  </si>
  <si>
    <t>"těsnění pčracovních spár v rubu spodní stavby pružným tmelem" 10,6+9,6</t>
  </si>
  <si>
    <t>93</t>
  </si>
  <si>
    <t>931994171</t>
  </si>
  <si>
    <t>Těsnění pracovní spáry betonové konstrukce asfaltovým izolačním pásem š do 500 mm</t>
  </si>
  <si>
    <t>607175781</t>
  </si>
  <si>
    <t>Těsnění spáry betonové konstrukce pásy, profily, tmely  pásem izolačním asfaltovaným šířky do 500 mm spáry pracovní</t>
  </si>
  <si>
    <t>"těsnění pracovních spár v rubu spodní stavby asf. pásem š. 33cm" 7,6+6,6</t>
  </si>
  <si>
    <t>"těsnění pracovních spár základ - opěra (křídlo) asf. pásem š. 33cm" 10,6+9,6+7,6+6,6</t>
  </si>
  <si>
    <t>94</t>
  </si>
  <si>
    <t>935932328</t>
  </si>
  <si>
    <t>Odvodňovací plastový žlab pro zatížení C250 vnitřní š 200 mm s roštem můstkovým z litiny</t>
  </si>
  <si>
    <t>-1455253934</t>
  </si>
  <si>
    <t>Odvodňovací plastový žlab pro třídu zatížení C 250 vnitřní šířky 200 mm s krycím roštem můstkovým z litiny</t>
  </si>
  <si>
    <t>"liniový odvodňovací žlab C250 se spádem dna, vč. čistícího kusu a mříže, do bet. lože z C 25/30n XF3" 2,8</t>
  </si>
  <si>
    <t>998</t>
  </si>
  <si>
    <t>Přesun hmot</t>
  </si>
  <si>
    <t>95</t>
  </si>
  <si>
    <t>998212111</t>
  </si>
  <si>
    <t>Přesun hmot pro mosty zděné, monolitické betonové nebo ocelové v do 20 m</t>
  </si>
  <si>
    <t>-1814507189</t>
  </si>
  <si>
    <t>Přesun hmot pro mosty zděné, betonové monolitické, spřažené ocelobetonové nebo kovové  vodorovná dopravní vzdálenost do 100 m výška mostu do 20 m</t>
  </si>
  <si>
    <t>PSV</t>
  </si>
  <si>
    <t>Práce a dodávky PSV</t>
  </si>
  <si>
    <t>711</t>
  </si>
  <si>
    <t>Izolace proti vodě, vlhkosti a plynům</t>
  </si>
  <si>
    <t>96</t>
  </si>
  <si>
    <t>711113111</t>
  </si>
  <si>
    <t>Izolace proti vlhkosti na vodorovné ploše za studena těsnicím nátěrem na bázi pryže (latexu) a bitumenů</t>
  </si>
  <si>
    <t>-1781421372</t>
  </si>
  <si>
    <t>Izolace proti zemní vlhkosti natěradly a tmely za studena na ploše vodorovné V těsnícím nátěrem na bázi pryže (latexu) a bitumenů</t>
  </si>
  <si>
    <t xml:space="preserve">"penetrace betonu lávky - hydrofobní penetrace dle ČSN EN 1504-2 - vrchní povrch mostovky a vrch křídel" </t>
  </si>
  <si>
    <t>4,1*25+2*0,65*(2,0+1,5)</t>
  </si>
  <si>
    <t>97</t>
  </si>
  <si>
    <t>711122131</t>
  </si>
  <si>
    <t>Provedení izolace proti zemní vlhkosti svislé za horka nátěrem asfaltovým</t>
  </si>
  <si>
    <t>947320536</t>
  </si>
  <si>
    <t>Provedení izolace proti zemní vlhkosti natěradly a tmely za horka  na ploše svislé S nátěrem asfaltovým</t>
  </si>
  <si>
    <t>"izolace základů, opěr a křídel proti zemní vlhkosti nátěry Np"</t>
  </si>
  <si>
    <t xml:space="preserve">"Np-základy" 2*0,75*(2*4,2+2*4,0)+2*(2,8*1,25+3,6*1,25+2*0,3*4,0) </t>
  </si>
  <si>
    <t>"Np-opěra 1" (2,71*2,8+0,27*3,6+2*1,09)</t>
  </si>
  <si>
    <t>"Np-opěra 2" (2,21*2,8+0,27*3,6+2*1,09)</t>
  </si>
  <si>
    <t>"křídla" 2*(5,17+3,54+0,4*3,09)+2*(3,19+2,49+0,4*2,22)</t>
  </si>
  <si>
    <t>98</t>
  </si>
  <si>
    <t>11163150</t>
  </si>
  <si>
    <t>lak penetrační asfaltový</t>
  </si>
  <si>
    <t>-2012322277</t>
  </si>
  <si>
    <t>98,508*0,00158 'Přepočtené koeficientem množství</t>
  </si>
  <si>
    <t>99</t>
  </si>
  <si>
    <t>-429989180</t>
  </si>
  <si>
    <t>"izolace základů, opěr a křídel proti zemní vlhkosti nátěry 2Na"</t>
  </si>
  <si>
    <t>"2Na-základy" (2*0,75*(2*4,2+2*4,0)+2*(2,8*1,25+3,6*1,25+2*0,3*4,0))*2</t>
  </si>
  <si>
    <t>"2Na-opěra 1" (2,71*2,8+0,27*3,6+2*1,09)*2</t>
  </si>
  <si>
    <t>"2Na-opěra 2" (2,21*2,8+0,27*3,6+2*1,09)*2</t>
  </si>
  <si>
    <t>"křídla" 2*(5,17+3,54+0,4*3,09)+2*(3,19+2,49+0,4*2,22)*2</t>
  </si>
  <si>
    <t>100</t>
  </si>
  <si>
    <t>11163152</t>
  </si>
  <si>
    <t>lak hydroizolační asfaltový</t>
  </si>
  <si>
    <t>-1775251270</t>
  </si>
  <si>
    <t>177,124*0,00187 'Přepočtené koeficientem množství</t>
  </si>
  <si>
    <t>101</t>
  </si>
  <si>
    <t>998711101</t>
  </si>
  <si>
    <t>Přesun hmot tonážní pro izolace proti vodě, vlhkosti a plynům v objektech v do 6 m</t>
  </si>
  <si>
    <t>-2145343976</t>
  </si>
  <si>
    <t>Přesun hmot pro izolace proti vodě, vlhkosti a plynům  stanovený z hmotnosti přesunovaného materiálu vodorovná dopravní vzdálenost do 50 m v objektech výšky do 6 m</t>
  </si>
  <si>
    <t>VRN</t>
  </si>
  <si>
    <t>Vedlejší rozpočtové náklady</t>
  </si>
  <si>
    <t>VRN1</t>
  </si>
  <si>
    <t>Průzkumné, geodetické a projektové práce</t>
  </si>
  <si>
    <t>102</t>
  </si>
  <si>
    <t>012103000</t>
  </si>
  <si>
    <t>Geodetické práce před výstavbou</t>
  </si>
  <si>
    <t>kpl</t>
  </si>
  <si>
    <t>1024</t>
  </si>
  <si>
    <t>481758266</t>
  </si>
  <si>
    <t>103</t>
  </si>
  <si>
    <t>012203000</t>
  </si>
  <si>
    <t>Geodetické práce při provádění stavby</t>
  </si>
  <si>
    <t>-1853526472</t>
  </si>
  <si>
    <t>104</t>
  </si>
  <si>
    <t>012303000</t>
  </si>
  <si>
    <t>Geodetické práce po výstavbě</t>
  </si>
  <si>
    <t>-1250857846</t>
  </si>
  <si>
    <t>105</t>
  </si>
  <si>
    <t>013203000</t>
  </si>
  <si>
    <t>Dokumentace stavby bez rozlišení</t>
  </si>
  <si>
    <t>348429659</t>
  </si>
  <si>
    <t>"havarijní a povodňový plán" 1</t>
  </si>
  <si>
    <t>106</t>
  </si>
  <si>
    <t>013244000</t>
  </si>
  <si>
    <t>Realizační dokumentace stavby</t>
  </si>
  <si>
    <t>-1259806409</t>
  </si>
  <si>
    <t>realizační dokumentace stavby</t>
  </si>
  <si>
    <t>107</t>
  </si>
  <si>
    <t>013254000</t>
  </si>
  <si>
    <t>Dokumentace skutečného provedení stavby</t>
  </si>
  <si>
    <t>-1516572011</t>
  </si>
  <si>
    <t>108</t>
  </si>
  <si>
    <t>013284000</t>
  </si>
  <si>
    <t>Pasportizace objektu po provedení prací</t>
  </si>
  <si>
    <t>1739663404</t>
  </si>
  <si>
    <t>"geometrický plán po dokončení stavby" 1</t>
  </si>
  <si>
    <t>109</t>
  </si>
  <si>
    <t>013294000</t>
  </si>
  <si>
    <t>Ostatní dokumentace</t>
  </si>
  <si>
    <t>1874029453</t>
  </si>
  <si>
    <t>"mostní list vč. stanovení zatížitelnosti mostu" 1</t>
  </si>
  <si>
    <t>VRN3</t>
  </si>
  <si>
    <t>Zařízení staveniště</t>
  </si>
  <si>
    <t>110</t>
  </si>
  <si>
    <t>032103000</t>
  </si>
  <si>
    <t>Náklady na stavební buňky</t>
  </si>
  <si>
    <t>-1785356096</t>
  </si>
  <si>
    <t>"zařízení staveniště - vybudování, provoz a odstranění" 1</t>
  </si>
  <si>
    <t>VRN4</t>
  </si>
  <si>
    <t>Inženýrská činnost</t>
  </si>
  <si>
    <t>111</t>
  </si>
  <si>
    <t>041903000</t>
  </si>
  <si>
    <t>Dozor jiné osoby</t>
  </si>
  <si>
    <t>182365137</t>
  </si>
  <si>
    <t>"první hlavní prohlídka lávky" 1</t>
  </si>
  <si>
    <t>112</t>
  </si>
  <si>
    <t>049103000</t>
  </si>
  <si>
    <t>Náklady vzniklé v souvislosti s realizací stavby</t>
  </si>
  <si>
    <t>-871779797</t>
  </si>
  <si>
    <t>"dokladová část dodavatelel stavby - kniha průběžné evidence odpadů, doklady" 1</t>
  </si>
  <si>
    <t>VRN7</t>
  </si>
  <si>
    <t>Provozní vlivy</t>
  </si>
  <si>
    <t>113</t>
  </si>
  <si>
    <t>075103000R</t>
  </si>
  <si>
    <t>Ochranná pásma elektrického vedení</t>
  </si>
  <si>
    <t>-1595162755</t>
  </si>
  <si>
    <t>"odstávka stávajícího nadzemního vedení NN a CETIN - přerušení provozu na 1. týden z důvodu zřízení záporového pažení a mikropilot" 1</t>
  </si>
  <si>
    <t>"zápory IPN 300 dl. 8m, vzdálenost á 1m" 14*8,0</t>
  </si>
  <si>
    <t>ocel profilová jakost S235JR (11 375) průřez IPN 300</t>
  </si>
  <si>
    <t>"ocel IPN 300, hmotnost 54,2 kg/m" 112*54,2/1000</t>
  </si>
  <si>
    <t>"odříznutí zápor IPN 300 na terénu" 14</t>
  </si>
  <si>
    <t>"mikropiloty prům. 89/16mm dl. 8m, kořen dl. 6m, dvakrát injektovaný, hlava plech tl. 20mm 200/200mm" 16*8,0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</si>
</sst>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2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4" fontId="36" fillId="3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50000000000003" customHeight="1">
      <c r="AR2" s="178" t="s">
        <v>5</v>
      </c>
      <c r="AS2" s="179"/>
      <c r="AT2" s="179"/>
      <c r="AU2" s="179"/>
      <c r="AV2" s="179"/>
      <c r="AW2" s="179"/>
      <c r="AX2" s="179"/>
      <c r="AY2" s="179"/>
      <c r="AZ2" s="179"/>
      <c r="BA2" s="179"/>
      <c r="BB2" s="179"/>
      <c r="BC2" s="179"/>
      <c r="BD2" s="179"/>
      <c r="BE2" s="179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209" t="s">
        <v>14</v>
      </c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79"/>
      <c r="Z5" s="179"/>
      <c r="AA5" s="179"/>
      <c r="AB5" s="179"/>
      <c r="AC5" s="179"/>
      <c r="AD5" s="179"/>
      <c r="AE5" s="179"/>
      <c r="AF5" s="179"/>
      <c r="AG5" s="179"/>
      <c r="AH5" s="179"/>
      <c r="AI5" s="179"/>
      <c r="AJ5" s="179"/>
      <c r="AK5" s="179"/>
      <c r="AL5" s="179"/>
      <c r="AM5" s="179"/>
      <c r="AN5" s="179"/>
      <c r="AO5" s="179"/>
      <c r="AR5" s="19"/>
      <c r="BE5" s="206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210" t="s">
        <v>17</v>
      </c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79"/>
      <c r="AH6" s="179"/>
      <c r="AI6" s="179"/>
      <c r="AJ6" s="179"/>
      <c r="AK6" s="179"/>
      <c r="AL6" s="179"/>
      <c r="AM6" s="179"/>
      <c r="AN6" s="179"/>
      <c r="AO6" s="179"/>
      <c r="AR6" s="19"/>
      <c r="BE6" s="207"/>
      <c r="BS6" s="16" t="s">
        <v>6</v>
      </c>
    </row>
    <row r="7" spans="1:74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207"/>
      <c r="BS7" s="16" t="s">
        <v>6</v>
      </c>
    </row>
    <row r="8" spans="1:74" ht="12" customHeight="1">
      <c r="B8" s="19"/>
      <c r="D8" s="26" t="s">
        <v>20</v>
      </c>
      <c r="K8" s="24" t="s">
        <v>21</v>
      </c>
      <c r="AK8" s="26" t="s">
        <v>22</v>
      </c>
      <c r="AN8" s="27" t="s">
        <v>23</v>
      </c>
      <c r="AR8" s="19"/>
      <c r="BE8" s="207"/>
      <c r="BS8" s="16" t="s">
        <v>6</v>
      </c>
    </row>
    <row r="9" spans="1:74" ht="14.45" customHeight="1">
      <c r="B9" s="19"/>
      <c r="AR9" s="19"/>
      <c r="BE9" s="207"/>
      <c r="BS9" s="16" t="s">
        <v>6</v>
      </c>
    </row>
    <row r="10" spans="1:74" ht="12" customHeight="1">
      <c r="B10" s="19"/>
      <c r="D10" s="26" t="s">
        <v>24</v>
      </c>
      <c r="AK10" s="26" t="s">
        <v>25</v>
      </c>
      <c r="AN10" s="24" t="s">
        <v>1</v>
      </c>
      <c r="AR10" s="19"/>
      <c r="BE10" s="207"/>
      <c r="BS10" s="16" t="s">
        <v>6</v>
      </c>
    </row>
    <row r="11" spans="1:74" ht="18.399999999999999" customHeight="1">
      <c r="B11" s="19"/>
      <c r="E11" s="24" t="s">
        <v>21</v>
      </c>
      <c r="AK11" s="26" t="s">
        <v>26</v>
      </c>
      <c r="AN11" s="24" t="s">
        <v>1</v>
      </c>
      <c r="AR11" s="19"/>
      <c r="BE11" s="207"/>
      <c r="BS11" s="16" t="s">
        <v>6</v>
      </c>
    </row>
    <row r="12" spans="1:74" ht="6.95" customHeight="1">
      <c r="B12" s="19"/>
      <c r="AR12" s="19"/>
      <c r="BE12" s="207"/>
      <c r="BS12" s="16" t="s">
        <v>6</v>
      </c>
    </row>
    <row r="13" spans="1:74" ht="12" customHeight="1">
      <c r="B13" s="19"/>
      <c r="D13" s="26" t="s">
        <v>27</v>
      </c>
      <c r="AK13" s="26" t="s">
        <v>25</v>
      </c>
      <c r="AN13" s="28" t="s">
        <v>28</v>
      </c>
      <c r="AR13" s="19"/>
      <c r="BE13" s="207"/>
      <c r="BS13" s="16" t="s">
        <v>6</v>
      </c>
    </row>
    <row r="14" spans="1:74" ht="12.75">
      <c r="B14" s="19"/>
      <c r="E14" s="211" t="s">
        <v>28</v>
      </c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212"/>
      <c r="Q14" s="212"/>
      <c r="R14" s="212"/>
      <c r="S14" s="212"/>
      <c r="T14" s="212"/>
      <c r="U14" s="212"/>
      <c r="V14" s="212"/>
      <c r="W14" s="212"/>
      <c r="X14" s="212"/>
      <c r="Y14" s="212"/>
      <c r="Z14" s="212"/>
      <c r="AA14" s="212"/>
      <c r="AB14" s="212"/>
      <c r="AC14" s="212"/>
      <c r="AD14" s="212"/>
      <c r="AE14" s="212"/>
      <c r="AF14" s="212"/>
      <c r="AG14" s="212"/>
      <c r="AH14" s="212"/>
      <c r="AI14" s="212"/>
      <c r="AJ14" s="212"/>
      <c r="AK14" s="26" t="s">
        <v>26</v>
      </c>
      <c r="AN14" s="28" t="s">
        <v>28</v>
      </c>
      <c r="AR14" s="19"/>
      <c r="BE14" s="207"/>
      <c r="BS14" s="16" t="s">
        <v>6</v>
      </c>
    </row>
    <row r="15" spans="1:74" ht="6.95" customHeight="1">
      <c r="B15" s="19"/>
      <c r="AR15" s="19"/>
      <c r="BE15" s="207"/>
      <c r="BS15" s="16" t="s">
        <v>3</v>
      </c>
    </row>
    <row r="16" spans="1:74" ht="12" customHeight="1">
      <c r="B16" s="19"/>
      <c r="D16" s="26" t="s">
        <v>29</v>
      </c>
      <c r="AK16" s="26" t="s">
        <v>25</v>
      </c>
      <c r="AN16" s="24" t="s">
        <v>1</v>
      </c>
      <c r="AR16" s="19"/>
      <c r="BE16" s="207"/>
      <c r="BS16" s="16" t="s">
        <v>3</v>
      </c>
    </row>
    <row r="17" spans="2:71" ht="18.399999999999999" customHeight="1">
      <c r="B17" s="19"/>
      <c r="E17" s="24" t="s">
        <v>21</v>
      </c>
      <c r="AK17" s="26" t="s">
        <v>26</v>
      </c>
      <c r="AN17" s="24" t="s">
        <v>1</v>
      </c>
      <c r="AR17" s="19"/>
      <c r="BE17" s="207"/>
      <c r="BS17" s="16" t="s">
        <v>30</v>
      </c>
    </row>
    <row r="18" spans="2:71" ht="6.95" customHeight="1">
      <c r="B18" s="19"/>
      <c r="AR18" s="19"/>
      <c r="BE18" s="207"/>
      <c r="BS18" s="16" t="s">
        <v>6</v>
      </c>
    </row>
    <row r="19" spans="2:71" ht="12" customHeight="1">
      <c r="B19" s="19"/>
      <c r="D19" s="26" t="s">
        <v>31</v>
      </c>
      <c r="AK19" s="26" t="s">
        <v>25</v>
      </c>
      <c r="AN19" s="24" t="s">
        <v>1</v>
      </c>
      <c r="AR19" s="19"/>
      <c r="BE19" s="207"/>
      <c r="BS19" s="16" t="s">
        <v>6</v>
      </c>
    </row>
    <row r="20" spans="2:71" ht="18.399999999999999" customHeight="1">
      <c r="B20" s="19"/>
      <c r="E20" s="24" t="s">
        <v>21</v>
      </c>
      <c r="AK20" s="26" t="s">
        <v>26</v>
      </c>
      <c r="AN20" s="24" t="s">
        <v>1</v>
      </c>
      <c r="AR20" s="19"/>
      <c r="BE20" s="207"/>
      <c r="BS20" s="16" t="s">
        <v>30</v>
      </c>
    </row>
    <row r="21" spans="2:71" ht="6.95" customHeight="1">
      <c r="B21" s="19"/>
      <c r="AR21" s="19"/>
      <c r="BE21" s="207"/>
    </row>
    <row r="22" spans="2:71" ht="12" customHeight="1">
      <c r="B22" s="19"/>
      <c r="D22" s="26" t="s">
        <v>32</v>
      </c>
      <c r="AR22" s="19"/>
      <c r="BE22" s="207"/>
    </row>
    <row r="23" spans="2:71" ht="16.5" customHeight="1">
      <c r="B23" s="19"/>
      <c r="E23" s="213" t="s">
        <v>1</v>
      </c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  <c r="Q23" s="213"/>
      <c r="R23" s="213"/>
      <c r="S23" s="213"/>
      <c r="T23" s="213"/>
      <c r="U23" s="213"/>
      <c r="V23" s="213"/>
      <c r="W23" s="213"/>
      <c r="X23" s="213"/>
      <c r="Y23" s="213"/>
      <c r="Z23" s="213"/>
      <c r="AA23" s="213"/>
      <c r="AB23" s="213"/>
      <c r="AC23" s="213"/>
      <c r="AD23" s="213"/>
      <c r="AE23" s="213"/>
      <c r="AF23" s="213"/>
      <c r="AG23" s="213"/>
      <c r="AH23" s="213"/>
      <c r="AI23" s="213"/>
      <c r="AJ23" s="213"/>
      <c r="AK23" s="213"/>
      <c r="AL23" s="213"/>
      <c r="AM23" s="213"/>
      <c r="AN23" s="213"/>
      <c r="AR23" s="19"/>
      <c r="BE23" s="207"/>
    </row>
    <row r="24" spans="2:71" ht="6.95" customHeight="1">
      <c r="B24" s="19"/>
      <c r="AR24" s="19"/>
      <c r="BE24" s="207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07"/>
    </row>
    <row r="26" spans="2:71" s="1" customFormat="1" ht="25.9" customHeight="1">
      <c r="B26" s="31"/>
      <c r="D26" s="32" t="s">
        <v>33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14">
        <f>ROUND(AG94,2)</f>
        <v>0</v>
      </c>
      <c r="AL26" s="215"/>
      <c r="AM26" s="215"/>
      <c r="AN26" s="215"/>
      <c r="AO26" s="215"/>
      <c r="AR26" s="31"/>
      <c r="BE26" s="207"/>
    </row>
    <row r="27" spans="2:71" s="1" customFormat="1" ht="6.95" customHeight="1">
      <c r="B27" s="31"/>
      <c r="AR27" s="31"/>
      <c r="BE27" s="207"/>
    </row>
    <row r="28" spans="2:71" s="1" customFormat="1" ht="12.75">
      <c r="B28" s="31"/>
      <c r="L28" s="216" t="s">
        <v>34</v>
      </c>
      <c r="M28" s="216"/>
      <c r="N28" s="216"/>
      <c r="O28" s="216"/>
      <c r="P28" s="216"/>
      <c r="W28" s="216" t="s">
        <v>35</v>
      </c>
      <c r="X28" s="216"/>
      <c r="Y28" s="216"/>
      <c r="Z28" s="216"/>
      <c r="AA28" s="216"/>
      <c r="AB28" s="216"/>
      <c r="AC28" s="216"/>
      <c r="AD28" s="216"/>
      <c r="AE28" s="216"/>
      <c r="AK28" s="216" t="s">
        <v>36</v>
      </c>
      <c r="AL28" s="216"/>
      <c r="AM28" s="216"/>
      <c r="AN28" s="216"/>
      <c r="AO28" s="216"/>
      <c r="AR28" s="31"/>
      <c r="BE28" s="207"/>
    </row>
    <row r="29" spans="2:71" s="2" customFormat="1" ht="14.45" customHeight="1">
      <c r="B29" s="35"/>
      <c r="D29" s="26" t="s">
        <v>37</v>
      </c>
      <c r="F29" s="26" t="s">
        <v>38</v>
      </c>
      <c r="L29" s="201">
        <v>0.21</v>
      </c>
      <c r="M29" s="200"/>
      <c r="N29" s="200"/>
      <c r="O29" s="200"/>
      <c r="P29" s="200"/>
      <c r="W29" s="199">
        <f>ROUND(AZ94, 2)</f>
        <v>0</v>
      </c>
      <c r="X29" s="200"/>
      <c r="Y29" s="200"/>
      <c r="Z29" s="200"/>
      <c r="AA29" s="200"/>
      <c r="AB29" s="200"/>
      <c r="AC29" s="200"/>
      <c r="AD29" s="200"/>
      <c r="AE29" s="200"/>
      <c r="AK29" s="199">
        <f>ROUND(AV94, 2)</f>
        <v>0</v>
      </c>
      <c r="AL29" s="200"/>
      <c r="AM29" s="200"/>
      <c r="AN29" s="200"/>
      <c r="AO29" s="200"/>
      <c r="AR29" s="35"/>
      <c r="BE29" s="208"/>
    </row>
    <row r="30" spans="2:71" s="2" customFormat="1" ht="14.45" customHeight="1">
      <c r="B30" s="35"/>
      <c r="F30" s="26" t="s">
        <v>39</v>
      </c>
      <c r="L30" s="201">
        <v>0.15</v>
      </c>
      <c r="M30" s="200"/>
      <c r="N30" s="200"/>
      <c r="O30" s="200"/>
      <c r="P30" s="200"/>
      <c r="W30" s="199">
        <f>ROUND(BA94, 2)</f>
        <v>0</v>
      </c>
      <c r="X30" s="200"/>
      <c r="Y30" s="200"/>
      <c r="Z30" s="200"/>
      <c r="AA30" s="200"/>
      <c r="AB30" s="200"/>
      <c r="AC30" s="200"/>
      <c r="AD30" s="200"/>
      <c r="AE30" s="200"/>
      <c r="AK30" s="199">
        <f>ROUND(AW94, 2)</f>
        <v>0</v>
      </c>
      <c r="AL30" s="200"/>
      <c r="AM30" s="200"/>
      <c r="AN30" s="200"/>
      <c r="AO30" s="200"/>
      <c r="AR30" s="35"/>
      <c r="BE30" s="208"/>
    </row>
    <row r="31" spans="2:71" s="2" customFormat="1" ht="14.45" hidden="1" customHeight="1">
      <c r="B31" s="35"/>
      <c r="F31" s="26" t="s">
        <v>40</v>
      </c>
      <c r="L31" s="201">
        <v>0.21</v>
      </c>
      <c r="M31" s="200"/>
      <c r="N31" s="200"/>
      <c r="O31" s="200"/>
      <c r="P31" s="200"/>
      <c r="W31" s="199">
        <f>ROUND(BB94, 2)</f>
        <v>0</v>
      </c>
      <c r="X31" s="200"/>
      <c r="Y31" s="200"/>
      <c r="Z31" s="200"/>
      <c r="AA31" s="200"/>
      <c r="AB31" s="200"/>
      <c r="AC31" s="200"/>
      <c r="AD31" s="200"/>
      <c r="AE31" s="200"/>
      <c r="AK31" s="199">
        <v>0</v>
      </c>
      <c r="AL31" s="200"/>
      <c r="AM31" s="200"/>
      <c r="AN31" s="200"/>
      <c r="AO31" s="200"/>
      <c r="AR31" s="35"/>
      <c r="BE31" s="208"/>
    </row>
    <row r="32" spans="2:71" s="2" customFormat="1" ht="14.45" hidden="1" customHeight="1">
      <c r="B32" s="35"/>
      <c r="F32" s="26" t="s">
        <v>41</v>
      </c>
      <c r="L32" s="201">
        <v>0.15</v>
      </c>
      <c r="M32" s="200"/>
      <c r="N32" s="200"/>
      <c r="O32" s="200"/>
      <c r="P32" s="200"/>
      <c r="W32" s="199">
        <f>ROUND(BC94, 2)</f>
        <v>0</v>
      </c>
      <c r="X32" s="200"/>
      <c r="Y32" s="200"/>
      <c r="Z32" s="200"/>
      <c r="AA32" s="200"/>
      <c r="AB32" s="200"/>
      <c r="AC32" s="200"/>
      <c r="AD32" s="200"/>
      <c r="AE32" s="200"/>
      <c r="AK32" s="199">
        <v>0</v>
      </c>
      <c r="AL32" s="200"/>
      <c r="AM32" s="200"/>
      <c r="AN32" s="200"/>
      <c r="AO32" s="200"/>
      <c r="AR32" s="35"/>
      <c r="BE32" s="208"/>
    </row>
    <row r="33" spans="2:57" s="2" customFormat="1" ht="14.45" hidden="1" customHeight="1">
      <c r="B33" s="35"/>
      <c r="F33" s="26" t="s">
        <v>42</v>
      </c>
      <c r="L33" s="201">
        <v>0</v>
      </c>
      <c r="M33" s="200"/>
      <c r="N33" s="200"/>
      <c r="O33" s="200"/>
      <c r="P33" s="200"/>
      <c r="W33" s="199">
        <f>ROUND(BD94, 2)</f>
        <v>0</v>
      </c>
      <c r="X33" s="200"/>
      <c r="Y33" s="200"/>
      <c r="Z33" s="200"/>
      <c r="AA33" s="200"/>
      <c r="AB33" s="200"/>
      <c r="AC33" s="200"/>
      <c r="AD33" s="200"/>
      <c r="AE33" s="200"/>
      <c r="AK33" s="199">
        <v>0</v>
      </c>
      <c r="AL33" s="200"/>
      <c r="AM33" s="200"/>
      <c r="AN33" s="200"/>
      <c r="AO33" s="200"/>
      <c r="AR33" s="35"/>
      <c r="BE33" s="208"/>
    </row>
    <row r="34" spans="2:57" s="1" customFormat="1" ht="6.95" customHeight="1">
      <c r="B34" s="31"/>
      <c r="AR34" s="31"/>
      <c r="BE34" s="207"/>
    </row>
    <row r="35" spans="2:57" s="1" customFormat="1" ht="25.9" customHeight="1">
      <c r="B35" s="31"/>
      <c r="C35" s="36"/>
      <c r="D35" s="37" t="s">
        <v>43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44</v>
      </c>
      <c r="U35" s="38"/>
      <c r="V35" s="38"/>
      <c r="W35" s="38"/>
      <c r="X35" s="202" t="s">
        <v>45</v>
      </c>
      <c r="Y35" s="203"/>
      <c r="Z35" s="203"/>
      <c r="AA35" s="203"/>
      <c r="AB35" s="203"/>
      <c r="AC35" s="38"/>
      <c r="AD35" s="38"/>
      <c r="AE35" s="38"/>
      <c r="AF35" s="38"/>
      <c r="AG35" s="38"/>
      <c r="AH35" s="38"/>
      <c r="AI35" s="38"/>
      <c r="AJ35" s="38"/>
      <c r="AK35" s="204">
        <f>SUM(AK26:AK33)</f>
        <v>0</v>
      </c>
      <c r="AL35" s="203"/>
      <c r="AM35" s="203"/>
      <c r="AN35" s="203"/>
      <c r="AO35" s="205"/>
      <c r="AP35" s="36"/>
      <c r="AQ35" s="36"/>
      <c r="AR35" s="31"/>
    </row>
    <row r="36" spans="2:57" s="1" customFormat="1" ht="6.95" customHeight="1">
      <c r="B36" s="31"/>
      <c r="AR36" s="31"/>
    </row>
    <row r="37" spans="2:57" s="1" customFormat="1" ht="14.45" customHeight="1">
      <c r="B37" s="31"/>
      <c r="AR37" s="31"/>
    </row>
    <row r="38" spans="2:57" ht="14.45" customHeight="1">
      <c r="B38" s="19"/>
      <c r="AR38" s="19"/>
    </row>
    <row r="39" spans="2:57" ht="14.45" customHeight="1">
      <c r="B39" s="19"/>
      <c r="AR39" s="19"/>
    </row>
    <row r="40" spans="2:57" ht="14.45" customHeight="1">
      <c r="B40" s="19"/>
      <c r="AR40" s="19"/>
    </row>
    <row r="41" spans="2:57" ht="14.45" customHeight="1">
      <c r="B41" s="19"/>
      <c r="AR41" s="19"/>
    </row>
    <row r="42" spans="2:57" ht="14.45" customHeight="1">
      <c r="B42" s="19"/>
      <c r="AR42" s="19"/>
    </row>
    <row r="43" spans="2:57" ht="14.45" customHeight="1">
      <c r="B43" s="19"/>
      <c r="AR43" s="19"/>
    </row>
    <row r="44" spans="2:57" ht="14.45" customHeight="1">
      <c r="B44" s="19"/>
      <c r="AR44" s="19"/>
    </row>
    <row r="45" spans="2:57" ht="14.45" customHeight="1">
      <c r="B45" s="19"/>
      <c r="AR45" s="19"/>
    </row>
    <row r="46" spans="2:57" ht="14.45" customHeight="1">
      <c r="B46" s="19"/>
      <c r="AR46" s="19"/>
    </row>
    <row r="47" spans="2:57" ht="14.45" customHeight="1">
      <c r="B47" s="19"/>
      <c r="AR47" s="19"/>
    </row>
    <row r="48" spans="2:57" ht="14.45" customHeight="1">
      <c r="B48" s="19"/>
      <c r="AR48" s="19"/>
    </row>
    <row r="49" spans="2:44" s="1" customFormat="1" ht="14.45" customHeight="1">
      <c r="B49" s="31"/>
      <c r="D49" s="40" t="s">
        <v>46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47</v>
      </c>
      <c r="AI49" s="41"/>
      <c r="AJ49" s="41"/>
      <c r="AK49" s="41"/>
      <c r="AL49" s="41"/>
      <c r="AM49" s="41"/>
      <c r="AN49" s="41"/>
      <c r="AO49" s="41"/>
      <c r="AR49" s="31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>
      <c r="B53" s="19"/>
      <c r="AR53" s="19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>
      <c r="B57" s="19"/>
      <c r="AR57" s="19"/>
    </row>
    <row r="58" spans="2:44">
      <c r="B58" s="19"/>
      <c r="AR58" s="19"/>
    </row>
    <row r="59" spans="2:44">
      <c r="B59" s="19"/>
      <c r="AR59" s="19"/>
    </row>
    <row r="60" spans="2:44" s="1" customFormat="1" ht="12.75">
      <c r="B60" s="31"/>
      <c r="D60" s="42" t="s">
        <v>48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49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48</v>
      </c>
      <c r="AI60" s="33"/>
      <c r="AJ60" s="33"/>
      <c r="AK60" s="33"/>
      <c r="AL60" s="33"/>
      <c r="AM60" s="42" t="s">
        <v>49</v>
      </c>
      <c r="AN60" s="33"/>
      <c r="AO60" s="33"/>
      <c r="AR60" s="31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 s="1" customFormat="1" ht="12.75">
      <c r="B64" s="31"/>
      <c r="D64" s="40" t="s">
        <v>50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51</v>
      </c>
      <c r="AI64" s="41"/>
      <c r="AJ64" s="41"/>
      <c r="AK64" s="41"/>
      <c r="AL64" s="41"/>
      <c r="AM64" s="41"/>
      <c r="AN64" s="41"/>
      <c r="AO64" s="41"/>
      <c r="AR64" s="31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>
      <c r="B68" s="19"/>
      <c r="AR68" s="19"/>
    </row>
    <row r="69" spans="2:44">
      <c r="B69" s="19"/>
      <c r="AR69" s="19"/>
    </row>
    <row r="70" spans="2:44">
      <c r="B70" s="19"/>
      <c r="AR70" s="19"/>
    </row>
    <row r="71" spans="2:44">
      <c r="B71" s="19"/>
      <c r="AR71" s="19"/>
    </row>
    <row r="72" spans="2:44">
      <c r="B72" s="19"/>
      <c r="AR72" s="19"/>
    </row>
    <row r="73" spans="2:44">
      <c r="B73" s="19"/>
      <c r="AR73" s="19"/>
    </row>
    <row r="74" spans="2:44">
      <c r="B74" s="19"/>
      <c r="AR74" s="19"/>
    </row>
    <row r="75" spans="2:44" s="1" customFormat="1" ht="12.75">
      <c r="B75" s="31"/>
      <c r="D75" s="42" t="s">
        <v>48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49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48</v>
      </c>
      <c r="AI75" s="33"/>
      <c r="AJ75" s="33"/>
      <c r="AK75" s="33"/>
      <c r="AL75" s="33"/>
      <c r="AM75" s="42" t="s">
        <v>49</v>
      </c>
      <c r="AN75" s="33"/>
      <c r="AO75" s="33"/>
      <c r="AR75" s="31"/>
    </row>
    <row r="76" spans="2:44" s="1" customFormat="1">
      <c r="B76" s="31"/>
      <c r="AR76" s="31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1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1" s="1" customFormat="1" ht="24.95" customHeight="1">
      <c r="B82" s="31"/>
      <c r="C82" s="20" t="s">
        <v>52</v>
      </c>
      <c r="AR82" s="31"/>
    </row>
    <row r="83" spans="1:91" s="1" customFormat="1" ht="6.95" customHeight="1">
      <c r="B83" s="31"/>
      <c r="AR83" s="31"/>
    </row>
    <row r="84" spans="1:91" s="3" customFormat="1" ht="12" customHeight="1">
      <c r="B84" s="47"/>
      <c r="C84" s="26" t="s">
        <v>13</v>
      </c>
      <c r="L84" s="3" t="str">
        <f>K5</f>
        <v>RUSAR</v>
      </c>
      <c r="AR84" s="47"/>
    </row>
    <row r="85" spans="1:91" s="4" customFormat="1" ht="36.950000000000003" customHeight="1">
      <c r="B85" s="48"/>
      <c r="C85" s="49" t="s">
        <v>16</v>
      </c>
      <c r="L85" s="190" t="str">
        <f>K6</f>
        <v>H - Park Hanušovice</v>
      </c>
      <c r="M85" s="191"/>
      <c r="N85" s="191"/>
      <c r="O85" s="191"/>
      <c r="P85" s="191"/>
      <c r="Q85" s="191"/>
      <c r="R85" s="191"/>
      <c r="S85" s="191"/>
      <c r="T85" s="191"/>
      <c r="U85" s="191"/>
      <c r="V85" s="191"/>
      <c r="W85" s="191"/>
      <c r="X85" s="191"/>
      <c r="Y85" s="191"/>
      <c r="Z85" s="191"/>
      <c r="AA85" s="191"/>
      <c r="AB85" s="191"/>
      <c r="AC85" s="191"/>
      <c r="AD85" s="191"/>
      <c r="AE85" s="191"/>
      <c r="AF85" s="191"/>
      <c r="AG85" s="191"/>
      <c r="AH85" s="191"/>
      <c r="AI85" s="191"/>
      <c r="AJ85" s="191"/>
      <c r="AK85" s="191"/>
      <c r="AL85" s="191"/>
      <c r="AM85" s="191"/>
      <c r="AN85" s="191"/>
      <c r="AO85" s="191"/>
      <c r="AR85" s="48"/>
    </row>
    <row r="86" spans="1:91" s="1" customFormat="1" ht="6.95" customHeight="1">
      <c r="B86" s="31"/>
      <c r="AR86" s="31"/>
    </row>
    <row r="87" spans="1:91" s="1" customFormat="1" ht="12" customHeight="1">
      <c r="B87" s="31"/>
      <c r="C87" s="26" t="s">
        <v>20</v>
      </c>
      <c r="L87" s="50" t="str">
        <f>IF(K8="","",K8)</f>
        <v xml:space="preserve"> </v>
      </c>
      <c r="AI87" s="26" t="s">
        <v>22</v>
      </c>
      <c r="AM87" s="192" t="str">
        <f>IF(AN8= "","",AN8)</f>
        <v>23. 2. 2022</v>
      </c>
      <c r="AN87" s="192"/>
      <c r="AR87" s="31"/>
    </row>
    <row r="88" spans="1:91" s="1" customFormat="1" ht="6.95" customHeight="1">
      <c r="B88" s="31"/>
      <c r="AR88" s="31"/>
    </row>
    <row r="89" spans="1:91" s="1" customFormat="1" ht="15.2" customHeight="1">
      <c r="B89" s="31"/>
      <c r="C89" s="26" t="s">
        <v>24</v>
      </c>
      <c r="L89" s="3" t="str">
        <f>IF(E11= "","",E11)</f>
        <v xml:space="preserve"> </v>
      </c>
      <c r="AI89" s="26" t="s">
        <v>29</v>
      </c>
      <c r="AM89" s="193" t="str">
        <f>IF(E17="","",E17)</f>
        <v xml:space="preserve"> </v>
      </c>
      <c r="AN89" s="194"/>
      <c r="AO89" s="194"/>
      <c r="AP89" s="194"/>
      <c r="AR89" s="31"/>
      <c r="AS89" s="195" t="s">
        <v>53</v>
      </c>
      <c r="AT89" s="196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" customHeight="1">
      <c r="B90" s="31"/>
      <c r="C90" s="26" t="s">
        <v>27</v>
      </c>
      <c r="L90" s="3" t="str">
        <f>IF(E14= "Vyplň údaj","",E14)</f>
        <v/>
      </c>
      <c r="AI90" s="26" t="s">
        <v>31</v>
      </c>
      <c r="AM90" s="193" t="str">
        <f>IF(E20="","",E20)</f>
        <v xml:space="preserve"> </v>
      </c>
      <c r="AN90" s="194"/>
      <c r="AO90" s="194"/>
      <c r="AP90" s="194"/>
      <c r="AR90" s="31"/>
      <c r="AS90" s="197"/>
      <c r="AT90" s="198"/>
      <c r="BD90" s="54"/>
    </row>
    <row r="91" spans="1:91" s="1" customFormat="1" ht="10.9" customHeight="1">
      <c r="B91" s="31"/>
      <c r="AR91" s="31"/>
      <c r="AS91" s="197"/>
      <c r="AT91" s="198"/>
      <c r="BD91" s="54"/>
    </row>
    <row r="92" spans="1:91" s="1" customFormat="1" ht="29.25" customHeight="1">
      <c r="B92" s="31"/>
      <c r="C92" s="180" t="s">
        <v>54</v>
      </c>
      <c r="D92" s="181"/>
      <c r="E92" s="181"/>
      <c r="F92" s="181"/>
      <c r="G92" s="181"/>
      <c r="H92" s="55"/>
      <c r="I92" s="182" t="s">
        <v>55</v>
      </c>
      <c r="J92" s="181"/>
      <c r="K92" s="181"/>
      <c r="L92" s="181"/>
      <c r="M92" s="181"/>
      <c r="N92" s="181"/>
      <c r="O92" s="181"/>
      <c r="P92" s="181"/>
      <c r="Q92" s="181"/>
      <c r="R92" s="181"/>
      <c r="S92" s="181"/>
      <c r="T92" s="181"/>
      <c r="U92" s="181"/>
      <c r="V92" s="181"/>
      <c r="W92" s="181"/>
      <c r="X92" s="181"/>
      <c r="Y92" s="181"/>
      <c r="Z92" s="181"/>
      <c r="AA92" s="181"/>
      <c r="AB92" s="181"/>
      <c r="AC92" s="181"/>
      <c r="AD92" s="181"/>
      <c r="AE92" s="181"/>
      <c r="AF92" s="181"/>
      <c r="AG92" s="183" t="s">
        <v>56</v>
      </c>
      <c r="AH92" s="181"/>
      <c r="AI92" s="181"/>
      <c r="AJ92" s="181"/>
      <c r="AK92" s="181"/>
      <c r="AL92" s="181"/>
      <c r="AM92" s="181"/>
      <c r="AN92" s="182" t="s">
        <v>57</v>
      </c>
      <c r="AO92" s="181"/>
      <c r="AP92" s="184"/>
      <c r="AQ92" s="56" t="s">
        <v>58</v>
      </c>
      <c r="AR92" s="31"/>
      <c r="AS92" s="57" t="s">
        <v>59</v>
      </c>
      <c r="AT92" s="58" t="s">
        <v>60</v>
      </c>
      <c r="AU92" s="58" t="s">
        <v>61</v>
      </c>
      <c r="AV92" s="58" t="s">
        <v>62</v>
      </c>
      <c r="AW92" s="58" t="s">
        <v>63</v>
      </c>
      <c r="AX92" s="58" t="s">
        <v>64</v>
      </c>
      <c r="AY92" s="58" t="s">
        <v>65</v>
      </c>
      <c r="AZ92" s="58" t="s">
        <v>66</v>
      </c>
      <c r="BA92" s="58" t="s">
        <v>67</v>
      </c>
      <c r="BB92" s="58" t="s">
        <v>68</v>
      </c>
      <c r="BC92" s="58" t="s">
        <v>69</v>
      </c>
      <c r="BD92" s="59" t="s">
        <v>70</v>
      </c>
    </row>
    <row r="93" spans="1:91" s="1" customFormat="1" ht="10.9" customHeight="1">
      <c r="B93" s="31"/>
      <c r="AR93" s="31"/>
      <c r="AS93" s="60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50000000000003" customHeight="1">
      <c r="B94" s="61"/>
      <c r="C94" s="62" t="s">
        <v>71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188">
        <f>ROUND(AG95,2)</f>
        <v>0</v>
      </c>
      <c r="AH94" s="188"/>
      <c r="AI94" s="188"/>
      <c r="AJ94" s="188"/>
      <c r="AK94" s="188"/>
      <c r="AL94" s="188"/>
      <c r="AM94" s="188"/>
      <c r="AN94" s="189">
        <f>SUM(AG94,AT94)</f>
        <v>0</v>
      </c>
      <c r="AO94" s="189"/>
      <c r="AP94" s="189"/>
      <c r="AQ94" s="65" t="s">
        <v>1</v>
      </c>
      <c r="AR94" s="61"/>
      <c r="AS94" s="66">
        <f>ROUND(AS95,2)</f>
        <v>0</v>
      </c>
      <c r="AT94" s="67">
        <f>ROUND(SUM(AV94:AW94),2)</f>
        <v>0</v>
      </c>
      <c r="AU94" s="68">
        <f>ROUND(AU95,5)</f>
        <v>0</v>
      </c>
      <c r="AV94" s="67">
        <f>ROUND(AZ94*L29,2)</f>
        <v>0</v>
      </c>
      <c r="AW94" s="67">
        <f>ROUND(BA94*L30,2)</f>
        <v>0</v>
      </c>
      <c r="AX94" s="67">
        <f>ROUND(BB94*L29,2)</f>
        <v>0</v>
      </c>
      <c r="AY94" s="67">
        <f>ROUND(BC94*L30,2)</f>
        <v>0</v>
      </c>
      <c r="AZ94" s="67">
        <f>ROUND(AZ95,2)</f>
        <v>0</v>
      </c>
      <c r="BA94" s="67">
        <f>ROUND(BA95,2)</f>
        <v>0</v>
      </c>
      <c r="BB94" s="67">
        <f>ROUND(BB95,2)</f>
        <v>0</v>
      </c>
      <c r="BC94" s="67">
        <f>ROUND(BC95,2)</f>
        <v>0</v>
      </c>
      <c r="BD94" s="69">
        <f>ROUND(BD95,2)</f>
        <v>0</v>
      </c>
      <c r="BS94" s="70" t="s">
        <v>72</v>
      </c>
      <c r="BT94" s="70" t="s">
        <v>73</v>
      </c>
      <c r="BU94" s="71" t="s">
        <v>74</v>
      </c>
      <c r="BV94" s="70" t="s">
        <v>75</v>
      </c>
      <c r="BW94" s="70" t="s">
        <v>4</v>
      </c>
      <c r="BX94" s="70" t="s">
        <v>76</v>
      </c>
      <c r="CL94" s="70" t="s">
        <v>1</v>
      </c>
    </row>
    <row r="95" spans="1:91" s="6" customFormat="1" ht="24.75" customHeight="1">
      <c r="A95" s="72" t="s">
        <v>77</v>
      </c>
      <c r="B95" s="73"/>
      <c r="C95" s="74"/>
      <c r="D95" s="187" t="s">
        <v>78</v>
      </c>
      <c r="E95" s="187"/>
      <c r="F95" s="187"/>
      <c r="G95" s="187"/>
      <c r="H95" s="187"/>
      <c r="I95" s="75"/>
      <c r="J95" s="187" t="s">
        <v>79</v>
      </c>
      <c r="K95" s="187"/>
      <c r="L95" s="187"/>
      <c r="M95" s="187"/>
      <c r="N95" s="187"/>
      <c r="O95" s="187"/>
      <c r="P95" s="187"/>
      <c r="Q95" s="187"/>
      <c r="R95" s="187"/>
      <c r="S95" s="187"/>
      <c r="T95" s="187"/>
      <c r="U95" s="187"/>
      <c r="V95" s="187"/>
      <c r="W95" s="187"/>
      <c r="X95" s="187"/>
      <c r="Y95" s="187"/>
      <c r="Z95" s="187"/>
      <c r="AA95" s="187"/>
      <c r="AB95" s="187"/>
      <c r="AC95" s="187"/>
      <c r="AD95" s="187"/>
      <c r="AE95" s="187"/>
      <c r="AF95" s="187"/>
      <c r="AG95" s="185">
        <f>'SO 06.2 - Lávka pro pěší'!J30</f>
        <v>0</v>
      </c>
      <c r="AH95" s="186"/>
      <c r="AI95" s="186"/>
      <c r="AJ95" s="186"/>
      <c r="AK95" s="186"/>
      <c r="AL95" s="186"/>
      <c r="AM95" s="186"/>
      <c r="AN95" s="185">
        <f>SUM(AG95,AT95)</f>
        <v>0</v>
      </c>
      <c r="AO95" s="186"/>
      <c r="AP95" s="186"/>
      <c r="AQ95" s="76" t="s">
        <v>80</v>
      </c>
      <c r="AR95" s="73"/>
      <c r="AS95" s="77">
        <v>0</v>
      </c>
      <c r="AT95" s="78">
        <f>ROUND(SUM(AV95:AW95),2)</f>
        <v>0</v>
      </c>
      <c r="AU95" s="79">
        <f>'SO 06.2 - Lávka pro pěší'!P133</f>
        <v>0</v>
      </c>
      <c r="AV95" s="78">
        <f>'SO 06.2 - Lávka pro pěší'!J33</f>
        <v>0</v>
      </c>
      <c r="AW95" s="78">
        <f>'SO 06.2 - Lávka pro pěší'!J34</f>
        <v>0</v>
      </c>
      <c r="AX95" s="78">
        <f>'SO 06.2 - Lávka pro pěší'!J35</f>
        <v>0</v>
      </c>
      <c r="AY95" s="78">
        <f>'SO 06.2 - Lávka pro pěší'!J36</f>
        <v>0</v>
      </c>
      <c r="AZ95" s="78">
        <f>'SO 06.2 - Lávka pro pěší'!F33</f>
        <v>0</v>
      </c>
      <c r="BA95" s="78">
        <f>'SO 06.2 - Lávka pro pěší'!F34</f>
        <v>0</v>
      </c>
      <c r="BB95" s="78">
        <f>'SO 06.2 - Lávka pro pěší'!F35</f>
        <v>0</v>
      </c>
      <c r="BC95" s="78">
        <f>'SO 06.2 - Lávka pro pěší'!F36</f>
        <v>0</v>
      </c>
      <c r="BD95" s="80">
        <f>'SO 06.2 - Lávka pro pěší'!F37</f>
        <v>0</v>
      </c>
      <c r="BT95" s="81" t="s">
        <v>81</v>
      </c>
      <c r="BV95" s="81" t="s">
        <v>75</v>
      </c>
      <c r="BW95" s="81" t="s">
        <v>82</v>
      </c>
      <c r="BX95" s="81" t="s">
        <v>4</v>
      </c>
      <c r="CL95" s="81" t="s">
        <v>1</v>
      </c>
      <c r="CM95" s="81" t="s">
        <v>83</v>
      </c>
    </row>
    <row r="96" spans="1:91" s="1" customFormat="1" ht="30" customHeight="1">
      <c r="B96" s="31"/>
      <c r="AR96" s="31"/>
    </row>
    <row r="97" spans="2:44" s="1" customFormat="1" ht="6.95" customHeight="1">
      <c r="B97" s="43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31"/>
    </row>
  </sheetData>
  <mergeCells count="42">
    <mergeCell ref="W30:AE30"/>
    <mergeCell ref="AK30:AO30"/>
    <mergeCell ref="L30:P30"/>
    <mergeCell ref="W31:AE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</mergeCells>
  <hyperlinks>
    <hyperlink ref="A95" location="'SO 06.2 - Lávka pro pěší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511"/>
  <sheetViews>
    <sheetView showGridLines="0" tabSelected="1" topLeftCell="A283" workbookViewId="0">
      <selection activeCell="BM183" sqref="BM183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78" t="s">
        <v>5</v>
      </c>
      <c r="M2" s="179"/>
      <c r="N2" s="179"/>
      <c r="O2" s="179"/>
      <c r="P2" s="179"/>
      <c r="Q2" s="179"/>
      <c r="R2" s="179"/>
      <c r="S2" s="179"/>
      <c r="T2" s="179"/>
      <c r="U2" s="179"/>
      <c r="V2" s="179"/>
      <c r="AT2" s="16" t="s">
        <v>82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83</v>
      </c>
    </row>
    <row r="4" spans="2:46" ht="24.95" customHeight="1">
      <c r="B4" s="19"/>
      <c r="D4" s="20" t="s">
        <v>84</v>
      </c>
      <c r="L4" s="19"/>
      <c r="M4" s="82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18" t="str">
        <f>'Rekapitulace stavby'!K6</f>
        <v>H - Park Hanušovice</v>
      </c>
      <c r="F7" s="219"/>
      <c r="G7" s="219"/>
      <c r="H7" s="219"/>
      <c r="L7" s="19"/>
    </row>
    <row r="8" spans="2:46" s="1" customFormat="1" ht="12" customHeight="1">
      <c r="B8" s="31"/>
      <c r="D8" s="26" t="s">
        <v>85</v>
      </c>
      <c r="L8" s="31"/>
    </row>
    <row r="9" spans="2:46" s="1" customFormat="1" ht="16.5" customHeight="1">
      <c r="B9" s="31"/>
      <c r="E9" s="190" t="s">
        <v>86</v>
      </c>
      <c r="F9" s="217"/>
      <c r="G9" s="217"/>
      <c r="H9" s="217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23. 2. 2022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26" t="s">
        <v>26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20" t="str">
        <f>'Rekapitulace stavby'!E14</f>
        <v>Vyplň údaj</v>
      </c>
      <c r="F18" s="209"/>
      <c r="G18" s="209"/>
      <c r="H18" s="209"/>
      <c r="I18" s="26" t="s">
        <v>26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 xml:space="preserve"> </v>
      </c>
      <c r="I21" s="26" t="s">
        <v>26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31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26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32</v>
      </c>
      <c r="L26" s="31"/>
    </row>
    <row r="27" spans="2:12" s="7" customFormat="1" ht="16.5" customHeight="1">
      <c r="B27" s="83"/>
      <c r="E27" s="213" t="s">
        <v>1</v>
      </c>
      <c r="F27" s="213"/>
      <c r="G27" s="213"/>
      <c r="H27" s="213"/>
      <c r="L27" s="83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4" t="s">
        <v>33</v>
      </c>
      <c r="J30" s="64">
        <f>ROUND(J133,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35</v>
      </c>
      <c r="I32" s="34" t="s">
        <v>34</v>
      </c>
      <c r="J32" s="34" t="s">
        <v>36</v>
      </c>
      <c r="L32" s="31"/>
    </row>
    <row r="33" spans="2:12" s="1" customFormat="1" ht="14.45" customHeight="1">
      <c r="B33" s="31"/>
      <c r="D33" s="85" t="s">
        <v>37</v>
      </c>
      <c r="E33" s="26" t="s">
        <v>38</v>
      </c>
      <c r="F33" s="86">
        <f>ROUND((SUM(BE133:BE510)),  2)</f>
        <v>0</v>
      </c>
      <c r="I33" s="87">
        <v>0.21</v>
      </c>
      <c r="J33" s="86">
        <f>ROUND(((SUM(BE133:BE510))*I33),  2)</f>
        <v>0</v>
      </c>
      <c r="L33" s="31"/>
    </row>
    <row r="34" spans="2:12" s="1" customFormat="1" ht="14.45" customHeight="1">
      <c r="B34" s="31"/>
      <c r="E34" s="26" t="s">
        <v>39</v>
      </c>
      <c r="F34" s="86">
        <f>ROUND((SUM(BF133:BF510)),  2)</f>
        <v>0</v>
      </c>
      <c r="I34" s="87">
        <v>0.15</v>
      </c>
      <c r="J34" s="86">
        <f>ROUND(((SUM(BF133:BF510))*I34),  2)</f>
        <v>0</v>
      </c>
      <c r="L34" s="31"/>
    </row>
    <row r="35" spans="2:12" s="1" customFormat="1" ht="14.45" hidden="1" customHeight="1">
      <c r="B35" s="31"/>
      <c r="E35" s="26" t="s">
        <v>40</v>
      </c>
      <c r="F35" s="86">
        <f>ROUND((SUM(BG133:BG510)),  2)</f>
        <v>0</v>
      </c>
      <c r="I35" s="87">
        <v>0.21</v>
      </c>
      <c r="J35" s="86">
        <f>0</f>
        <v>0</v>
      </c>
      <c r="L35" s="31"/>
    </row>
    <row r="36" spans="2:12" s="1" customFormat="1" ht="14.45" hidden="1" customHeight="1">
      <c r="B36" s="31"/>
      <c r="E36" s="26" t="s">
        <v>41</v>
      </c>
      <c r="F36" s="86">
        <f>ROUND((SUM(BH133:BH510)),  2)</f>
        <v>0</v>
      </c>
      <c r="I36" s="87">
        <v>0.15</v>
      </c>
      <c r="J36" s="86">
        <f>0</f>
        <v>0</v>
      </c>
      <c r="L36" s="31"/>
    </row>
    <row r="37" spans="2:12" s="1" customFormat="1" ht="14.45" hidden="1" customHeight="1">
      <c r="B37" s="31"/>
      <c r="E37" s="26" t="s">
        <v>42</v>
      </c>
      <c r="F37" s="86">
        <f>ROUND((SUM(BI133:BI510)),  2)</f>
        <v>0</v>
      </c>
      <c r="I37" s="87">
        <v>0</v>
      </c>
      <c r="J37" s="86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88"/>
      <c r="D39" s="89" t="s">
        <v>43</v>
      </c>
      <c r="E39" s="55"/>
      <c r="F39" s="55"/>
      <c r="G39" s="90" t="s">
        <v>44</v>
      </c>
      <c r="H39" s="91" t="s">
        <v>45</v>
      </c>
      <c r="I39" s="55"/>
      <c r="J39" s="92">
        <f>SUM(J30:J37)</f>
        <v>0</v>
      </c>
      <c r="K39" s="93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48</v>
      </c>
      <c r="E61" s="33"/>
      <c r="F61" s="94" t="s">
        <v>49</v>
      </c>
      <c r="G61" s="42" t="s">
        <v>48</v>
      </c>
      <c r="H61" s="33"/>
      <c r="I61" s="33"/>
      <c r="J61" s="95" t="s">
        <v>49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48</v>
      </c>
      <c r="E76" s="33"/>
      <c r="F76" s="94" t="s">
        <v>49</v>
      </c>
      <c r="G76" s="42" t="s">
        <v>48</v>
      </c>
      <c r="H76" s="33"/>
      <c r="I76" s="33"/>
      <c r="J76" s="95" t="s">
        <v>49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87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18" t="str">
        <f>E7</f>
        <v>H - Park Hanušovice</v>
      </c>
      <c r="F85" s="219"/>
      <c r="G85" s="219"/>
      <c r="H85" s="219"/>
      <c r="L85" s="31"/>
    </row>
    <row r="86" spans="2:47" s="1" customFormat="1" ht="12" customHeight="1">
      <c r="B86" s="31"/>
      <c r="C86" s="26" t="s">
        <v>85</v>
      </c>
      <c r="L86" s="31"/>
    </row>
    <row r="87" spans="2:47" s="1" customFormat="1" ht="16.5" customHeight="1">
      <c r="B87" s="31"/>
      <c r="E87" s="190" t="str">
        <f>E9</f>
        <v>SO 06.2 - Lávka pro pěší</v>
      </c>
      <c r="F87" s="217"/>
      <c r="G87" s="217"/>
      <c r="H87" s="217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 t="str">
        <f>IF(J12="","",J12)</f>
        <v>23. 2. 2022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24</v>
      </c>
      <c r="F91" s="24" t="str">
        <f>E15</f>
        <v xml:space="preserve"> </v>
      </c>
      <c r="I91" s="26" t="s">
        <v>29</v>
      </c>
      <c r="J91" s="29" t="str">
        <f>E21</f>
        <v xml:space="preserve"> </v>
      </c>
      <c r="L91" s="31"/>
    </row>
    <row r="92" spans="2:47" s="1" customFormat="1" ht="15.2" customHeight="1">
      <c r="B92" s="31"/>
      <c r="C92" s="26" t="s">
        <v>27</v>
      </c>
      <c r="F92" s="24" t="str">
        <f>IF(E18="","",E18)</f>
        <v>Vyplň údaj</v>
      </c>
      <c r="I92" s="26" t="s">
        <v>31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96" t="s">
        <v>88</v>
      </c>
      <c r="D94" s="88"/>
      <c r="E94" s="88"/>
      <c r="F94" s="88"/>
      <c r="G94" s="88"/>
      <c r="H94" s="88"/>
      <c r="I94" s="88"/>
      <c r="J94" s="97" t="s">
        <v>89</v>
      </c>
      <c r="K94" s="88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98" t="s">
        <v>90</v>
      </c>
      <c r="J96" s="64">
        <f>J133</f>
        <v>0</v>
      </c>
      <c r="L96" s="31"/>
      <c r="AU96" s="16" t="s">
        <v>91</v>
      </c>
    </row>
    <row r="97" spans="2:12" s="8" customFormat="1" ht="24.95" customHeight="1">
      <c r="B97" s="99"/>
      <c r="D97" s="100" t="s">
        <v>92</v>
      </c>
      <c r="E97" s="101"/>
      <c r="F97" s="101"/>
      <c r="G97" s="101"/>
      <c r="H97" s="101"/>
      <c r="I97" s="101"/>
      <c r="J97" s="102">
        <f>J134</f>
        <v>0</v>
      </c>
      <c r="L97" s="99"/>
    </row>
    <row r="98" spans="2:12" s="9" customFormat="1" ht="19.899999999999999" customHeight="1">
      <c r="B98" s="103"/>
      <c r="D98" s="104" t="s">
        <v>93</v>
      </c>
      <c r="E98" s="105"/>
      <c r="F98" s="105"/>
      <c r="G98" s="105"/>
      <c r="H98" s="105"/>
      <c r="I98" s="105"/>
      <c r="J98" s="106">
        <f>J135</f>
        <v>0</v>
      </c>
      <c r="L98" s="103"/>
    </row>
    <row r="99" spans="2:12" s="9" customFormat="1" ht="19.899999999999999" customHeight="1">
      <c r="B99" s="103"/>
      <c r="D99" s="104" t="s">
        <v>94</v>
      </c>
      <c r="E99" s="105"/>
      <c r="F99" s="105"/>
      <c r="G99" s="105"/>
      <c r="H99" s="105"/>
      <c r="I99" s="105"/>
      <c r="J99" s="106">
        <f>J242</f>
        <v>0</v>
      </c>
      <c r="L99" s="103"/>
    </row>
    <row r="100" spans="2:12" s="9" customFormat="1" ht="19.899999999999999" customHeight="1">
      <c r="B100" s="103"/>
      <c r="D100" s="104" t="s">
        <v>95</v>
      </c>
      <c r="E100" s="105"/>
      <c r="F100" s="105"/>
      <c r="G100" s="105"/>
      <c r="H100" s="105"/>
      <c r="I100" s="105"/>
      <c r="J100" s="106">
        <f>J298</f>
        <v>0</v>
      </c>
      <c r="L100" s="103"/>
    </row>
    <row r="101" spans="2:12" s="9" customFormat="1" ht="19.899999999999999" customHeight="1">
      <c r="B101" s="103"/>
      <c r="D101" s="104" t="s">
        <v>96</v>
      </c>
      <c r="E101" s="105"/>
      <c r="F101" s="105"/>
      <c r="G101" s="105"/>
      <c r="H101" s="105"/>
      <c r="I101" s="105"/>
      <c r="J101" s="106">
        <f>J340</f>
        <v>0</v>
      </c>
      <c r="L101" s="103"/>
    </row>
    <row r="102" spans="2:12" s="9" customFormat="1" ht="19.899999999999999" customHeight="1">
      <c r="B102" s="103"/>
      <c r="D102" s="104" t="s">
        <v>97</v>
      </c>
      <c r="E102" s="105"/>
      <c r="F102" s="105"/>
      <c r="G102" s="105"/>
      <c r="H102" s="105"/>
      <c r="I102" s="105"/>
      <c r="J102" s="106">
        <f>J388</f>
        <v>0</v>
      </c>
      <c r="L102" s="103"/>
    </row>
    <row r="103" spans="2:12" s="9" customFormat="1" ht="19.899999999999999" customHeight="1">
      <c r="B103" s="103"/>
      <c r="D103" s="104" t="s">
        <v>98</v>
      </c>
      <c r="E103" s="105"/>
      <c r="F103" s="105"/>
      <c r="G103" s="105"/>
      <c r="H103" s="105"/>
      <c r="I103" s="105"/>
      <c r="J103" s="106">
        <f>J403</f>
        <v>0</v>
      </c>
      <c r="L103" s="103"/>
    </row>
    <row r="104" spans="2:12" s="9" customFormat="1" ht="19.899999999999999" customHeight="1">
      <c r="B104" s="103"/>
      <c r="D104" s="104" t="s">
        <v>99</v>
      </c>
      <c r="E104" s="105"/>
      <c r="F104" s="105"/>
      <c r="G104" s="105"/>
      <c r="H104" s="105"/>
      <c r="I104" s="105"/>
      <c r="J104" s="106">
        <f>J406</f>
        <v>0</v>
      </c>
      <c r="L104" s="103"/>
    </row>
    <row r="105" spans="2:12" s="9" customFormat="1" ht="19.899999999999999" customHeight="1">
      <c r="B105" s="103"/>
      <c r="D105" s="104" t="s">
        <v>100</v>
      </c>
      <c r="E105" s="105"/>
      <c r="F105" s="105"/>
      <c r="G105" s="105"/>
      <c r="H105" s="105"/>
      <c r="I105" s="105"/>
      <c r="J105" s="106">
        <f>J410</f>
        <v>0</v>
      </c>
      <c r="L105" s="103"/>
    </row>
    <row r="106" spans="2:12" s="9" customFormat="1" ht="19.899999999999999" customHeight="1">
      <c r="B106" s="103"/>
      <c r="D106" s="104" t="s">
        <v>101</v>
      </c>
      <c r="E106" s="105"/>
      <c r="F106" s="105"/>
      <c r="G106" s="105"/>
      <c r="H106" s="105"/>
      <c r="I106" s="105"/>
      <c r="J106" s="106">
        <f>J442</f>
        <v>0</v>
      </c>
      <c r="L106" s="103"/>
    </row>
    <row r="107" spans="2:12" s="8" customFormat="1" ht="24.95" customHeight="1">
      <c r="B107" s="99"/>
      <c r="D107" s="100" t="s">
        <v>102</v>
      </c>
      <c r="E107" s="101"/>
      <c r="F107" s="101"/>
      <c r="G107" s="101"/>
      <c r="H107" s="101"/>
      <c r="I107" s="101"/>
      <c r="J107" s="102">
        <f>J445</f>
        <v>0</v>
      </c>
      <c r="L107" s="99"/>
    </row>
    <row r="108" spans="2:12" s="9" customFormat="1" ht="19.899999999999999" customHeight="1">
      <c r="B108" s="103"/>
      <c r="D108" s="104" t="s">
        <v>103</v>
      </c>
      <c r="E108" s="105"/>
      <c r="F108" s="105"/>
      <c r="G108" s="105"/>
      <c r="H108" s="105"/>
      <c r="I108" s="105"/>
      <c r="J108" s="106">
        <f>J446</f>
        <v>0</v>
      </c>
      <c r="L108" s="103"/>
    </row>
    <row r="109" spans="2:12" s="8" customFormat="1" ht="24.95" customHeight="1">
      <c r="B109" s="99"/>
      <c r="D109" s="100" t="s">
        <v>104</v>
      </c>
      <c r="E109" s="101"/>
      <c r="F109" s="101"/>
      <c r="G109" s="101"/>
      <c r="H109" s="101"/>
      <c r="I109" s="101"/>
      <c r="J109" s="102">
        <f>J475</f>
        <v>0</v>
      </c>
      <c r="L109" s="99"/>
    </row>
    <row r="110" spans="2:12" s="9" customFormat="1" ht="19.899999999999999" customHeight="1">
      <c r="B110" s="103"/>
      <c r="D110" s="104" t="s">
        <v>105</v>
      </c>
      <c r="E110" s="105"/>
      <c r="F110" s="105"/>
      <c r="G110" s="105"/>
      <c r="H110" s="105"/>
      <c r="I110" s="105"/>
      <c r="J110" s="106">
        <f>J476</f>
        <v>0</v>
      </c>
      <c r="L110" s="103"/>
    </row>
    <row r="111" spans="2:12" s="9" customFormat="1" ht="19.899999999999999" customHeight="1">
      <c r="B111" s="103"/>
      <c r="D111" s="104" t="s">
        <v>106</v>
      </c>
      <c r="E111" s="105"/>
      <c r="F111" s="105"/>
      <c r="G111" s="105"/>
      <c r="H111" s="105"/>
      <c r="I111" s="105"/>
      <c r="J111" s="106">
        <f>J496</f>
        <v>0</v>
      </c>
      <c r="L111" s="103"/>
    </row>
    <row r="112" spans="2:12" s="9" customFormat="1" ht="19.899999999999999" customHeight="1">
      <c r="B112" s="103"/>
      <c r="D112" s="104" t="s">
        <v>107</v>
      </c>
      <c r="E112" s="105"/>
      <c r="F112" s="105"/>
      <c r="G112" s="105"/>
      <c r="H112" s="105"/>
      <c r="I112" s="105"/>
      <c r="J112" s="106">
        <f>J500</f>
        <v>0</v>
      </c>
      <c r="L112" s="103"/>
    </row>
    <row r="113" spans="2:12" s="9" customFormat="1" ht="19.899999999999999" customHeight="1">
      <c r="B113" s="103"/>
      <c r="D113" s="104" t="s">
        <v>108</v>
      </c>
      <c r="E113" s="105"/>
      <c r="F113" s="105"/>
      <c r="G113" s="105"/>
      <c r="H113" s="105"/>
      <c r="I113" s="105"/>
      <c r="J113" s="106">
        <f>J507</f>
        <v>0</v>
      </c>
      <c r="L113" s="103"/>
    </row>
    <row r="114" spans="2:12" s="1" customFormat="1" ht="21.75" customHeight="1">
      <c r="B114" s="31"/>
      <c r="L114" s="31"/>
    </row>
    <row r="115" spans="2:12" s="1" customFormat="1" ht="6.95" customHeight="1">
      <c r="B115" s="43"/>
      <c r="C115" s="44"/>
      <c r="D115" s="44"/>
      <c r="E115" s="44"/>
      <c r="F115" s="44"/>
      <c r="G115" s="44"/>
      <c r="H115" s="44"/>
      <c r="I115" s="44"/>
      <c r="J115" s="44"/>
      <c r="K115" s="44"/>
      <c r="L115" s="31"/>
    </row>
    <row r="119" spans="2:12" s="1" customFormat="1" ht="6.95" customHeight="1">
      <c r="B119" s="45"/>
      <c r="C119" s="46"/>
      <c r="D119" s="46"/>
      <c r="E119" s="46"/>
      <c r="F119" s="46"/>
      <c r="G119" s="46"/>
      <c r="H119" s="46"/>
      <c r="I119" s="46"/>
      <c r="J119" s="46"/>
      <c r="K119" s="46"/>
      <c r="L119" s="31"/>
    </row>
    <row r="120" spans="2:12" s="1" customFormat="1" ht="24.95" customHeight="1">
      <c r="B120" s="31"/>
      <c r="C120" s="20" t="s">
        <v>109</v>
      </c>
      <c r="L120" s="31"/>
    </row>
    <row r="121" spans="2:12" s="1" customFormat="1" ht="6.95" customHeight="1">
      <c r="B121" s="31"/>
      <c r="L121" s="31"/>
    </row>
    <row r="122" spans="2:12" s="1" customFormat="1" ht="12" customHeight="1">
      <c r="B122" s="31"/>
      <c r="C122" s="26" t="s">
        <v>16</v>
      </c>
      <c r="L122" s="31"/>
    </row>
    <row r="123" spans="2:12" s="1" customFormat="1" ht="16.5" customHeight="1">
      <c r="B123" s="31"/>
      <c r="E123" s="218" t="str">
        <f>E7</f>
        <v>H - Park Hanušovice</v>
      </c>
      <c r="F123" s="219"/>
      <c r="G123" s="219"/>
      <c r="H123" s="219"/>
      <c r="L123" s="31"/>
    </row>
    <row r="124" spans="2:12" s="1" customFormat="1" ht="12" customHeight="1">
      <c r="B124" s="31"/>
      <c r="C124" s="26" t="s">
        <v>85</v>
      </c>
      <c r="L124" s="31"/>
    </row>
    <row r="125" spans="2:12" s="1" customFormat="1" ht="16.5" customHeight="1">
      <c r="B125" s="31"/>
      <c r="E125" s="190" t="str">
        <f>E9</f>
        <v>SO 06.2 - Lávka pro pěší</v>
      </c>
      <c r="F125" s="217"/>
      <c r="G125" s="217"/>
      <c r="H125" s="217"/>
      <c r="L125" s="31"/>
    </row>
    <row r="126" spans="2:12" s="1" customFormat="1" ht="6.95" customHeight="1">
      <c r="B126" s="31"/>
      <c r="L126" s="31"/>
    </row>
    <row r="127" spans="2:12" s="1" customFormat="1" ht="12" customHeight="1">
      <c r="B127" s="31"/>
      <c r="C127" s="26" t="s">
        <v>20</v>
      </c>
      <c r="F127" s="24" t="str">
        <f>F12</f>
        <v xml:space="preserve"> </v>
      </c>
      <c r="I127" s="26" t="s">
        <v>22</v>
      </c>
      <c r="J127" s="51" t="str">
        <f>IF(J12="","",J12)</f>
        <v>23. 2. 2022</v>
      </c>
      <c r="L127" s="31"/>
    </row>
    <row r="128" spans="2:12" s="1" customFormat="1" ht="6.95" customHeight="1">
      <c r="B128" s="31"/>
      <c r="L128" s="31"/>
    </row>
    <row r="129" spans="2:65" s="1" customFormat="1" ht="15.2" customHeight="1">
      <c r="B129" s="31"/>
      <c r="C129" s="26" t="s">
        <v>24</v>
      </c>
      <c r="F129" s="24" t="str">
        <f>E15</f>
        <v xml:space="preserve"> </v>
      </c>
      <c r="I129" s="26" t="s">
        <v>29</v>
      </c>
      <c r="J129" s="29" t="str">
        <f>E21</f>
        <v xml:space="preserve"> </v>
      </c>
      <c r="L129" s="31"/>
    </row>
    <row r="130" spans="2:65" s="1" customFormat="1" ht="15.2" customHeight="1">
      <c r="B130" s="31"/>
      <c r="C130" s="26" t="s">
        <v>27</v>
      </c>
      <c r="F130" s="24" t="str">
        <f>IF(E18="","",E18)</f>
        <v>Vyplň údaj</v>
      </c>
      <c r="I130" s="26" t="s">
        <v>31</v>
      </c>
      <c r="J130" s="29" t="str">
        <f>E24</f>
        <v xml:space="preserve"> </v>
      </c>
      <c r="L130" s="31"/>
    </row>
    <row r="131" spans="2:65" s="1" customFormat="1" ht="10.35" customHeight="1">
      <c r="B131" s="31"/>
      <c r="L131" s="31"/>
    </row>
    <row r="132" spans="2:65" s="10" customFormat="1" ht="29.25" customHeight="1">
      <c r="B132" s="107"/>
      <c r="C132" s="108" t="s">
        <v>110</v>
      </c>
      <c r="D132" s="109" t="s">
        <v>58</v>
      </c>
      <c r="E132" s="109" t="s">
        <v>54</v>
      </c>
      <c r="F132" s="109" t="s">
        <v>55</v>
      </c>
      <c r="G132" s="109" t="s">
        <v>111</v>
      </c>
      <c r="H132" s="109" t="s">
        <v>112</v>
      </c>
      <c r="I132" s="109" t="s">
        <v>113</v>
      </c>
      <c r="J132" s="109" t="s">
        <v>89</v>
      </c>
      <c r="K132" s="110" t="s">
        <v>114</v>
      </c>
      <c r="L132" s="107"/>
      <c r="M132" s="57" t="s">
        <v>1</v>
      </c>
      <c r="N132" s="58" t="s">
        <v>37</v>
      </c>
      <c r="O132" s="58" t="s">
        <v>115</v>
      </c>
      <c r="P132" s="58" t="s">
        <v>116</v>
      </c>
      <c r="Q132" s="58" t="s">
        <v>117</v>
      </c>
      <c r="R132" s="58" t="s">
        <v>118</v>
      </c>
      <c r="S132" s="58" t="s">
        <v>119</v>
      </c>
      <c r="T132" s="59" t="s">
        <v>120</v>
      </c>
    </row>
    <row r="133" spans="2:65" s="1" customFormat="1" ht="22.9" customHeight="1">
      <c r="B133" s="31"/>
      <c r="C133" s="62" t="s">
        <v>121</v>
      </c>
      <c r="J133" s="111">
        <f>BK133</f>
        <v>0</v>
      </c>
      <c r="L133" s="31"/>
      <c r="M133" s="60"/>
      <c r="N133" s="52"/>
      <c r="O133" s="52"/>
      <c r="P133" s="112">
        <f>P134+P445+P475</f>
        <v>0</v>
      </c>
      <c r="Q133" s="52"/>
      <c r="R133" s="112">
        <f>R134+R445+R475</f>
        <v>947.76376072000005</v>
      </c>
      <c r="S133" s="52"/>
      <c r="T133" s="113">
        <f>T134+T445+T475</f>
        <v>0</v>
      </c>
      <c r="AT133" s="16" t="s">
        <v>72</v>
      </c>
      <c r="AU133" s="16" t="s">
        <v>91</v>
      </c>
      <c r="BK133" s="114">
        <f>BK134+BK445+BK475</f>
        <v>0</v>
      </c>
    </row>
    <row r="134" spans="2:65" s="11" customFormat="1" ht="25.9" customHeight="1">
      <c r="B134" s="115"/>
      <c r="D134" s="116" t="s">
        <v>72</v>
      </c>
      <c r="E134" s="117" t="s">
        <v>122</v>
      </c>
      <c r="F134" s="117" t="s">
        <v>123</v>
      </c>
      <c r="I134" s="118"/>
      <c r="J134" s="119">
        <f>BK134</f>
        <v>0</v>
      </c>
      <c r="L134" s="115"/>
      <c r="M134" s="120"/>
      <c r="P134" s="121">
        <f>P135+P242+P298+P340+P388+P403+P406+P410+P442</f>
        <v>0</v>
      </c>
      <c r="R134" s="121">
        <f>R135+R242+R298+R340+R388+R403+R406+R410+R442</f>
        <v>947.16144176</v>
      </c>
      <c r="T134" s="122">
        <f>T135+T242+T298+T340+T388+T403+T406+T410+T442</f>
        <v>0</v>
      </c>
      <c r="AR134" s="116" t="s">
        <v>81</v>
      </c>
      <c r="AT134" s="123" t="s">
        <v>72</v>
      </c>
      <c r="AU134" s="123" t="s">
        <v>73</v>
      </c>
      <c r="AY134" s="116" t="s">
        <v>124</v>
      </c>
      <c r="BK134" s="124">
        <f>BK135+BK242+BK298+BK340+BK388+BK403+BK406+BK410+BK442</f>
        <v>0</v>
      </c>
    </row>
    <row r="135" spans="2:65" s="11" customFormat="1" ht="22.9" customHeight="1">
      <c r="B135" s="115"/>
      <c r="D135" s="116" t="s">
        <v>72</v>
      </c>
      <c r="E135" s="125" t="s">
        <v>81</v>
      </c>
      <c r="F135" s="125" t="s">
        <v>125</v>
      </c>
      <c r="I135" s="118"/>
      <c r="J135" s="126">
        <f>BK135</f>
        <v>0</v>
      </c>
      <c r="L135" s="115"/>
      <c r="M135" s="120"/>
      <c r="P135" s="121">
        <f>SUM(P136:P241)</f>
        <v>0</v>
      </c>
      <c r="R135" s="121">
        <f>SUM(R136:R241)</f>
        <v>592.76895219999994</v>
      </c>
      <c r="T135" s="122">
        <f>SUM(T136:T241)</f>
        <v>0</v>
      </c>
      <c r="AR135" s="116" t="s">
        <v>81</v>
      </c>
      <c r="AT135" s="123" t="s">
        <v>72</v>
      </c>
      <c r="AU135" s="123" t="s">
        <v>81</v>
      </c>
      <c r="AY135" s="116" t="s">
        <v>124</v>
      </c>
      <c r="BK135" s="124">
        <f>SUM(BK136:BK241)</f>
        <v>0</v>
      </c>
    </row>
    <row r="136" spans="2:65" s="1" customFormat="1" ht="24.2" customHeight="1">
      <c r="B136" s="127"/>
      <c r="C136" s="128" t="s">
        <v>81</v>
      </c>
      <c r="D136" s="128" t="s">
        <v>126</v>
      </c>
      <c r="E136" s="129" t="s">
        <v>127</v>
      </c>
      <c r="F136" s="130" t="s">
        <v>128</v>
      </c>
      <c r="G136" s="131" t="s">
        <v>129</v>
      </c>
      <c r="H136" s="132">
        <v>160</v>
      </c>
      <c r="I136" s="133"/>
      <c r="J136" s="134">
        <f>ROUND(I136*H136,2)</f>
        <v>0</v>
      </c>
      <c r="K136" s="130" t="s">
        <v>130</v>
      </c>
      <c r="L136" s="31"/>
      <c r="M136" s="135" t="s">
        <v>1</v>
      </c>
      <c r="N136" s="136" t="s">
        <v>38</v>
      </c>
      <c r="P136" s="137">
        <f>O136*H136</f>
        <v>0</v>
      </c>
      <c r="Q136" s="137">
        <v>3.0000000000000001E-5</v>
      </c>
      <c r="R136" s="137">
        <f>Q136*H136</f>
        <v>4.8000000000000004E-3</v>
      </c>
      <c r="S136" s="137">
        <v>0</v>
      </c>
      <c r="T136" s="138">
        <f>S136*H136</f>
        <v>0</v>
      </c>
      <c r="AR136" s="139" t="s">
        <v>131</v>
      </c>
      <c r="AT136" s="139" t="s">
        <v>126</v>
      </c>
      <c r="AU136" s="139" t="s">
        <v>83</v>
      </c>
      <c r="AY136" s="16" t="s">
        <v>124</v>
      </c>
      <c r="BE136" s="140">
        <f>IF(N136="základní",J136,0)</f>
        <v>0</v>
      </c>
      <c r="BF136" s="140">
        <f>IF(N136="snížená",J136,0)</f>
        <v>0</v>
      </c>
      <c r="BG136" s="140">
        <f>IF(N136="zákl. přenesená",J136,0)</f>
        <v>0</v>
      </c>
      <c r="BH136" s="140">
        <f>IF(N136="sníž. přenesená",J136,0)</f>
        <v>0</v>
      </c>
      <c r="BI136" s="140">
        <f>IF(N136="nulová",J136,0)</f>
        <v>0</v>
      </c>
      <c r="BJ136" s="16" t="s">
        <v>81</v>
      </c>
      <c r="BK136" s="140">
        <f>ROUND(I136*H136,2)</f>
        <v>0</v>
      </c>
      <c r="BL136" s="16" t="s">
        <v>131</v>
      </c>
      <c r="BM136" s="139" t="s">
        <v>132</v>
      </c>
    </row>
    <row r="137" spans="2:65" s="1" customFormat="1" ht="19.5">
      <c r="B137" s="31"/>
      <c r="D137" s="141" t="s">
        <v>133</v>
      </c>
      <c r="F137" s="142" t="s">
        <v>134</v>
      </c>
      <c r="I137" s="143"/>
      <c r="L137" s="31"/>
      <c r="M137" s="144"/>
      <c r="T137" s="54"/>
      <c r="AT137" s="16" t="s">
        <v>133</v>
      </c>
      <c r="AU137" s="16" t="s">
        <v>83</v>
      </c>
    </row>
    <row r="138" spans="2:65" s="12" customFormat="1">
      <c r="B138" s="145"/>
      <c r="D138" s="141" t="s">
        <v>135</v>
      </c>
      <c r="E138" s="146" t="s">
        <v>1</v>
      </c>
      <c r="F138" s="147" t="s">
        <v>136</v>
      </c>
      <c r="H138" s="148">
        <v>160</v>
      </c>
      <c r="I138" s="149"/>
      <c r="L138" s="145"/>
      <c r="M138" s="150"/>
      <c r="T138" s="151"/>
      <c r="AT138" s="146" t="s">
        <v>135</v>
      </c>
      <c r="AU138" s="146" t="s">
        <v>83</v>
      </c>
      <c r="AV138" s="12" t="s">
        <v>83</v>
      </c>
      <c r="AW138" s="12" t="s">
        <v>30</v>
      </c>
      <c r="AX138" s="12" t="s">
        <v>81</v>
      </c>
      <c r="AY138" s="146" t="s">
        <v>124</v>
      </c>
    </row>
    <row r="139" spans="2:65" s="1" customFormat="1" ht="24.2" customHeight="1">
      <c r="B139" s="127"/>
      <c r="C139" s="128" t="s">
        <v>83</v>
      </c>
      <c r="D139" s="128" t="s">
        <v>126</v>
      </c>
      <c r="E139" s="129" t="s">
        <v>137</v>
      </c>
      <c r="F139" s="130" t="s">
        <v>138</v>
      </c>
      <c r="G139" s="131" t="s">
        <v>139</v>
      </c>
      <c r="H139" s="132">
        <v>160</v>
      </c>
      <c r="I139" s="133"/>
      <c r="J139" s="134">
        <f>ROUND(I139*H139,2)</f>
        <v>0</v>
      </c>
      <c r="K139" s="130" t="s">
        <v>130</v>
      </c>
      <c r="L139" s="31"/>
      <c r="M139" s="135" t="s">
        <v>1</v>
      </c>
      <c r="N139" s="136" t="s">
        <v>38</v>
      </c>
      <c r="P139" s="137">
        <f>O139*H139</f>
        <v>0</v>
      </c>
      <c r="Q139" s="137">
        <v>0</v>
      </c>
      <c r="R139" s="137">
        <f>Q139*H139</f>
        <v>0</v>
      </c>
      <c r="S139" s="137">
        <v>0</v>
      </c>
      <c r="T139" s="138">
        <f>S139*H139</f>
        <v>0</v>
      </c>
      <c r="AR139" s="139" t="s">
        <v>131</v>
      </c>
      <c r="AT139" s="139" t="s">
        <v>126</v>
      </c>
      <c r="AU139" s="139" t="s">
        <v>83</v>
      </c>
      <c r="AY139" s="16" t="s">
        <v>124</v>
      </c>
      <c r="BE139" s="140">
        <f>IF(N139="základní",J139,0)</f>
        <v>0</v>
      </c>
      <c r="BF139" s="140">
        <f>IF(N139="snížená",J139,0)</f>
        <v>0</v>
      </c>
      <c r="BG139" s="140">
        <f>IF(N139="zákl. přenesená",J139,0)</f>
        <v>0</v>
      </c>
      <c r="BH139" s="140">
        <f>IF(N139="sníž. přenesená",J139,0)</f>
        <v>0</v>
      </c>
      <c r="BI139" s="140">
        <f>IF(N139="nulová",J139,0)</f>
        <v>0</v>
      </c>
      <c r="BJ139" s="16" t="s">
        <v>81</v>
      </c>
      <c r="BK139" s="140">
        <f>ROUND(I139*H139,2)</f>
        <v>0</v>
      </c>
      <c r="BL139" s="16" t="s">
        <v>131</v>
      </c>
      <c r="BM139" s="139" t="s">
        <v>140</v>
      </c>
    </row>
    <row r="140" spans="2:65" s="1" customFormat="1" ht="19.5">
      <c r="B140" s="31"/>
      <c r="D140" s="141" t="s">
        <v>133</v>
      </c>
      <c r="F140" s="142" t="s">
        <v>141</v>
      </c>
      <c r="I140" s="143"/>
      <c r="L140" s="31"/>
      <c r="M140" s="144"/>
      <c r="T140" s="54"/>
      <c r="AT140" s="16" t="s">
        <v>133</v>
      </c>
      <c r="AU140" s="16" t="s">
        <v>83</v>
      </c>
    </row>
    <row r="141" spans="2:65" s="12" customFormat="1">
      <c r="B141" s="145"/>
      <c r="D141" s="141" t="s">
        <v>135</v>
      </c>
      <c r="E141" s="146" t="s">
        <v>1</v>
      </c>
      <c r="F141" s="147" t="s">
        <v>142</v>
      </c>
      <c r="H141" s="148">
        <v>160</v>
      </c>
      <c r="I141" s="149"/>
      <c r="L141" s="145"/>
      <c r="M141" s="150"/>
      <c r="T141" s="151"/>
      <c r="AT141" s="146" t="s">
        <v>135</v>
      </c>
      <c r="AU141" s="146" t="s">
        <v>83</v>
      </c>
      <c r="AV141" s="12" t="s">
        <v>83</v>
      </c>
      <c r="AW141" s="12" t="s">
        <v>30</v>
      </c>
      <c r="AX141" s="12" t="s">
        <v>81</v>
      </c>
      <c r="AY141" s="146" t="s">
        <v>124</v>
      </c>
    </row>
    <row r="142" spans="2:65" s="1" customFormat="1" ht="33" customHeight="1">
      <c r="B142" s="127"/>
      <c r="C142" s="128" t="s">
        <v>143</v>
      </c>
      <c r="D142" s="128" t="s">
        <v>126</v>
      </c>
      <c r="E142" s="129" t="s">
        <v>144</v>
      </c>
      <c r="F142" s="130" t="s">
        <v>145</v>
      </c>
      <c r="G142" s="131" t="s">
        <v>146</v>
      </c>
      <c r="H142" s="132">
        <v>35.567</v>
      </c>
      <c r="I142" s="133"/>
      <c r="J142" s="134">
        <f>ROUND(I142*H142,2)</f>
        <v>0</v>
      </c>
      <c r="K142" s="130" t="s">
        <v>130</v>
      </c>
      <c r="L142" s="31"/>
      <c r="M142" s="135" t="s">
        <v>1</v>
      </c>
      <c r="N142" s="136" t="s">
        <v>38</v>
      </c>
      <c r="P142" s="137">
        <f>O142*H142</f>
        <v>0</v>
      </c>
      <c r="Q142" s="137">
        <v>0</v>
      </c>
      <c r="R142" s="137">
        <f>Q142*H142</f>
        <v>0</v>
      </c>
      <c r="S142" s="137">
        <v>0</v>
      </c>
      <c r="T142" s="138">
        <f>S142*H142</f>
        <v>0</v>
      </c>
      <c r="AR142" s="139" t="s">
        <v>131</v>
      </c>
      <c r="AT142" s="139" t="s">
        <v>126</v>
      </c>
      <c r="AU142" s="139" t="s">
        <v>83</v>
      </c>
      <c r="AY142" s="16" t="s">
        <v>124</v>
      </c>
      <c r="BE142" s="140">
        <f>IF(N142="základní",J142,0)</f>
        <v>0</v>
      </c>
      <c r="BF142" s="140">
        <f>IF(N142="snížená",J142,0)</f>
        <v>0</v>
      </c>
      <c r="BG142" s="140">
        <f>IF(N142="zákl. přenesená",J142,0)</f>
        <v>0</v>
      </c>
      <c r="BH142" s="140">
        <f>IF(N142="sníž. přenesená",J142,0)</f>
        <v>0</v>
      </c>
      <c r="BI142" s="140">
        <f>IF(N142="nulová",J142,0)</f>
        <v>0</v>
      </c>
      <c r="BJ142" s="16" t="s">
        <v>81</v>
      </c>
      <c r="BK142" s="140">
        <f>ROUND(I142*H142,2)</f>
        <v>0</v>
      </c>
      <c r="BL142" s="16" t="s">
        <v>131</v>
      </c>
      <c r="BM142" s="139" t="s">
        <v>147</v>
      </c>
    </row>
    <row r="143" spans="2:65" s="1" customFormat="1" ht="19.5">
      <c r="B143" s="31"/>
      <c r="D143" s="141" t="s">
        <v>133</v>
      </c>
      <c r="F143" s="142" t="s">
        <v>148</v>
      </c>
      <c r="I143" s="143"/>
      <c r="L143" s="31"/>
      <c r="M143" s="144"/>
      <c r="T143" s="54"/>
      <c r="AT143" s="16" t="s">
        <v>133</v>
      </c>
      <c r="AU143" s="16" t="s">
        <v>83</v>
      </c>
    </row>
    <row r="144" spans="2:65" s="12" customFormat="1" ht="22.5">
      <c r="B144" s="145"/>
      <c r="D144" s="141" t="s">
        <v>135</v>
      </c>
      <c r="E144" s="146" t="s">
        <v>1</v>
      </c>
      <c r="F144" s="147" t="s">
        <v>149</v>
      </c>
      <c r="H144" s="148">
        <v>9.3699999999999992</v>
      </c>
      <c r="I144" s="149"/>
      <c r="L144" s="145"/>
      <c r="M144" s="150"/>
      <c r="T144" s="151"/>
      <c r="AT144" s="146" t="s">
        <v>135</v>
      </c>
      <c r="AU144" s="146" t="s">
        <v>83</v>
      </c>
      <c r="AV144" s="12" t="s">
        <v>83</v>
      </c>
      <c r="AW144" s="12" t="s">
        <v>30</v>
      </c>
      <c r="AX144" s="12" t="s">
        <v>73</v>
      </c>
      <c r="AY144" s="146" t="s">
        <v>124</v>
      </c>
    </row>
    <row r="145" spans="2:65" s="12" customFormat="1" ht="22.5">
      <c r="B145" s="145"/>
      <c r="D145" s="141" t="s">
        <v>135</v>
      </c>
      <c r="E145" s="146" t="s">
        <v>1</v>
      </c>
      <c r="F145" s="147" t="s">
        <v>150</v>
      </c>
      <c r="H145" s="148">
        <v>26.196999999999999</v>
      </c>
      <c r="I145" s="149"/>
      <c r="L145" s="145"/>
      <c r="M145" s="150"/>
      <c r="T145" s="151"/>
      <c r="AT145" s="146" t="s">
        <v>135</v>
      </c>
      <c r="AU145" s="146" t="s">
        <v>83</v>
      </c>
      <c r="AV145" s="12" t="s">
        <v>83</v>
      </c>
      <c r="AW145" s="12" t="s">
        <v>30</v>
      </c>
      <c r="AX145" s="12" t="s">
        <v>73</v>
      </c>
      <c r="AY145" s="146" t="s">
        <v>124</v>
      </c>
    </row>
    <row r="146" spans="2:65" s="13" customFormat="1">
      <c r="B146" s="152"/>
      <c r="D146" s="141" t="s">
        <v>135</v>
      </c>
      <c r="E146" s="153" t="s">
        <v>1</v>
      </c>
      <c r="F146" s="154" t="s">
        <v>151</v>
      </c>
      <c r="H146" s="155">
        <v>35.567</v>
      </c>
      <c r="I146" s="156"/>
      <c r="L146" s="152"/>
      <c r="M146" s="157"/>
      <c r="T146" s="158"/>
      <c r="AT146" s="153" t="s">
        <v>135</v>
      </c>
      <c r="AU146" s="153" t="s">
        <v>83</v>
      </c>
      <c r="AV146" s="13" t="s">
        <v>131</v>
      </c>
      <c r="AW146" s="13" t="s">
        <v>30</v>
      </c>
      <c r="AX146" s="13" t="s">
        <v>81</v>
      </c>
      <c r="AY146" s="153" t="s">
        <v>124</v>
      </c>
    </row>
    <row r="147" spans="2:65" s="1" customFormat="1" ht="24.2" customHeight="1">
      <c r="B147" s="127"/>
      <c r="C147" s="128" t="s">
        <v>131</v>
      </c>
      <c r="D147" s="128" t="s">
        <v>126</v>
      </c>
      <c r="E147" s="129" t="s">
        <v>152</v>
      </c>
      <c r="F147" s="130" t="s">
        <v>153</v>
      </c>
      <c r="G147" s="131" t="s">
        <v>146</v>
      </c>
      <c r="H147" s="132">
        <v>1.1539999999999999</v>
      </c>
      <c r="I147" s="133"/>
      <c r="J147" s="134">
        <f>ROUND(I147*H147,2)</f>
        <v>0</v>
      </c>
      <c r="K147" s="130" t="s">
        <v>130</v>
      </c>
      <c r="L147" s="31"/>
      <c r="M147" s="135" t="s">
        <v>1</v>
      </c>
      <c r="N147" s="136" t="s">
        <v>38</v>
      </c>
      <c r="P147" s="137">
        <f>O147*H147</f>
        <v>0</v>
      </c>
      <c r="Q147" s="137">
        <v>0</v>
      </c>
      <c r="R147" s="137">
        <f>Q147*H147</f>
        <v>0</v>
      </c>
      <c r="S147" s="137">
        <v>0</v>
      </c>
      <c r="T147" s="138">
        <f>S147*H147</f>
        <v>0</v>
      </c>
      <c r="AR147" s="139" t="s">
        <v>131</v>
      </c>
      <c r="AT147" s="139" t="s">
        <v>126</v>
      </c>
      <c r="AU147" s="139" t="s">
        <v>83</v>
      </c>
      <c r="AY147" s="16" t="s">
        <v>124</v>
      </c>
      <c r="BE147" s="140">
        <f>IF(N147="základní",J147,0)</f>
        <v>0</v>
      </c>
      <c r="BF147" s="140">
        <f>IF(N147="snížená",J147,0)</f>
        <v>0</v>
      </c>
      <c r="BG147" s="140">
        <f>IF(N147="zákl. přenesená",J147,0)</f>
        <v>0</v>
      </c>
      <c r="BH147" s="140">
        <f>IF(N147="sníž. přenesená",J147,0)</f>
        <v>0</v>
      </c>
      <c r="BI147" s="140">
        <f>IF(N147="nulová",J147,0)</f>
        <v>0</v>
      </c>
      <c r="BJ147" s="16" t="s">
        <v>81</v>
      </c>
      <c r="BK147" s="140">
        <f>ROUND(I147*H147,2)</f>
        <v>0</v>
      </c>
      <c r="BL147" s="16" t="s">
        <v>131</v>
      </c>
      <c r="BM147" s="139" t="s">
        <v>154</v>
      </c>
    </row>
    <row r="148" spans="2:65" s="1" customFormat="1" ht="29.25">
      <c r="B148" s="31"/>
      <c r="D148" s="141" t="s">
        <v>133</v>
      </c>
      <c r="F148" s="142" t="s">
        <v>155</v>
      </c>
      <c r="I148" s="143"/>
      <c r="L148" s="31"/>
      <c r="M148" s="144"/>
      <c r="T148" s="54"/>
      <c r="AT148" s="16" t="s">
        <v>133</v>
      </c>
      <c r="AU148" s="16" t="s">
        <v>83</v>
      </c>
    </row>
    <row r="149" spans="2:65" s="12" customFormat="1" ht="22.5">
      <c r="B149" s="145"/>
      <c r="D149" s="141" t="s">
        <v>135</v>
      </c>
      <c r="E149" s="146" t="s">
        <v>1</v>
      </c>
      <c r="F149" s="147" t="s">
        <v>156</v>
      </c>
      <c r="H149" s="148">
        <v>1.1539999999999999</v>
      </c>
      <c r="I149" s="149"/>
      <c r="L149" s="145"/>
      <c r="M149" s="150"/>
      <c r="T149" s="151"/>
      <c r="AT149" s="146" t="s">
        <v>135</v>
      </c>
      <c r="AU149" s="146" t="s">
        <v>83</v>
      </c>
      <c r="AV149" s="12" t="s">
        <v>83</v>
      </c>
      <c r="AW149" s="12" t="s">
        <v>30</v>
      </c>
      <c r="AX149" s="12" t="s">
        <v>81</v>
      </c>
      <c r="AY149" s="146" t="s">
        <v>124</v>
      </c>
    </row>
    <row r="150" spans="2:65" s="1" customFormat="1" ht="33" customHeight="1">
      <c r="B150" s="127"/>
      <c r="C150" s="128" t="s">
        <v>157</v>
      </c>
      <c r="D150" s="128" t="s">
        <v>126</v>
      </c>
      <c r="E150" s="129" t="s">
        <v>158</v>
      </c>
      <c r="F150" s="130" t="s">
        <v>159</v>
      </c>
      <c r="G150" s="131" t="s">
        <v>146</v>
      </c>
      <c r="H150" s="132">
        <v>230.24100000000001</v>
      </c>
      <c r="I150" s="133"/>
      <c r="J150" s="134">
        <f>ROUND(I150*H150,2)</f>
        <v>0</v>
      </c>
      <c r="K150" s="130" t="s">
        <v>130</v>
      </c>
      <c r="L150" s="31"/>
      <c r="M150" s="135" t="s">
        <v>1</v>
      </c>
      <c r="N150" s="136" t="s">
        <v>38</v>
      </c>
      <c r="P150" s="137">
        <f>O150*H150</f>
        <v>0</v>
      </c>
      <c r="Q150" s="137">
        <v>0</v>
      </c>
      <c r="R150" s="137">
        <f>Q150*H150</f>
        <v>0</v>
      </c>
      <c r="S150" s="137">
        <v>0</v>
      </c>
      <c r="T150" s="138">
        <f>S150*H150</f>
        <v>0</v>
      </c>
      <c r="AR150" s="139" t="s">
        <v>131</v>
      </c>
      <c r="AT150" s="139" t="s">
        <v>126</v>
      </c>
      <c r="AU150" s="139" t="s">
        <v>83</v>
      </c>
      <c r="AY150" s="16" t="s">
        <v>124</v>
      </c>
      <c r="BE150" s="140">
        <f>IF(N150="základní",J150,0)</f>
        <v>0</v>
      </c>
      <c r="BF150" s="140">
        <f>IF(N150="snížená",J150,0)</f>
        <v>0</v>
      </c>
      <c r="BG150" s="140">
        <f>IF(N150="zákl. přenesená",J150,0)</f>
        <v>0</v>
      </c>
      <c r="BH150" s="140">
        <f>IF(N150="sníž. přenesená",J150,0)</f>
        <v>0</v>
      </c>
      <c r="BI150" s="140">
        <f>IF(N150="nulová",J150,0)</f>
        <v>0</v>
      </c>
      <c r="BJ150" s="16" t="s">
        <v>81</v>
      </c>
      <c r="BK150" s="140">
        <f>ROUND(I150*H150,2)</f>
        <v>0</v>
      </c>
      <c r="BL150" s="16" t="s">
        <v>131</v>
      </c>
      <c r="BM150" s="139" t="s">
        <v>160</v>
      </c>
    </row>
    <row r="151" spans="2:65" s="1" customFormat="1" ht="29.25">
      <c r="B151" s="31"/>
      <c r="D151" s="141" t="s">
        <v>133</v>
      </c>
      <c r="F151" s="142" t="s">
        <v>161</v>
      </c>
      <c r="I151" s="143"/>
      <c r="L151" s="31"/>
      <c r="M151" s="144"/>
      <c r="T151" s="54"/>
      <c r="AT151" s="16" t="s">
        <v>133</v>
      </c>
      <c r="AU151" s="16" t="s">
        <v>83</v>
      </c>
    </row>
    <row r="152" spans="2:65" s="14" customFormat="1">
      <c r="B152" s="159"/>
      <c r="D152" s="141" t="s">
        <v>135</v>
      </c>
      <c r="E152" s="160" t="s">
        <v>1</v>
      </c>
      <c r="F152" s="161" t="s">
        <v>162</v>
      </c>
      <c r="H152" s="160" t="s">
        <v>1</v>
      </c>
      <c r="I152" s="162"/>
      <c r="L152" s="159"/>
      <c r="M152" s="163"/>
      <c r="T152" s="164"/>
      <c r="AT152" s="160" t="s">
        <v>135</v>
      </c>
      <c r="AU152" s="160" t="s">
        <v>83</v>
      </c>
      <c r="AV152" s="14" t="s">
        <v>81</v>
      </c>
      <c r="AW152" s="14" t="s">
        <v>30</v>
      </c>
      <c r="AX152" s="14" t="s">
        <v>73</v>
      </c>
      <c r="AY152" s="160" t="s">
        <v>124</v>
      </c>
    </row>
    <row r="153" spans="2:65" s="12" customFormat="1">
      <c r="B153" s="145"/>
      <c r="D153" s="141" t="s">
        <v>135</v>
      </c>
      <c r="E153" s="146" t="s">
        <v>1</v>
      </c>
      <c r="F153" s="147" t="s">
        <v>163</v>
      </c>
      <c r="H153" s="148">
        <v>137.47999999999999</v>
      </c>
      <c r="I153" s="149"/>
      <c r="L153" s="145"/>
      <c r="M153" s="150"/>
      <c r="T153" s="151"/>
      <c r="AT153" s="146" t="s">
        <v>135</v>
      </c>
      <c r="AU153" s="146" t="s">
        <v>83</v>
      </c>
      <c r="AV153" s="12" t="s">
        <v>83</v>
      </c>
      <c r="AW153" s="12" t="s">
        <v>30</v>
      </c>
      <c r="AX153" s="12" t="s">
        <v>73</v>
      </c>
      <c r="AY153" s="146" t="s">
        <v>124</v>
      </c>
    </row>
    <row r="154" spans="2:65" s="12" customFormat="1">
      <c r="B154" s="145"/>
      <c r="D154" s="141" t="s">
        <v>135</v>
      </c>
      <c r="E154" s="146" t="s">
        <v>1</v>
      </c>
      <c r="F154" s="147" t="s">
        <v>164</v>
      </c>
      <c r="H154" s="148">
        <v>92.760999999999996</v>
      </c>
      <c r="I154" s="149"/>
      <c r="L154" s="145"/>
      <c r="M154" s="150"/>
      <c r="T154" s="151"/>
      <c r="AT154" s="146" t="s">
        <v>135</v>
      </c>
      <c r="AU154" s="146" t="s">
        <v>83</v>
      </c>
      <c r="AV154" s="12" t="s">
        <v>83</v>
      </c>
      <c r="AW154" s="12" t="s">
        <v>30</v>
      </c>
      <c r="AX154" s="12" t="s">
        <v>73</v>
      </c>
      <c r="AY154" s="146" t="s">
        <v>124</v>
      </c>
    </row>
    <row r="155" spans="2:65" s="13" customFormat="1">
      <c r="B155" s="152"/>
      <c r="D155" s="141" t="s">
        <v>135</v>
      </c>
      <c r="E155" s="153" t="s">
        <v>1</v>
      </c>
      <c r="F155" s="154" t="s">
        <v>151</v>
      </c>
      <c r="H155" s="155">
        <v>230.24100000000001</v>
      </c>
      <c r="I155" s="156"/>
      <c r="L155" s="152"/>
      <c r="M155" s="157"/>
      <c r="T155" s="158"/>
      <c r="AT155" s="153" t="s">
        <v>135</v>
      </c>
      <c r="AU155" s="153" t="s">
        <v>83</v>
      </c>
      <c r="AV155" s="13" t="s">
        <v>131</v>
      </c>
      <c r="AW155" s="13" t="s">
        <v>30</v>
      </c>
      <c r="AX155" s="13" t="s">
        <v>81</v>
      </c>
      <c r="AY155" s="153" t="s">
        <v>124</v>
      </c>
    </row>
    <row r="156" spans="2:65" s="1" customFormat="1" ht="33" customHeight="1">
      <c r="B156" s="127"/>
      <c r="C156" s="128" t="s">
        <v>165</v>
      </c>
      <c r="D156" s="128" t="s">
        <v>126</v>
      </c>
      <c r="E156" s="129" t="s">
        <v>166</v>
      </c>
      <c r="F156" s="130" t="s">
        <v>167</v>
      </c>
      <c r="G156" s="131" t="s">
        <v>146</v>
      </c>
      <c r="H156" s="132">
        <v>98.674999999999997</v>
      </c>
      <c r="I156" s="133"/>
      <c r="J156" s="134">
        <f>ROUND(I156*H156,2)</f>
        <v>0</v>
      </c>
      <c r="K156" s="130" t="s">
        <v>130</v>
      </c>
      <c r="L156" s="31"/>
      <c r="M156" s="135" t="s">
        <v>1</v>
      </c>
      <c r="N156" s="136" t="s">
        <v>38</v>
      </c>
      <c r="P156" s="137">
        <f>O156*H156</f>
        <v>0</v>
      </c>
      <c r="Q156" s="137">
        <v>0</v>
      </c>
      <c r="R156" s="137">
        <f>Q156*H156</f>
        <v>0</v>
      </c>
      <c r="S156" s="137">
        <v>0</v>
      </c>
      <c r="T156" s="138">
        <f>S156*H156</f>
        <v>0</v>
      </c>
      <c r="AR156" s="139" t="s">
        <v>131</v>
      </c>
      <c r="AT156" s="139" t="s">
        <v>126</v>
      </c>
      <c r="AU156" s="139" t="s">
        <v>83</v>
      </c>
      <c r="AY156" s="16" t="s">
        <v>124</v>
      </c>
      <c r="BE156" s="140">
        <f>IF(N156="základní",J156,0)</f>
        <v>0</v>
      </c>
      <c r="BF156" s="140">
        <f>IF(N156="snížená",J156,0)</f>
        <v>0</v>
      </c>
      <c r="BG156" s="140">
        <f>IF(N156="zákl. přenesená",J156,0)</f>
        <v>0</v>
      </c>
      <c r="BH156" s="140">
        <f>IF(N156="sníž. přenesená",J156,0)</f>
        <v>0</v>
      </c>
      <c r="BI156" s="140">
        <f>IF(N156="nulová",J156,0)</f>
        <v>0</v>
      </c>
      <c r="BJ156" s="16" t="s">
        <v>81</v>
      </c>
      <c r="BK156" s="140">
        <f>ROUND(I156*H156,2)</f>
        <v>0</v>
      </c>
      <c r="BL156" s="16" t="s">
        <v>131</v>
      </c>
      <c r="BM156" s="139" t="s">
        <v>168</v>
      </c>
    </row>
    <row r="157" spans="2:65" s="1" customFormat="1" ht="29.25">
      <c r="B157" s="31"/>
      <c r="D157" s="141" t="s">
        <v>133</v>
      </c>
      <c r="F157" s="142" t="s">
        <v>169</v>
      </c>
      <c r="I157" s="143"/>
      <c r="L157" s="31"/>
      <c r="M157" s="144"/>
      <c r="T157" s="54"/>
      <c r="AT157" s="16" t="s">
        <v>133</v>
      </c>
      <c r="AU157" s="16" t="s">
        <v>83</v>
      </c>
    </row>
    <row r="158" spans="2:65" s="14" customFormat="1">
      <c r="B158" s="159"/>
      <c r="D158" s="141" t="s">
        <v>135</v>
      </c>
      <c r="E158" s="160" t="s">
        <v>1</v>
      </c>
      <c r="F158" s="161" t="s">
        <v>170</v>
      </c>
      <c r="H158" s="160" t="s">
        <v>1</v>
      </c>
      <c r="I158" s="162"/>
      <c r="L158" s="159"/>
      <c r="M158" s="163"/>
      <c r="T158" s="164"/>
      <c r="AT158" s="160" t="s">
        <v>135</v>
      </c>
      <c r="AU158" s="160" t="s">
        <v>83</v>
      </c>
      <c r="AV158" s="14" t="s">
        <v>81</v>
      </c>
      <c r="AW158" s="14" t="s">
        <v>30</v>
      </c>
      <c r="AX158" s="14" t="s">
        <v>73</v>
      </c>
      <c r="AY158" s="160" t="s">
        <v>124</v>
      </c>
    </row>
    <row r="159" spans="2:65" s="12" customFormat="1">
      <c r="B159" s="145"/>
      <c r="D159" s="141" t="s">
        <v>135</v>
      </c>
      <c r="E159" s="146" t="s">
        <v>1</v>
      </c>
      <c r="F159" s="147" t="s">
        <v>171</v>
      </c>
      <c r="H159" s="148">
        <v>58.92</v>
      </c>
      <c r="I159" s="149"/>
      <c r="L159" s="145"/>
      <c r="M159" s="150"/>
      <c r="T159" s="151"/>
      <c r="AT159" s="146" t="s">
        <v>135</v>
      </c>
      <c r="AU159" s="146" t="s">
        <v>83</v>
      </c>
      <c r="AV159" s="12" t="s">
        <v>83</v>
      </c>
      <c r="AW159" s="12" t="s">
        <v>30</v>
      </c>
      <c r="AX159" s="12" t="s">
        <v>73</v>
      </c>
      <c r="AY159" s="146" t="s">
        <v>124</v>
      </c>
    </row>
    <row r="160" spans="2:65" s="12" customFormat="1">
      <c r="B160" s="145"/>
      <c r="D160" s="141" t="s">
        <v>135</v>
      </c>
      <c r="E160" s="146" t="s">
        <v>1</v>
      </c>
      <c r="F160" s="147" t="s">
        <v>172</v>
      </c>
      <c r="H160" s="148">
        <v>39.755000000000003</v>
      </c>
      <c r="I160" s="149"/>
      <c r="L160" s="145"/>
      <c r="M160" s="150"/>
      <c r="T160" s="151"/>
      <c r="AT160" s="146" t="s">
        <v>135</v>
      </c>
      <c r="AU160" s="146" t="s">
        <v>83</v>
      </c>
      <c r="AV160" s="12" t="s">
        <v>83</v>
      </c>
      <c r="AW160" s="12" t="s">
        <v>30</v>
      </c>
      <c r="AX160" s="12" t="s">
        <v>73</v>
      </c>
      <c r="AY160" s="146" t="s">
        <v>124</v>
      </c>
    </row>
    <row r="161" spans="2:65" s="13" customFormat="1">
      <c r="B161" s="152"/>
      <c r="D161" s="141" t="s">
        <v>135</v>
      </c>
      <c r="E161" s="153" t="s">
        <v>1</v>
      </c>
      <c r="F161" s="154" t="s">
        <v>151</v>
      </c>
      <c r="H161" s="155">
        <v>98.674999999999997</v>
      </c>
      <c r="I161" s="156"/>
      <c r="L161" s="152"/>
      <c r="M161" s="157"/>
      <c r="T161" s="158"/>
      <c r="AT161" s="153" t="s">
        <v>135</v>
      </c>
      <c r="AU161" s="153" t="s">
        <v>83</v>
      </c>
      <c r="AV161" s="13" t="s">
        <v>131</v>
      </c>
      <c r="AW161" s="13" t="s">
        <v>30</v>
      </c>
      <c r="AX161" s="13" t="s">
        <v>81</v>
      </c>
      <c r="AY161" s="153" t="s">
        <v>124</v>
      </c>
    </row>
    <row r="162" spans="2:65" s="1" customFormat="1" ht="33" customHeight="1">
      <c r="B162" s="127"/>
      <c r="C162" s="128" t="s">
        <v>173</v>
      </c>
      <c r="D162" s="128" t="s">
        <v>126</v>
      </c>
      <c r="E162" s="129" t="s">
        <v>174</v>
      </c>
      <c r="F162" s="130" t="s">
        <v>175</v>
      </c>
      <c r="G162" s="131" t="s">
        <v>146</v>
      </c>
      <c r="H162" s="132">
        <v>14.956</v>
      </c>
      <c r="I162" s="133"/>
      <c r="J162" s="134">
        <f>ROUND(I162*H162,2)</f>
        <v>0</v>
      </c>
      <c r="K162" s="130" t="s">
        <v>130</v>
      </c>
      <c r="L162" s="31"/>
      <c r="M162" s="135" t="s">
        <v>1</v>
      </c>
      <c r="N162" s="136" t="s">
        <v>38</v>
      </c>
      <c r="P162" s="137">
        <f>O162*H162</f>
        <v>0</v>
      </c>
      <c r="Q162" s="137">
        <v>0</v>
      </c>
      <c r="R162" s="137">
        <f>Q162*H162</f>
        <v>0</v>
      </c>
      <c r="S162" s="137">
        <v>0</v>
      </c>
      <c r="T162" s="138">
        <f>S162*H162</f>
        <v>0</v>
      </c>
      <c r="AR162" s="139" t="s">
        <v>131</v>
      </c>
      <c r="AT162" s="139" t="s">
        <v>126</v>
      </c>
      <c r="AU162" s="139" t="s">
        <v>83</v>
      </c>
      <c r="AY162" s="16" t="s">
        <v>124</v>
      </c>
      <c r="BE162" s="140">
        <f>IF(N162="základní",J162,0)</f>
        <v>0</v>
      </c>
      <c r="BF162" s="140">
        <f>IF(N162="snížená",J162,0)</f>
        <v>0</v>
      </c>
      <c r="BG162" s="140">
        <f>IF(N162="zákl. přenesená",J162,0)</f>
        <v>0</v>
      </c>
      <c r="BH162" s="140">
        <f>IF(N162="sníž. přenesená",J162,0)</f>
        <v>0</v>
      </c>
      <c r="BI162" s="140">
        <f>IF(N162="nulová",J162,0)</f>
        <v>0</v>
      </c>
      <c r="BJ162" s="16" t="s">
        <v>81</v>
      </c>
      <c r="BK162" s="140">
        <f>ROUND(I162*H162,2)</f>
        <v>0</v>
      </c>
      <c r="BL162" s="16" t="s">
        <v>131</v>
      </c>
      <c r="BM162" s="139" t="s">
        <v>176</v>
      </c>
    </row>
    <row r="163" spans="2:65" s="1" customFormat="1" ht="29.25">
      <c r="B163" s="31"/>
      <c r="D163" s="141" t="s">
        <v>133</v>
      </c>
      <c r="F163" s="142" t="s">
        <v>177</v>
      </c>
      <c r="I163" s="143"/>
      <c r="L163" s="31"/>
      <c r="M163" s="144"/>
      <c r="T163" s="54"/>
      <c r="AT163" s="16" t="s">
        <v>133</v>
      </c>
      <c r="AU163" s="16" t="s">
        <v>83</v>
      </c>
    </row>
    <row r="164" spans="2:65" s="14" customFormat="1">
      <c r="B164" s="159"/>
      <c r="D164" s="141" t="s">
        <v>135</v>
      </c>
      <c r="E164" s="160" t="s">
        <v>1</v>
      </c>
      <c r="F164" s="161" t="s">
        <v>178</v>
      </c>
      <c r="H164" s="160" t="s">
        <v>1</v>
      </c>
      <c r="I164" s="162"/>
      <c r="L164" s="159"/>
      <c r="M164" s="163"/>
      <c r="T164" s="164"/>
      <c r="AT164" s="160" t="s">
        <v>135</v>
      </c>
      <c r="AU164" s="160" t="s">
        <v>83</v>
      </c>
      <c r="AV164" s="14" t="s">
        <v>81</v>
      </c>
      <c r="AW164" s="14" t="s">
        <v>30</v>
      </c>
      <c r="AX164" s="14" t="s">
        <v>73</v>
      </c>
      <c r="AY164" s="160" t="s">
        <v>124</v>
      </c>
    </row>
    <row r="165" spans="2:65" s="12" customFormat="1">
      <c r="B165" s="145"/>
      <c r="D165" s="141" t="s">
        <v>135</v>
      </c>
      <c r="E165" s="146" t="s">
        <v>1</v>
      </c>
      <c r="F165" s="147" t="s">
        <v>179</v>
      </c>
      <c r="H165" s="148">
        <v>7.9820000000000002</v>
      </c>
      <c r="I165" s="149"/>
      <c r="L165" s="145"/>
      <c r="M165" s="150"/>
      <c r="T165" s="151"/>
      <c r="AT165" s="146" t="s">
        <v>135</v>
      </c>
      <c r="AU165" s="146" t="s">
        <v>83</v>
      </c>
      <c r="AV165" s="12" t="s">
        <v>83</v>
      </c>
      <c r="AW165" s="12" t="s">
        <v>30</v>
      </c>
      <c r="AX165" s="12" t="s">
        <v>73</v>
      </c>
      <c r="AY165" s="146" t="s">
        <v>124</v>
      </c>
    </row>
    <row r="166" spans="2:65" s="12" customFormat="1">
      <c r="B166" s="145"/>
      <c r="D166" s="141" t="s">
        <v>135</v>
      </c>
      <c r="E166" s="146" t="s">
        <v>1</v>
      </c>
      <c r="F166" s="147" t="s">
        <v>180</v>
      </c>
      <c r="H166" s="148">
        <v>6.9740000000000002</v>
      </c>
      <c r="I166" s="149"/>
      <c r="L166" s="145"/>
      <c r="M166" s="150"/>
      <c r="T166" s="151"/>
      <c r="AT166" s="146" t="s">
        <v>135</v>
      </c>
      <c r="AU166" s="146" t="s">
        <v>83</v>
      </c>
      <c r="AV166" s="12" t="s">
        <v>83</v>
      </c>
      <c r="AW166" s="12" t="s">
        <v>30</v>
      </c>
      <c r="AX166" s="12" t="s">
        <v>73</v>
      </c>
      <c r="AY166" s="146" t="s">
        <v>124</v>
      </c>
    </row>
    <row r="167" spans="2:65" s="13" customFormat="1">
      <c r="B167" s="152"/>
      <c r="D167" s="141" t="s">
        <v>135</v>
      </c>
      <c r="E167" s="153" t="s">
        <v>1</v>
      </c>
      <c r="F167" s="154" t="s">
        <v>151</v>
      </c>
      <c r="H167" s="155">
        <v>14.956</v>
      </c>
      <c r="I167" s="156"/>
      <c r="L167" s="152"/>
      <c r="M167" s="157"/>
      <c r="T167" s="158"/>
      <c r="AT167" s="153" t="s">
        <v>135</v>
      </c>
      <c r="AU167" s="153" t="s">
        <v>83</v>
      </c>
      <c r="AV167" s="13" t="s">
        <v>131</v>
      </c>
      <c r="AW167" s="13" t="s">
        <v>30</v>
      </c>
      <c r="AX167" s="13" t="s">
        <v>81</v>
      </c>
      <c r="AY167" s="153" t="s">
        <v>124</v>
      </c>
    </row>
    <row r="168" spans="2:65" s="1" customFormat="1" ht="16.5" customHeight="1">
      <c r="B168" s="127"/>
      <c r="C168" s="128" t="s">
        <v>181</v>
      </c>
      <c r="D168" s="128" t="s">
        <v>126</v>
      </c>
      <c r="E168" s="129" t="s">
        <v>182</v>
      </c>
      <c r="F168" s="130" t="s">
        <v>183</v>
      </c>
      <c r="G168" s="131" t="s">
        <v>184</v>
      </c>
      <c r="H168" s="132">
        <v>112</v>
      </c>
      <c r="I168" s="133"/>
      <c r="J168" s="134">
        <f>ROUND(I168*H168,2)</f>
        <v>0</v>
      </c>
      <c r="K168" s="130" t="s">
        <v>130</v>
      </c>
      <c r="L168" s="31"/>
      <c r="M168" s="135" t="s">
        <v>1</v>
      </c>
      <c r="N168" s="136" t="s">
        <v>38</v>
      </c>
      <c r="P168" s="137">
        <f>O168*H168</f>
        <v>0</v>
      </c>
      <c r="Q168" s="137">
        <v>1.33E-3</v>
      </c>
      <c r="R168" s="137">
        <f>Q168*H168</f>
        <v>0.14896000000000001</v>
      </c>
      <c r="S168" s="137">
        <v>0</v>
      </c>
      <c r="T168" s="138">
        <f>S168*H168</f>
        <v>0</v>
      </c>
      <c r="AR168" s="139" t="s">
        <v>131</v>
      </c>
      <c r="AT168" s="139" t="s">
        <v>126</v>
      </c>
      <c r="AU168" s="139" t="s">
        <v>83</v>
      </c>
      <c r="AY168" s="16" t="s">
        <v>124</v>
      </c>
      <c r="BE168" s="140">
        <f>IF(N168="základní",J168,0)</f>
        <v>0</v>
      </c>
      <c r="BF168" s="140">
        <f>IF(N168="snížená",J168,0)</f>
        <v>0</v>
      </c>
      <c r="BG168" s="140">
        <f>IF(N168="zákl. přenesená",J168,0)</f>
        <v>0</v>
      </c>
      <c r="BH168" s="140">
        <f>IF(N168="sníž. přenesená",J168,0)</f>
        <v>0</v>
      </c>
      <c r="BI168" s="140">
        <f>IF(N168="nulová",J168,0)</f>
        <v>0</v>
      </c>
      <c r="BJ168" s="16" t="s">
        <v>81</v>
      </c>
      <c r="BK168" s="140">
        <f>ROUND(I168*H168,2)</f>
        <v>0</v>
      </c>
      <c r="BL168" s="16" t="s">
        <v>131</v>
      </c>
      <c r="BM168" s="139" t="s">
        <v>185</v>
      </c>
    </row>
    <row r="169" spans="2:65" s="1" customFormat="1" ht="29.25">
      <c r="B169" s="31"/>
      <c r="D169" s="141" t="s">
        <v>133</v>
      </c>
      <c r="F169" s="142" t="s">
        <v>186</v>
      </c>
      <c r="I169" s="143"/>
      <c r="L169" s="31"/>
      <c r="M169" s="144"/>
      <c r="T169" s="54"/>
      <c r="AT169" s="16" t="s">
        <v>133</v>
      </c>
      <c r="AU169" s="16" t="s">
        <v>83</v>
      </c>
    </row>
    <row r="170" spans="2:65" s="12" customFormat="1">
      <c r="B170" s="145"/>
      <c r="D170" s="141" t="s">
        <v>135</v>
      </c>
      <c r="E170" s="146" t="s">
        <v>1</v>
      </c>
      <c r="F170" s="147" t="s">
        <v>814</v>
      </c>
      <c r="H170" s="148">
        <v>112</v>
      </c>
      <c r="I170" s="149"/>
      <c r="L170" s="145"/>
      <c r="M170" s="150"/>
      <c r="T170" s="151"/>
      <c r="AT170" s="146" t="s">
        <v>135</v>
      </c>
      <c r="AU170" s="146" t="s">
        <v>83</v>
      </c>
      <c r="AV170" s="12" t="s">
        <v>83</v>
      </c>
      <c r="AW170" s="12" t="s">
        <v>30</v>
      </c>
      <c r="AX170" s="12" t="s">
        <v>81</v>
      </c>
      <c r="AY170" s="146" t="s">
        <v>124</v>
      </c>
    </row>
    <row r="171" spans="2:65" s="1" customFormat="1" ht="21.75" customHeight="1">
      <c r="B171" s="127"/>
      <c r="C171" s="165" t="s">
        <v>187</v>
      </c>
      <c r="D171" s="165" t="s">
        <v>188</v>
      </c>
      <c r="E171" s="166" t="s">
        <v>189</v>
      </c>
      <c r="F171" s="167" t="s">
        <v>815</v>
      </c>
      <c r="G171" s="168" t="s">
        <v>190</v>
      </c>
      <c r="H171" s="169">
        <v>6.07</v>
      </c>
      <c r="I171" s="170"/>
      <c r="J171" s="171">
        <f>ROUND(I171*H171,2)</f>
        <v>0</v>
      </c>
      <c r="K171" s="167" t="s">
        <v>130</v>
      </c>
      <c r="L171" s="172"/>
      <c r="M171" s="173" t="s">
        <v>1</v>
      </c>
      <c r="N171" s="174" t="s">
        <v>38</v>
      </c>
      <c r="P171" s="137">
        <f>O171*H171</f>
        <v>0</v>
      </c>
      <c r="Q171" s="137">
        <v>1</v>
      </c>
      <c r="R171" s="137">
        <f>Q171*H171</f>
        <v>6.07</v>
      </c>
      <c r="S171" s="137">
        <v>0</v>
      </c>
      <c r="T171" s="138">
        <f>S171*H171</f>
        <v>0</v>
      </c>
      <c r="AR171" s="139" t="s">
        <v>181</v>
      </c>
      <c r="AT171" s="139" t="s">
        <v>188</v>
      </c>
      <c r="AU171" s="139" t="s">
        <v>83</v>
      </c>
      <c r="AY171" s="16" t="s">
        <v>124</v>
      </c>
      <c r="BE171" s="140">
        <f>IF(N171="základní",J171,0)</f>
        <v>0</v>
      </c>
      <c r="BF171" s="140">
        <f>IF(N171="snížená",J171,0)</f>
        <v>0</v>
      </c>
      <c r="BG171" s="140">
        <f>IF(N171="zákl. přenesená",J171,0)</f>
        <v>0</v>
      </c>
      <c r="BH171" s="140">
        <f>IF(N171="sníž. přenesená",J171,0)</f>
        <v>0</v>
      </c>
      <c r="BI171" s="140">
        <f>IF(N171="nulová",J171,0)</f>
        <v>0</v>
      </c>
      <c r="BJ171" s="16" t="s">
        <v>81</v>
      </c>
      <c r="BK171" s="140">
        <f>ROUND(I171*H171,2)</f>
        <v>0</v>
      </c>
      <c r="BL171" s="16" t="s">
        <v>131</v>
      </c>
      <c r="BM171" s="139" t="s">
        <v>191</v>
      </c>
    </row>
    <row r="172" spans="2:65" s="1" customFormat="1">
      <c r="B172" s="31"/>
      <c r="D172" s="141" t="s">
        <v>133</v>
      </c>
      <c r="F172" s="142" t="s">
        <v>815</v>
      </c>
      <c r="I172" s="143"/>
      <c r="L172" s="31"/>
      <c r="M172" s="144"/>
      <c r="T172" s="54"/>
      <c r="AT172" s="16" t="s">
        <v>133</v>
      </c>
      <c r="AU172" s="16" t="s">
        <v>83</v>
      </c>
    </row>
    <row r="173" spans="2:65" s="12" customFormat="1">
      <c r="B173" s="145"/>
      <c r="D173" s="141" t="s">
        <v>135</v>
      </c>
      <c r="E173" s="146" t="s">
        <v>1</v>
      </c>
      <c r="F173" s="147" t="s">
        <v>816</v>
      </c>
      <c r="H173" s="148">
        <v>6.07</v>
      </c>
      <c r="I173" s="149"/>
      <c r="L173" s="145"/>
      <c r="M173" s="150"/>
      <c r="T173" s="151"/>
      <c r="AT173" s="146" t="s">
        <v>135</v>
      </c>
      <c r="AU173" s="146" t="s">
        <v>83</v>
      </c>
      <c r="AV173" s="12" t="s">
        <v>83</v>
      </c>
      <c r="AW173" s="12" t="s">
        <v>30</v>
      </c>
      <c r="AX173" s="12" t="s">
        <v>81</v>
      </c>
      <c r="AY173" s="146" t="s">
        <v>124</v>
      </c>
    </row>
    <row r="174" spans="2:65" s="1" customFormat="1" ht="24.2" customHeight="1">
      <c r="B174" s="127"/>
      <c r="C174" s="128" t="s">
        <v>192</v>
      </c>
      <c r="D174" s="128" t="s">
        <v>126</v>
      </c>
      <c r="E174" s="129" t="s">
        <v>193</v>
      </c>
      <c r="F174" s="130" t="s">
        <v>194</v>
      </c>
      <c r="G174" s="131" t="s">
        <v>195</v>
      </c>
      <c r="H174" s="132">
        <v>40.137999999999998</v>
      </c>
      <c r="I174" s="133"/>
      <c r="J174" s="134">
        <f>ROUND(I174*H174,2)</f>
        <v>0</v>
      </c>
      <c r="K174" s="130" t="s">
        <v>130</v>
      </c>
      <c r="L174" s="31"/>
      <c r="M174" s="135" t="s">
        <v>1</v>
      </c>
      <c r="N174" s="136" t="s">
        <v>38</v>
      </c>
      <c r="P174" s="137">
        <f>O174*H174</f>
        <v>0</v>
      </c>
      <c r="Q174" s="137">
        <v>2.64E-2</v>
      </c>
      <c r="R174" s="137">
        <f>Q174*H174</f>
        <v>1.0596432</v>
      </c>
      <c r="S174" s="137">
        <v>0</v>
      </c>
      <c r="T174" s="138">
        <f>S174*H174</f>
        <v>0</v>
      </c>
      <c r="AR174" s="139" t="s">
        <v>131</v>
      </c>
      <c r="AT174" s="139" t="s">
        <v>126</v>
      </c>
      <c r="AU174" s="139" t="s">
        <v>83</v>
      </c>
      <c r="AY174" s="16" t="s">
        <v>124</v>
      </c>
      <c r="BE174" s="140">
        <f>IF(N174="základní",J174,0)</f>
        <v>0</v>
      </c>
      <c r="BF174" s="140">
        <f>IF(N174="snížená",J174,0)</f>
        <v>0</v>
      </c>
      <c r="BG174" s="140">
        <f>IF(N174="zákl. přenesená",J174,0)</f>
        <v>0</v>
      </c>
      <c r="BH174" s="140">
        <f>IF(N174="sníž. přenesená",J174,0)</f>
        <v>0</v>
      </c>
      <c r="BI174" s="140">
        <f>IF(N174="nulová",J174,0)</f>
        <v>0</v>
      </c>
      <c r="BJ174" s="16" t="s">
        <v>81</v>
      </c>
      <c r="BK174" s="140">
        <f>ROUND(I174*H174,2)</f>
        <v>0</v>
      </c>
      <c r="BL174" s="16" t="s">
        <v>131</v>
      </c>
      <c r="BM174" s="139" t="s">
        <v>196</v>
      </c>
    </row>
    <row r="175" spans="2:65" s="1" customFormat="1" ht="19.5">
      <c r="B175" s="31"/>
      <c r="D175" s="141" t="s">
        <v>133</v>
      </c>
      <c r="F175" s="142" t="s">
        <v>197</v>
      </c>
      <c r="I175" s="143"/>
      <c r="L175" s="31"/>
      <c r="M175" s="144"/>
      <c r="T175" s="54"/>
      <c r="AT175" s="16" t="s">
        <v>133</v>
      </c>
      <c r="AU175" s="16" t="s">
        <v>83</v>
      </c>
    </row>
    <row r="176" spans="2:65" s="12" customFormat="1" ht="22.5">
      <c r="B176" s="145"/>
      <c r="D176" s="141" t="s">
        <v>135</v>
      </c>
      <c r="E176" s="146" t="s">
        <v>1</v>
      </c>
      <c r="F176" s="147" t="s">
        <v>198</v>
      </c>
      <c r="H176" s="148">
        <v>40.137999999999998</v>
      </c>
      <c r="I176" s="149"/>
      <c r="L176" s="145"/>
      <c r="M176" s="150"/>
      <c r="T176" s="151"/>
      <c r="AT176" s="146" t="s">
        <v>135</v>
      </c>
      <c r="AU176" s="146" t="s">
        <v>83</v>
      </c>
      <c r="AV176" s="12" t="s">
        <v>83</v>
      </c>
      <c r="AW176" s="12" t="s">
        <v>30</v>
      </c>
      <c r="AX176" s="12" t="s">
        <v>81</v>
      </c>
      <c r="AY176" s="146" t="s">
        <v>124</v>
      </c>
    </row>
    <row r="177" spans="2:65" s="1" customFormat="1" ht="24.2" customHeight="1">
      <c r="B177" s="127"/>
      <c r="C177" s="128" t="s">
        <v>199</v>
      </c>
      <c r="D177" s="128" t="s">
        <v>126</v>
      </c>
      <c r="E177" s="129" t="s">
        <v>200</v>
      </c>
      <c r="F177" s="130" t="s">
        <v>201</v>
      </c>
      <c r="G177" s="131" t="s">
        <v>202</v>
      </c>
      <c r="H177" s="132">
        <v>14</v>
      </c>
      <c r="I177" s="133"/>
      <c r="J177" s="134">
        <f>ROUND(I177*H177,2)</f>
        <v>0</v>
      </c>
      <c r="K177" s="130" t="s">
        <v>130</v>
      </c>
      <c r="L177" s="31"/>
      <c r="M177" s="135" t="s">
        <v>1</v>
      </c>
      <c r="N177" s="136" t="s">
        <v>38</v>
      </c>
      <c r="P177" s="137">
        <f>O177*H177</f>
        <v>0</v>
      </c>
      <c r="Q177" s="137">
        <v>2.0000000000000001E-4</v>
      </c>
      <c r="R177" s="137">
        <f>Q177*H177</f>
        <v>2.8E-3</v>
      </c>
      <c r="S177" s="137">
        <v>0</v>
      </c>
      <c r="T177" s="138">
        <f>S177*H177</f>
        <v>0</v>
      </c>
      <c r="AR177" s="139" t="s">
        <v>131</v>
      </c>
      <c r="AT177" s="139" t="s">
        <v>126</v>
      </c>
      <c r="AU177" s="139" t="s">
        <v>83</v>
      </c>
      <c r="AY177" s="16" t="s">
        <v>124</v>
      </c>
      <c r="BE177" s="140">
        <f>IF(N177="základní",J177,0)</f>
        <v>0</v>
      </c>
      <c r="BF177" s="140">
        <f>IF(N177="snížená",J177,0)</f>
        <v>0</v>
      </c>
      <c r="BG177" s="140">
        <f>IF(N177="zákl. přenesená",J177,0)</f>
        <v>0</v>
      </c>
      <c r="BH177" s="140">
        <f>IF(N177="sníž. přenesená",J177,0)</f>
        <v>0</v>
      </c>
      <c r="BI177" s="140">
        <f>IF(N177="nulová",J177,0)</f>
        <v>0</v>
      </c>
      <c r="BJ177" s="16" t="s">
        <v>81</v>
      </c>
      <c r="BK177" s="140">
        <f>ROUND(I177*H177,2)</f>
        <v>0</v>
      </c>
      <c r="BL177" s="16" t="s">
        <v>131</v>
      </c>
      <c r="BM177" s="139" t="s">
        <v>203</v>
      </c>
    </row>
    <row r="178" spans="2:65" s="1" customFormat="1" ht="19.5">
      <c r="B178" s="31"/>
      <c r="D178" s="141" t="s">
        <v>133</v>
      </c>
      <c r="F178" s="142" t="s">
        <v>204</v>
      </c>
      <c r="I178" s="143"/>
      <c r="L178" s="31"/>
      <c r="M178" s="144"/>
      <c r="T178" s="54"/>
      <c r="AT178" s="16" t="s">
        <v>133</v>
      </c>
      <c r="AU178" s="16" t="s">
        <v>83</v>
      </c>
    </row>
    <row r="179" spans="2:65" s="12" customFormat="1">
      <c r="B179" s="145"/>
      <c r="D179" s="141" t="s">
        <v>135</v>
      </c>
      <c r="E179" s="146" t="s">
        <v>1</v>
      </c>
      <c r="F179" s="147" t="s">
        <v>817</v>
      </c>
      <c r="H179" s="148">
        <v>14</v>
      </c>
      <c r="I179" s="149"/>
      <c r="L179" s="145"/>
      <c r="M179" s="150"/>
      <c r="T179" s="151"/>
      <c r="AT179" s="146" t="s">
        <v>135</v>
      </c>
      <c r="AU179" s="146" t="s">
        <v>83</v>
      </c>
      <c r="AV179" s="12" t="s">
        <v>83</v>
      </c>
      <c r="AW179" s="12" t="s">
        <v>30</v>
      </c>
      <c r="AX179" s="12" t="s">
        <v>81</v>
      </c>
      <c r="AY179" s="146" t="s">
        <v>124</v>
      </c>
    </row>
    <row r="180" spans="2:65" s="1" customFormat="1" ht="33" customHeight="1">
      <c r="B180" s="127"/>
      <c r="C180" s="128" t="s">
        <v>205</v>
      </c>
      <c r="D180" s="128" t="s">
        <v>126</v>
      </c>
      <c r="E180" s="129" t="s">
        <v>206</v>
      </c>
      <c r="F180" s="130" t="s">
        <v>207</v>
      </c>
      <c r="G180" s="131" t="s">
        <v>195</v>
      </c>
      <c r="H180" s="132">
        <v>42.25</v>
      </c>
      <c r="I180" s="133"/>
      <c r="J180" s="134">
        <f>ROUND(I180*H180,2)</f>
        <v>0</v>
      </c>
      <c r="K180" s="130" t="s">
        <v>130</v>
      </c>
      <c r="L180" s="31"/>
      <c r="M180" s="135" t="s">
        <v>1</v>
      </c>
      <c r="N180" s="136" t="s">
        <v>38</v>
      </c>
      <c r="P180" s="137">
        <f>O180*H180</f>
        <v>0</v>
      </c>
      <c r="Q180" s="137">
        <v>0</v>
      </c>
      <c r="R180" s="137">
        <f>Q180*H180</f>
        <v>0</v>
      </c>
      <c r="S180" s="137">
        <v>0</v>
      </c>
      <c r="T180" s="138">
        <f>S180*H180</f>
        <v>0</v>
      </c>
      <c r="AR180" s="139" t="s">
        <v>131</v>
      </c>
      <c r="AT180" s="139" t="s">
        <v>126</v>
      </c>
      <c r="AU180" s="139" t="s">
        <v>83</v>
      </c>
      <c r="AY180" s="16" t="s">
        <v>124</v>
      </c>
      <c r="BE180" s="140">
        <f>IF(N180="základní",J180,0)</f>
        <v>0</v>
      </c>
      <c r="BF180" s="140">
        <f>IF(N180="snížená",J180,0)</f>
        <v>0</v>
      </c>
      <c r="BG180" s="140">
        <f>IF(N180="zákl. přenesená",J180,0)</f>
        <v>0</v>
      </c>
      <c r="BH180" s="140">
        <f>IF(N180="sníž. přenesená",J180,0)</f>
        <v>0</v>
      </c>
      <c r="BI180" s="140">
        <f>IF(N180="nulová",J180,0)</f>
        <v>0</v>
      </c>
      <c r="BJ180" s="16" t="s">
        <v>81</v>
      </c>
      <c r="BK180" s="140">
        <f>ROUND(I180*H180,2)</f>
        <v>0</v>
      </c>
      <c r="BL180" s="16" t="s">
        <v>131</v>
      </c>
      <c r="BM180" s="139" t="s">
        <v>208</v>
      </c>
    </row>
    <row r="181" spans="2:65" s="1" customFormat="1" ht="29.25">
      <c r="B181" s="31"/>
      <c r="D181" s="141" t="s">
        <v>133</v>
      </c>
      <c r="F181" s="142" t="s">
        <v>209</v>
      </c>
      <c r="I181" s="143"/>
      <c r="L181" s="31"/>
      <c r="M181" s="144"/>
      <c r="T181" s="54"/>
      <c r="AT181" s="16" t="s">
        <v>133</v>
      </c>
      <c r="AU181" s="16" t="s">
        <v>83</v>
      </c>
    </row>
    <row r="182" spans="2:65" s="12" customFormat="1">
      <c r="B182" s="145"/>
      <c r="D182" s="141" t="s">
        <v>135</v>
      </c>
      <c r="E182" s="146" t="s">
        <v>1</v>
      </c>
      <c r="F182" s="147" t="s">
        <v>210</v>
      </c>
      <c r="H182" s="148">
        <v>42.25</v>
      </c>
      <c r="I182" s="149"/>
      <c r="L182" s="145"/>
      <c r="M182" s="150"/>
      <c r="T182" s="151"/>
      <c r="AT182" s="146" t="s">
        <v>135</v>
      </c>
      <c r="AU182" s="146" t="s">
        <v>83</v>
      </c>
      <c r="AV182" s="12" t="s">
        <v>83</v>
      </c>
      <c r="AW182" s="12" t="s">
        <v>30</v>
      </c>
      <c r="AX182" s="12" t="s">
        <v>81</v>
      </c>
      <c r="AY182" s="146" t="s">
        <v>124</v>
      </c>
    </row>
    <row r="183" spans="2:65" s="1" customFormat="1" ht="37.9" customHeight="1">
      <c r="B183" s="127"/>
      <c r="C183" s="128" t="s">
        <v>211</v>
      </c>
      <c r="D183" s="128" t="s">
        <v>126</v>
      </c>
      <c r="E183" s="129" t="s">
        <v>212</v>
      </c>
      <c r="F183" s="130" t="s">
        <v>213</v>
      </c>
      <c r="G183" s="131" t="s">
        <v>146</v>
      </c>
      <c r="H183" s="132">
        <v>395.45699999999999</v>
      </c>
      <c r="I183" s="133"/>
      <c r="J183" s="134">
        <f>ROUND(I183*H183,2)</f>
        <v>0</v>
      </c>
      <c r="K183" s="130" t="s">
        <v>130</v>
      </c>
      <c r="L183" s="31"/>
      <c r="M183" s="135" t="s">
        <v>1</v>
      </c>
      <c r="N183" s="136" t="s">
        <v>38</v>
      </c>
      <c r="P183" s="137">
        <f>O183*H183</f>
        <v>0</v>
      </c>
      <c r="Q183" s="137">
        <v>0</v>
      </c>
      <c r="R183" s="137">
        <f>Q183*H183</f>
        <v>0</v>
      </c>
      <c r="S183" s="137">
        <v>0</v>
      </c>
      <c r="T183" s="138">
        <f>S183*H183</f>
        <v>0</v>
      </c>
      <c r="AR183" s="139" t="s">
        <v>131</v>
      </c>
      <c r="AT183" s="139" t="s">
        <v>126</v>
      </c>
      <c r="AU183" s="139" t="s">
        <v>83</v>
      </c>
      <c r="AY183" s="16" t="s">
        <v>124</v>
      </c>
      <c r="BE183" s="140">
        <f>IF(N183="základní",J183,0)</f>
        <v>0</v>
      </c>
      <c r="BF183" s="140">
        <f>IF(N183="snížená",J183,0)</f>
        <v>0</v>
      </c>
      <c r="BG183" s="140">
        <f>IF(N183="zákl. přenesená",J183,0)</f>
        <v>0</v>
      </c>
      <c r="BH183" s="140">
        <f>IF(N183="sníž. přenesená",J183,0)</f>
        <v>0</v>
      </c>
      <c r="BI183" s="140">
        <f>IF(N183="nulová",J183,0)</f>
        <v>0</v>
      </c>
      <c r="BJ183" s="16" t="s">
        <v>81</v>
      </c>
      <c r="BK183" s="140">
        <f>ROUND(I183*H183,2)</f>
        <v>0</v>
      </c>
      <c r="BL183" s="16" t="s">
        <v>131</v>
      </c>
      <c r="BM183" s="139" t="s">
        <v>214</v>
      </c>
    </row>
    <row r="184" spans="2:65" s="1" customFormat="1" ht="39">
      <c r="B184" s="31"/>
      <c r="D184" s="141" t="s">
        <v>133</v>
      </c>
      <c r="F184" s="142" t="s">
        <v>215</v>
      </c>
      <c r="I184" s="143"/>
      <c r="L184" s="31"/>
      <c r="M184" s="144"/>
      <c r="T184" s="54"/>
      <c r="AT184" s="16" t="s">
        <v>133</v>
      </c>
      <c r="AU184" s="16" t="s">
        <v>83</v>
      </c>
    </row>
    <row r="185" spans="2:65" s="14" customFormat="1">
      <c r="B185" s="159"/>
      <c r="D185" s="141" t="s">
        <v>135</v>
      </c>
      <c r="E185" s="160" t="s">
        <v>1</v>
      </c>
      <c r="F185" s="161" t="s">
        <v>216</v>
      </c>
      <c r="H185" s="160" t="s">
        <v>1</v>
      </c>
      <c r="I185" s="162"/>
      <c r="L185" s="159"/>
      <c r="M185" s="163"/>
      <c r="T185" s="164"/>
      <c r="AT185" s="160" t="s">
        <v>135</v>
      </c>
      <c r="AU185" s="160" t="s">
        <v>83</v>
      </c>
      <c r="AV185" s="14" t="s">
        <v>81</v>
      </c>
      <c r="AW185" s="14" t="s">
        <v>30</v>
      </c>
      <c r="AX185" s="14" t="s">
        <v>73</v>
      </c>
      <c r="AY185" s="160" t="s">
        <v>124</v>
      </c>
    </row>
    <row r="186" spans="2:65" s="12" customFormat="1">
      <c r="B186" s="145"/>
      <c r="D186" s="141" t="s">
        <v>135</v>
      </c>
      <c r="E186" s="146" t="s">
        <v>1</v>
      </c>
      <c r="F186" s="147" t="s">
        <v>217</v>
      </c>
      <c r="H186" s="148">
        <v>330.06900000000002</v>
      </c>
      <c r="I186" s="149"/>
      <c r="L186" s="145"/>
      <c r="M186" s="150"/>
      <c r="T186" s="151"/>
      <c r="AT186" s="146" t="s">
        <v>135</v>
      </c>
      <c r="AU186" s="146" t="s">
        <v>83</v>
      </c>
      <c r="AV186" s="12" t="s">
        <v>83</v>
      </c>
      <c r="AW186" s="12" t="s">
        <v>30</v>
      </c>
      <c r="AX186" s="12" t="s">
        <v>73</v>
      </c>
      <c r="AY186" s="146" t="s">
        <v>124</v>
      </c>
    </row>
    <row r="187" spans="2:65" s="12" customFormat="1">
      <c r="B187" s="145"/>
      <c r="D187" s="141" t="s">
        <v>135</v>
      </c>
      <c r="E187" s="146" t="s">
        <v>1</v>
      </c>
      <c r="F187" s="147" t="s">
        <v>218</v>
      </c>
      <c r="H187" s="148">
        <v>14.956</v>
      </c>
      <c r="I187" s="149"/>
      <c r="L187" s="145"/>
      <c r="M187" s="150"/>
      <c r="T187" s="151"/>
      <c r="AT187" s="146" t="s">
        <v>135</v>
      </c>
      <c r="AU187" s="146" t="s">
        <v>83</v>
      </c>
      <c r="AV187" s="12" t="s">
        <v>83</v>
      </c>
      <c r="AW187" s="12" t="s">
        <v>30</v>
      </c>
      <c r="AX187" s="12" t="s">
        <v>73</v>
      </c>
      <c r="AY187" s="146" t="s">
        <v>124</v>
      </c>
    </row>
    <row r="188" spans="2:65" s="12" customFormat="1">
      <c r="B188" s="145"/>
      <c r="D188" s="141" t="s">
        <v>135</v>
      </c>
      <c r="E188" s="146" t="s">
        <v>1</v>
      </c>
      <c r="F188" s="147" t="s">
        <v>219</v>
      </c>
      <c r="H188" s="148">
        <v>35.567</v>
      </c>
      <c r="I188" s="149"/>
      <c r="L188" s="145"/>
      <c r="M188" s="150"/>
      <c r="T188" s="151"/>
      <c r="AT188" s="146" t="s">
        <v>135</v>
      </c>
      <c r="AU188" s="146" t="s">
        <v>83</v>
      </c>
      <c r="AV188" s="12" t="s">
        <v>83</v>
      </c>
      <c r="AW188" s="12" t="s">
        <v>30</v>
      </c>
      <c r="AX188" s="12" t="s">
        <v>73</v>
      </c>
      <c r="AY188" s="146" t="s">
        <v>124</v>
      </c>
    </row>
    <row r="189" spans="2:65" s="12" customFormat="1">
      <c r="B189" s="145"/>
      <c r="D189" s="141" t="s">
        <v>135</v>
      </c>
      <c r="E189" s="146" t="s">
        <v>1</v>
      </c>
      <c r="F189" s="147" t="s">
        <v>220</v>
      </c>
      <c r="H189" s="148">
        <v>14.865</v>
      </c>
      <c r="I189" s="149"/>
      <c r="L189" s="145"/>
      <c r="M189" s="150"/>
      <c r="T189" s="151"/>
      <c r="AT189" s="146" t="s">
        <v>135</v>
      </c>
      <c r="AU189" s="146" t="s">
        <v>83</v>
      </c>
      <c r="AV189" s="12" t="s">
        <v>83</v>
      </c>
      <c r="AW189" s="12" t="s">
        <v>30</v>
      </c>
      <c r="AX189" s="12" t="s">
        <v>73</v>
      </c>
      <c r="AY189" s="146" t="s">
        <v>124</v>
      </c>
    </row>
    <row r="190" spans="2:65" s="13" customFormat="1">
      <c r="B190" s="152"/>
      <c r="D190" s="141" t="s">
        <v>135</v>
      </c>
      <c r="E190" s="153" t="s">
        <v>1</v>
      </c>
      <c r="F190" s="154" t="s">
        <v>151</v>
      </c>
      <c r="H190" s="155">
        <v>395.45699999999999</v>
      </c>
      <c r="I190" s="156"/>
      <c r="L190" s="152"/>
      <c r="M190" s="157"/>
      <c r="T190" s="158"/>
      <c r="AT190" s="153" t="s">
        <v>135</v>
      </c>
      <c r="AU190" s="153" t="s">
        <v>83</v>
      </c>
      <c r="AV190" s="13" t="s">
        <v>131</v>
      </c>
      <c r="AW190" s="13" t="s">
        <v>30</v>
      </c>
      <c r="AX190" s="13" t="s">
        <v>81</v>
      </c>
      <c r="AY190" s="153" t="s">
        <v>124</v>
      </c>
    </row>
    <row r="191" spans="2:65" s="1" customFormat="1" ht="37.9" customHeight="1">
      <c r="B191" s="127"/>
      <c r="C191" s="128" t="s">
        <v>221</v>
      </c>
      <c r="D191" s="128" t="s">
        <v>126</v>
      </c>
      <c r="E191" s="129" t="s">
        <v>222</v>
      </c>
      <c r="F191" s="130" t="s">
        <v>223</v>
      </c>
      <c r="G191" s="131" t="s">
        <v>146</v>
      </c>
      <c r="H191" s="132">
        <v>3954.57</v>
      </c>
      <c r="I191" s="133"/>
      <c r="J191" s="134">
        <f>ROUND(I191*H191,2)</f>
        <v>0</v>
      </c>
      <c r="K191" s="130" t="s">
        <v>130</v>
      </c>
      <c r="L191" s="31"/>
      <c r="M191" s="135" t="s">
        <v>1</v>
      </c>
      <c r="N191" s="136" t="s">
        <v>38</v>
      </c>
      <c r="P191" s="137">
        <f>O191*H191</f>
        <v>0</v>
      </c>
      <c r="Q191" s="137">
        <v>0</v>
      </c>
      <c r="R191" s="137">
        <f>Q191*H191</f>
        <v>0</v>
      </c>
      <c r="S191" s="137">
        <v>0</v>
      </c>
      <c r="T191" s="138">
        <f>S191*H191</f>
        <v>0</v>
      </c>
      <c r="AR191" s="139" t="s">
        <v>131</v>
      </c>
      <c r="AT191" s="139" t="s">
        <v>126</v>
      </c>
      <c r="AU191" s="139" t="s">
        <v>83</v>
      </c>
      <c r="AY191" s="16" t="s">
        <v>124</v>
      </c>
      <c r="BE191" s="140">
        <f>IF(N191="základní",J191,0)</f>
        <v>0</v>
      </c>
      <c r="BF191" s="140">
        <f>IF(N191="snížená",J191,0)</f>
        <v>0</v>
      </c>
      <c r="BG191" s="140">
        <f>IF(N191="zákl. přenesená",J191,0)</f>
        <v>0</v>
      </c>
      <c r="BH191" s="140">
        <f>IF(N191="sníž. přenesená",J191,0)</f>
        <v>0</v>
      </c>
      <c r="BI191" s="140">
        <f>IF(N191="nulová",J191,0)</f>
        <v>0</v>
      </c>
      <c r="BJ191" s="16" t="s">
        <v>81</v>
      </c>
      <c r="BK191" s="140">
        <f>ROUND(I191*H191,2)</f>
        <v>0</v>
      </c>
      <c r="BL191" s="16" t="s">
        <v>131</v>
      </c>
      <c r="BM191" s="139" t="s">
        <v>224</v>
      </c>
    </row>
    <row r="192" spans="2:65" s="1" customFormat="1" ht="48.75">
      <c r="B192" s="31"/>
      <c r="D192" s="141" t="s">
        <v>133</v>
      </c>
      <c r="F192" s="142" t="s">
        <v>225</v>
      </c>
      <c r="I192" s="143"/>
      <c r="L192" s="31"/>
      <c r="M192" s="144"/>
      <c r="T192" s="54"/>
      <c r="AT192" s="16" t="s">
        <v>133</v>
      </c>
      <c r="AU192" s="16" t="s">
        <v>83</v>
      </c>
    </row>
    <row r="193" spans="2:65" s="12" customFormat="1" ht="22.5">
      <c r="B193" s="145"/>
      <c r="D193" s="141" t="s">
        <v>135</v>
      </c>
      <c r="E193" s="146" t="s">
        <v>1</v>
      </c>
      <c r="F193" s="147" t="s">
        <v>226</v>
      </c>
      <c r="H193" s="148">
        <v>3954.57</v>
      </c>
      <c r="I193" s="149"/>
      <c r="L193" s="145"/>
      <c r="M193" s="150"/>
      <c r="T193" s="151"/>
      <c r="AT193" s="146" t="s">
        <v>135</v>
      </c>
      <c r="AU193" s="146" t="s">
        <v>83</v>
      </c>
      <c r="AV193" s="12" t="s">
        <v>83</v>
      </c>
      <c r="AW193" s="12" t="s">
        <v>30</v>
      </c>
      <c r="AX193" s="12" t="s">
        <v>81</v>
      </c>
      <c r="AY193" s="146" t="s">
        <v>124</v>
      </c>
    </row>
    <row r="194" spans="2:65" s="1" customFormat="1" ht="24.2" customHeight="1">
      <c r="B194" s="127"/>
      <c r="C194" s="128" t="s">
        <v>8</v>
      </c>
      <c r="D194" s="128" t="s">
        <v>126</v>
      </c>
      <c r="E194" s="129" t="s">
        <v>227</v>
      </c>
      <c r="F194" s="130" t="s">
        <v>228</v>
      </c>
      <c r="G194" s="131" t="s">
        <v>146</v>
      </c>
      <c r="H194" s="132">
        <v>11.7</v>
      </c>
      <c r="I194" s="133"/>
      <c r="J194" s="134">
        <f>ROUND(I194*H194,2)</f>
        <v>0</v>
      </c>
      <c r="K194" s="130" t="s">
        <v>130</v>
      </c>
      <c r="L194" s="31"/>
      <c r="M194" s="135" t="s">
        <v>1</v>
      </c>
      <c r="N194" s="136" t="s">
        <v>38</v>
      </c>
      <c r="P194" s="137">
        <f>O194*H194</f>
        <v>0</v>
      </c>
      <c r="Q194" s="137">
        <v>0</v>
      </c>
      <c r="R194" s="137">
        <f>Q194*H194</f>
        <v>0</v>
      </c>
      <c r="S194" s="137">
        <v>0</v>
      </c>
      <c r="T194" s="138">
        <f>S194*H194</f>
        <v>0</v>
      </c>
      <c r="AR194" s="139" t="s">
        <v>131</v>
      </c>
      <c r="AT194" s="139" t="s">
        <v>126</v>
      </c>
      <c r="AU194" s="139" t="s">
        <v>83</v>
      </c>
      <c r="AY194" s="16" t="s">
        <v>124</v>
      </c>
      <c r="BE194" s="140">
        <f>IF(N194="základní",J194,0)</f>
        <v>0</v>
      </c>
      <c r="BF194" s="140">
        <f>IF(N194="snížená",J194,0)</f>
        <v>0</v>
      </c>
      <c r="BG194" s="140">
        <f>IF(N194="zákl. přenesená",J194,0)</f>
        <v>0</v>
      </c>
      <c r="BH194" s="140">
        <f>IF(N194="sníž. přenesená",J194,0)</f>
        <v>0</v>
      </c>
      <c r="BI194" s="140">
        <f>IF(N194="nulová",J194,0)</f>
        <v>0</v>
      </c>
      <c r="BJ194" s="16" t="s">
        <v>81</v>
      </c>
      <c r="BK194" s="140">
        <f>ROUND(I194*H194,2)</f>
        <v>0</v>
      </c>
      <c r="BL194" s="16" t="s">
        <v>131</v>
      </c>
      <c r="BM194" s="139" t="s">
        <v>229</v>
      </c>
    </row>
    <row r="195" spans="2:65" s="1" customFormat="1" ht="39">
      <c r="B195" s="31"/>
      <c r="D195" s="141" t="s">
        <v>133</v>
      </c>
      <c r="F195" s="142" t="s">
        <v>230</v>
      </c>
      <c r="I195" s="143"/>
      <c r="L195" s="31"/>
      <c r="M195" s="144"/>
      <c r="T195" s="54"/>
      <c r="AT195" s="16" t="s">
        <v>133</v>
      </c>
      <c r="AU195" s="16" t="s">
        <v>83</v>
      </c>
    </row>
    <row r="196" spans="2:65" s="12" customFormat="1" ht="22.5">
      <c r="B196" s="145"/>
      <c r="D196" s="141" t="s">
        <v>135</v>
      </c>
      <c r="E196" s="146" t="s">
        <v>1</v>
      </c>
      <c r="F196" s="147" t="s">
        <v>231</v>
      </c>
      <c r="H196" s="148">
        <v>11.7</v>
      </c>
      <c r="I196" s="149"/>
      <c r="L196" s="145"/>
      <c r="M196" s="150"/>
      <c r="T196" s="151"/>
      <c r="AT196" s="146" t="s">
        <v>135</v>
      </c>
      <c r="AU196" s="146" t="s">
        <v>83</v>
      </c>
      <c r="AV196" s="12" t="s">
        <v>83</v>
      </c>
      <c r="AW196" s="12" t="s">
        <v>30</v>
      </c>
      <c r="AX196" s="12" t="s">
        <v>81</v>
      </c>
      <c r="AY196" s="146" t="s">
        <v>124</v>
      </c>
    </row>
    <row r="197" spans="2:65" s="1" customFormat="1" ht="16.5" customHeight="1">
      <c r="B197" s="127"/>
      <c r="C197" s="165" t="s">
        <v>232</v>
      </c>
      <c r="D197" s="165" t="s">
        <v>188</v>
      </c>
      <c r="E197" s="166" t="s">
        <v>233</v>
      </c>
      <c r="F197" s="167" t="s">
        <v>234</v>
      </c>
      <c r="G197" s="168" t="s">
        <v>190</v>
      </c>
      <c r="H197" s="169">
        <v>22.23</v>
      </c>
      <c r="I197" s="170"/>
      <c r="J197" s="171">
        <f>ROUND(I197*H197,2)</f>
        <v>0</v>
      </c>
      <c r="K197" s="167" t="s">
        <v>130</v>
      </c>
      <c r="L197" s="172"/>
      <c r="M197" s="173" t="s">
        <v>1</v>
      </c>
      <c r="N197" s="174" t="s">
        <v>38</v>
      </c>
      <c r="P197" s="137">
        <f>O197*H197</f>
        <v>0</v>
      </c>
      <c r="Q197" s="137">
        <v>1</v>
      </c>
      <c r="R197" s="137">
        <f>Q197*H197</f>
        <v>22.23</v>
      </c>
      <c r="S197" s="137">
        <v>0</v>
      </c>
      <c r="T197" s="138">
        <f>S197*H197</f>
        <v>0</v>
      </c>
      <c r="AR197" s="139" t="s">
        <v>181</v>
      </c>
      <c r="AT197" s="139" t="s">
        <v>188</v>
      </c>
      <c r="AU197" s="139" t="s">
        <v>83</v>
      </c>
      <c r="AY197" s="16" t="s">
        <v>124</v>
      </c>
      <c r="BE197" s="140">
        <f>IF(N197="základní",J197,0)</f>
        <v>0</v>
      </c>
      <c r="BF197" s="140">
        <f>IF(N197="snížená",J197,0)</f>
        <v>0</v>
      </c>
      <c r="BG197" s="140">
        <f>IF(N197="zákl. přenesená",J197,0)</f>
        <v>0</v>
      </c>
      <c r="BH197" s="140">
        <f>IF(N197="sníž. přenesená",J197,0)</f>
        <v>0</v>
      </c>
      <c r="BI197" s="140">
        <f>IF(N197="nulová",J197,0)</f>
        <v>0</v>
      </c>
      <c r="BJ197" s="16" t="s">
        <v>81</v>
      </c>
      <c r="BK197" s="140">
        <f>ROUND(I197*H197,2)</f>
        <v>0</v>
      </c>
      <c r="BL197" s="16" t="s">
        <v>131</v>
      </c>
      <c r="BM197" s="139" t="s">
        <v>235</v>
      </c>
    </row>
    <row r="198" spans="2:65" s="1" customFormat="1">
      <c r="B198" s="31"/>
      <c r="D198" s="141" t="s">
        <v>133</v>
      </c>
      <c r="F198" s="142" t="s">
        <v>236</v>
      </c>
      <c r="I198" s="143"/>
      <c r="L198" s="31"/>
      <c r="M198" s="144"/>
      <c r="T198" s="54"/>
      <c r="AT198" s="16" t="s">
        <v>133</v>
      </c>
      <c r="AU198" s="16" t="s">
        <v>83</v>
      </c>
    </row>
    <row r="199" spans="2:65" s="12" customFormat="1">
      <c r="B199" s="145"/>
      <c r="D199" s="141" t="s">
        <v>135</v>
      </c>
      <c r="F199" s="147" t="s">
        <v>237</v>
      </c>
      <c r="H199" s="148">
        <v>22.23</v>
      </c>
      <c r="I199" s="149"/>
      <c r="L199" s="145"/>
      <c r="M199" s="150"/>
      <c r="T199" s="151"/>
      <c r="AT199" s="146" t="s">
        <v>135</v>
      </c>
      <c r="AU199" s="146" t="s">
        <v>83</v>
      </c>
      <c r="AV199" s="12" t="s">
        <v>83</v>
      </c>
      <c r="AW199" s="12" t="s">
        <v>3</v>
      </c>
      <c r="AX199" s="12" t="s">
        <v>81</v>
      </c>
      <c r="AY199" s="146" t="s">
        <v>124</v>
      </c>
    </row>
    <row r="200" spans="2:65" s="1" customFormat="1" ht="33" customHeight="1">
      <c r="B200" s="127"/>
      <c r="C200" s="128" t="s">
        <v>238</v>
      </c>
      <c r="D200" s="128" t="s">
        <v>126</v>
      </c>
      <c r="E200" s="129" t="s">
        <v>239</v>
      </c>
      <c r="F200" s="130" t="s">
        <v>240</v>
      </c>
      <c r="G200" s="131" t="s">
        <v>190</v>
      </c>
      <c r="H200" s="132">
        <v>711.82299999999998</v>
      </c>
      <c r="I200" s="133"/>
      <c r="J200" s="134">
        <f>ROUND(I200*H200,2)</f>
        <v>0</v>
      </c>
      <c r="K200" s="130" t="s">
        <v>130</v>
      </c>
      <c r="L200" s="31"/>
      <c r="M200" s="135" t="s">
        <v>1</v>
      </c>
      <c r="N200" s="136" t="s">
        <v>38</v>
      </c>
      <c r="P200" s="137">
        <f>O200*H200</f>
        <v>0</v>
      </c>
      <c r="Q200" s="137">
        <v>0</v>
      </c>
      <c r="R200" s="137">
        <f>Q200*H200</f>
        <v>0</v>
      </c>
      <c r="S200" s="137">
        <v>0</v>
      </c>
      <c r="T200" s="138">
        <f>S200*H200</f>
        <v>0</v>
      </c>
      <c r="AR200" s="139" t="s">
        <v>131</v>
      </c>
      <c r="AT200" s="139" t="s">
        <v>126</v>
      </c>
      <c r="AU200" s="139" t="s">
        <v>83</v>
      </c>
      <c r="AY200" s="16" t="s">
        <v>124</v>
      </c>
      <c r="BE200" s="140">
        <f>IF(N200="základní",J200,0)</f>
        <v>0</v>
      </c>
      <c r="BF200" s="140">
        <f>IF(N200="snížená",J200,0)</f>
        <v>0</v>
      </c>
      <c r="BG200" s="140">
        <f>IF(N200="zákl. přenesená",J200,0)</f>
        <v>0</v>
      </c>
      <c r="BH200" s="140">
        <f>IF(N200="sníž. přenesená",J200,0)</f>
        <v>0</v>
      </c>
      <c r="BI200" s="140">
        <f>IF(N200="nulová",J200,0)</f>
        <v>0</v>
      </c>
      <c r="BJ200" s="16" t="s">
        <v>81</v>
      </c>
      <c r="BK200" s="140">
        <f>ROUND(I200*H200,2)</f>
        <v>0</v>
      </c>
      <c r="BL200" s="16" t="s">
        <v>131</v>
      </c>
      <c r="BM200" s="139" t="s">
        <v>241</v>
      </c>
    </row>
    <row r="201" spans="2:65" s="1" customFormat="1" ht="29.25">
      <c r="B201" s="31"/>
      <c r="D201" s="141" t="s">
        <v>133</v>
      </c>
      <c r="F201" s="142" t="s">
        <v>242</v>
      </c>
      <c r="I201" s="143"/>
      <c r="L201" s="31"/>
      <c r="M201" s="144"/>
      <c r="T201" s="54"/>
      <c r="AT201" s="16" t="s">
        <v>133</v>
      </c>
      <c r="AU201" s="16" t="s">
        <v>83</v>
      </c>
    </row>
    <row r="202" spans="2:65" s="12" customFormat="1">
      <c r="B202" s="145"/>
      <c r="D202" s="141" t="s">
        <v>135</v>
      </c>
      <c r="F202" s="147" t="s">
        <v>243</v>
      </c>
      <c r="H202" s="148">
        <v>711.82299999999998</v>
      </c>
      <c r="I202" s="149"/>
      <c r="L202" s="145"/>
      <c r="M202" s="150"/>
      <c r="T202" s="151"/>
      <c r="AT202" s="146" t="s">
        <v>135</v>
      </c>
      <c r="AU202" s="146" t="s">
        <v>83</v>
      </c>
      <c r="AV202" s="12" t="s">
        <v>83</v>
      </c>
      <c r="AW202" s="12" t="s">
        <v>3</v>
      </c>
      <c r="AX202" s="12" t="s">
        <v>81</v>
      </c>
      <c r="AY202" s="146" t="s">
        <v>124</v>
      </c>
    </row>
    <row r="203" spans="2:65" s="1" customFormat="1" ht="16.5" customHeight="1">
      <c r="B203" s="127"/>
      <c r="C203" s="128" t="s">
        <v>244</v>
      </c>
      <c r="D203" s="128" t="s">
        <v>126</v>
      </c>
      <c r="E203" s="129" t="s">
        <v>245</v>
      </c>
      <c r="F203" s="130" t="s">
        <v>246</v>
      </c>
      <c r="G203" s="131" t="s">
        <v>146</v>
      </c>
      <c r="H203" s="132">
        <v>395.45699999999999</v>
      </c>
      <c r="I203" s="133"/>
      <c r="J203" s="134">
        <f>ROUND(I203*H203,2)</f>
        <v>0</v>
      </c>
      <c r="K203" s="130" t="s">
        <v>130</v>
      </c>
      <c r="L203" s="31"/>
      <c r="M203" s="135" t="s">
        <v>1</v>
      </c>
      <c r="N203" s="136" t="s">
        <v>38</v>
      </c>
      <c r="P203" s="137">
        <f>O203*H203</f>
        <v>0</v>
      </c>
      <c r="Q203" s="137">
        <v>0</v>
      </c>
      <c r="R203" s="137">
        <f>Q203*H203</f>
        <v>0</v>
      </c>
      <c r="S203" s="137">
        <v>0</v>
      </c>
      <c r="T203" s="138">
        <f>S203*H203</f>
        <v>0</v>
      </c>
      <c r="AR203" s="139" t="s">
        <v>131</v>
      </c>
      <c r="AT203" s="139" t="s">
        <v>126</v>
      </c>
      <c r="AU203" s="139" t="s">
        <v>83</v>
      </c>
      <c r="AY203" s="16" t="s">
        <v>124</v>
      </c>
      <c r="BE203" s="140">
        <f>IF(N203="základní",J203,0)</f>
        <v>0</v>
      </c>
      <c r="BF203" s="140">
        <f>IF(N203="snížená",J203,0)</f>
        <v>0</v>
      </c>
      <c r="BG203" s="140">
        <f>IF(N203="zákl. přenesená",J203,0)</f>
        <v>0</v>
      </c>
      <c r="BH203" s="140">
        <f>IF(N203="sníž. přenesená",J203,0)</f>
        <v>0</v>
      </c>
      <c r="BI203" s="140">
        <f>IF(N203="nulová",J203,0)</f>
        <v>0</v>
      </c>
      <c r="BJ203" s="16" t="s">
        <v>81</v>
      </c>
      <c r="BK203" s="140">
        <f>ROUND(I203*H203,2)</f>
        <v>0</v>
      </c>
      <c r="BL203" s="16" t="s">
        <v>131</v>
      </c>
      <c r="BM203" s="139" t="s">
        <v>247</v>
      </c>
    </row>
    <row r="204" spans="2:65" s="1" customFormat="1" ht="19.5">
      <c r="B204" s="31"/>
      <c r="D204" s="141" t="s">
        <v>133</v>
      </c>
      <c r="F204" s="142" t="s">
        <v>248</v>
      </c>
      <c r="I204" s="143"/>
      <c r="L204" s="31"/>
      <c r="M204" s="144"/>
      <c r="T204" s="54"/>
      <c r="AT204" s="16" t="s">
        <v>133</v>
      </c>
      <c r="AU204" s="16" t="s">
        <v>83</v>
      </c>
    </row>
    <row r="205" spans="2:65" s="1" customFormat="1" ht="24.2" customHeight="1">
      <c r="B205" s="127"/>
      <c r="C205" s="128" t="s">
        <v>249</v>
      </c>
      <c r="D205" s="128" t="s">
        <v>126</v>
      </c>
      <c r="E205" s="129" t="s">
        <v>250</v>
      </c>
      <c r="F205" s="130" t="s">
        <v>251</v>
      </c>
      <c r="G205" s="131" t="s">
        <v>146</v>
      </c>
      <c r="H205" s="132">
        <v>259.54399999999998</v>
      </c>
      <c r="I205" s="133"/>
      <c r="J205" s="134">
        <f>ROUND(I205*H205,2)</f>
        <v>0</v>
      </c>
      <c r="K205" s="130" t="s">
        <v>130</v>
      </c>
      <c r="L205" s="31"/>
      <c r="M205" s="135" t="s">
        <v>1</v>
      </c>
      <c r="N205" s="136" t="s">
        <v>38</v>
      </c>
      <c r="P205" s="137">
        <f>O205*H205</f>
        <v>0</v>
      </c>
      <c r="Q205" s="137">
        <v>0</v>
      </c>
      <c r="R205" s="137">
        <f>Q205*H205</f>
        <v>0</v>
      </c>
      <c r="S205" s="137">
        <v>0</v>
      </c>
      <c r="T205" s="138">
        <f>S205*H205</f>
        <v>0</v>
      </c>
      <c r="AR205" s="139" t="s">
        <v>131</v>
      </c>
      <c r="AT205" s="139" t="s">
        <v>126</v>
      </c>
      <c r="AU205" s="139" t="s">
        <v>83</v>
      </c>
      <c r="AY205" s="16" t="s">
        <v>124</v>
      </c>
      <c r="BE205" s="140">
        <f>IF(N205="základní",J205,0)</f>
        <v>0</v>
      </c>
      <c r="BF205" s="140">
        <f>IF(N205="snížená",J205,0)</f>
        <v>0</v>
      </c>
      <c r="BG205" s="140">
        <f>IF(N205="zákl. přenesená",J205,0)</f>
        <v>0</v>
      </c>
      <c r="BH205" s="140">
        <f>IF(N205="sníž. přenesená",J205,0)</f>
        <v>0</v>
      </c>
      <c r="BI205" s="140">
        <f>IF(N205="nulová",J205,0)</f>
        <v>0</v>
      </c>
      <c r="BJ205" s="16" t="s">
        <v>81</v>
      </c>
      <c r="BK205" s="140">
        <f>ROUND(I205*H205,2)</f>
        <v>0</v>
      </c>
      <c r="BL205" s="16" t="s">
        <v>131</v>
      </c>
      <c r="BM205" s="139" t="s">
        <v>252</v>
      </c>
    </row>
    <row r="206" spans="2:65" s="1" customFormat="1" ht="29.25">
      <c r="B206" s="31"/>
      <c r="D206" s="141" t="s">
        <v>133</v>
      </c>
      <c r="F206" s="142" t="s">
        <v>253</v>
      </c>
      <c r="I206" s="143"/>
      <c r="L206" s="31"/>
      <c r="M206" s="144"/>
      <c r="T206" s="54"/>
      <c r="AT206" s="16" t="s">
        <v>133</v>
      </c>
      <c r="AU206" s="16" t="s">
        <v>83</v>
      </c>
    </row>
    <row r="207" spans="2:65" s="14" customFormat="1" ht="22.5">
      <c r="B207" s="159"/>
      <c r="D207" s="141" t="s">
        <v>135</v>
      </c>
      <c r="E207" s="160" t="s">
        <v>1</v>
      </c>
      <c r="F207" s="161" t="s">
        <v>254</v>
      </c>
      <c r="H207" s="160" t="s">
        <v>1</v>
      </c>
      <c r="I207" s="162"/>
      <c r="L207" s="159"/>
      <c r="M207" s="163"/>
      <c r="T207" s="164"/>
      <c r="AT207" s="160" t="s">
        <v>135</v>
      </c>
      <c r="AU207" s="160" t="s">
        <v>83</v>
      </c>
      <c r="AV207" s="14" t="s">
        <v>81</v>
      </c>
      <c r="AW207" s="14" t="s">
        <v>30</v>
      </c>
      <c r="AX207" s="14" t="s">
        <v>73</v>
      </c>
      <c r="AY207" s="160" t="s">
        <v>124</v>
      </c>
    </row>
    <row r="208" spans="2:65" s="12" customFormat="1">
      <c r="B208" s="145"/>
      <c r="D208" s="141" t="s">
        <v>135</v>
      </c>
      <c r="E208" s="146" t="s">
        <v>1</v>
      </c>
      <c r="F208" s="147" t="s">
        <v>255</v>
      </c>
      <c r="H208" s="148">
        <v>9.3659999999999997</v>
      </c>
      <c r="I208" s="149"/>
      <c r="L208" s="145"/>
      <c r="M208" s="150"/>
      <c r="T208" s="151"/>
      <c r="AT208" s="146" t="s">
        <v>135</v>
      </c>
      <c r="AU208" s="146" t="s">
        <v>83</v>
      </c>
      <c r="AV208" s="12" t="s">
        <v>83</v>
      </c>
      <c r="AW208" s="12" t="s">
        <v>30</v>
      </c>
      <c r="AX208" s="12" t="s">
        <v>73</v>
      </c>
      <c r="AY208" s="146" t="s">
        <v>124</v>
      </c>
    </row>
    <row r="209" spans="2:65" s="12" customFormat="1">
      <c r="B209" s="145"/>
      <c r="D209" s="141" t="s">
        <v>135</v>
      </c>
      <c r="E209" s="146" t="s">
        <v>1</v>
      </c>
      <c r="F209" s="147" t="s">
        <v>256</v>
      </c>
      <c r="H209" s="148">
        <v>141.178</v>
      </c>
      <c r="I209" s="149"/>
      <c r="L209" s="145"/>
      <c r="M209" s="150"/>
      <c r="T209" s="151"/>
      <c r="AT209" s="146" t="s">
        <v>135</v>
      </c>
      <c r="AU209" s="146" t="s">
        <v>83</v>
      </c>
      <c r="AV209" s="12" t="s">
        <v>83</v>
      </c>
      <c r="AW209" s="12" t="s">
        <v>30</v>
      </c>
      <c r="AX209" s="12" t="s">
        <v>73</v>
      </c>
      <c r="AY209" s="146" t="s">
        <v>124</v>
      </c>
    </row>
    <row r="210" spans="2:65" s="12" customFormat="1">
      <c r="B210" s="145"/>
      <c r="D210" s="141" t="s">
        <v>135</v>
      </c>
      <c r="E210" s="146" t="s">
        <v>1</v>
      </c>
      <c r="F210" s="147" t="s">
        <v>257</v>
      </c>
      <c r="H210" s="148">
        <v>109</v>
      </c>
      <c r="I210" s="149"/>
      <c r="L210" s="145"/>
      <c r="M210" s="150"/>
      <c r="T210" s="151"/>
      <c r="AT210" s="146" t="s">
        <v>135</v>
      </c>
      <c r="AU210" s="146" t="s">
        <v>83</v>
      </c>
      <c r="AV210" s="12" t="s">
        <v>83</v>
      </c>
      <c r="AW210" s="12" t="s">
        <v>30</v>
      </c>
      <c r="AX210" s="12" t="s">
        <v>73</v>
      </c>
      <c r="AY210" s="146" t="s">
        <v>124</v>
      </c>
    </row>
    <row r="211" spans="2:65" s="13" customFormat="1">
      <c r="B211" s="152"/>
      <c r="D211" s="141" t="s">
        <v>135</v>
      </c>
      <c r="E211" s="153" t="s">
        <v>1</v>
      </c>
      <c r="F211" s="154" t="s">
        <v>151</v>
      </c>
      <c r="H211" s="155">
        <v>259.54399999999998</v>
      </c>
      <c r="I211" s="156"/>
      <c r="L211" s="152"/>
      <c r="M211" s="157"/>
      <c r="T211" s="158"/>
      <c r="AT211" s="153" t="s">
        <v>135</v>
      </c>
      <c r="AU211" s="153" t="s">
        <v>83</v>
      </c>
      <c r="AV211" s="13" t="s">
        <v>131</v>
      </c>
      <c r="AW211" s="13" t="s">
        <v>30</v>
      </c>
      <c r="AX211" s="13" t="s">
        <v>81</v>
      </c>
      <c r="AY211" s="153" t="s">
        <v>124</v>
      </c>
    </row>
    <row r="212" spans="2:65" s="1" customFormat="1" ht="16.5" customHeight="1">
      <c r="B212" s="127"/>
      <c r="C212" s="165" t="s">
        <v>258</v>
      </c>
      <c r="D212" s="165" t="s">
        <v>188</v>
      </c>
      <c r="E212" s="166" t="s">
        <v>259</v>
      </c>
      <c r="F212" s="167" t="s">
        <v>260</v>
      </c>
      <c r="G212" s="168" t="s">
        <v>190</v>
      </c>
      <c r="H212" s="169">
        <v>519.08799999999997</v>
      </c>
      <c r="I212" s="170"/>
      <c r="J212" s="171">
        <f>ROUND(I212*H212,2)</f>
        <v>0</v>
      </c>
      <c r="K212" s="167" t="s">
        <v>130</v>
      </c>
      <c r="L212" s="172"/>
      <c r="M212" s="173" t="s">
        <v>1</v>
      </c>
      <c r="N212" s="174" t="s">
        <v>38</v>
      </c>
      <c r="P212" s="137">
        <f>O212*H212</f>
        <v>0</v>
      </c>
      <c r="Q212" s="137">
        <v>1</v>
      </c>
      <c r="R212" s="137">
        <f>Q212*H212</f>
        <v>519.08799999999997</v>
      </c>
      <c r="S212" s="137">
        <v>0</v>
      </c>
      <c r="T212" s="138">
        <f>S212*H212</f>
        <v>0</v>
      </c>
      <c r="AR212" s="139" t="s">
        <v>181</v>
      </c>
      <c r="AT212" s="139" t="s">
        <v>188</v>
      </c>
      <c r="AU212" s="139" t="s">
        <v>83</v>
      </c>
      <c r="AY212" s="16" t="s">
        <v>124</v>
      </c>
      <c r="BE212" s="140">
        <f>IF(N212="základní",J212,0)</f>
        <v>0</v>
      </c>
      <c r="BF212" s="140">
        <f>IF(N212="snížená",J212,0)</f>
        <v>0</v>
      </c>
      <c r="BG212" s="140">
        <f>IF(N212="zákl. přenesená",J212,0)</f>
        <v>0</v>
      </c>
      <c r="BH212" s="140">
        <f>IF(N212="sníž. přenesená",J212,0)</f>
        <v>0</v>
      </c>
      <c r="BI212" s="140">
        <f>IF(N212="nulová",J212,0)</f>
        <v>0</v>
      </c>
      <c r="BJ212" s="16" t="s">
        <v>81</v>
      </c>
      <c r="BK212" s="140">
        <f>ROUND(I212*H212,2)</f>
        <v>0</v>
      </c>
      <c r="BL212" s="16" t="s">
        <v>131</v>
      </c>
      <c r="BM212" s="139" t="s">
        <v>261</v>
      </c>
    </row>
    <row r="213" spans="2:65" s="1" customFormat="1">
      <c r="B213" s="31"/>
      <c r="D213" s="141" t="s">
        <v>133</v>
      </c>
      <c r="F213" s="142" t="s">
        <v>260</v>
      </c>
      <c r="I213" s="143"/>
      <c r="L213" s="31"/>
      <c r="M213" s="144"/>
      <c r="T213" s="54"/>
      <c r="AT213" s="16" t="s">
        <v>133</v>
      </c>
      <c r="AU213" s="16" t="s">
        <v>83</v>
      </c>
    </row>
    <row r="214" spans="2:65" s="12" customFormat="1">
      <c r="B214" s="145"/>
      <c r="D214" s="141" t="s">
        <v>135</v>
      </c>
      <c r="F214" s="147" t="s">
        <v>262</v>
      </c>
      <c r="H214" s="148">
        <v>519.08799999999997</v>
      </c>
      <c r="I214" s="149"/>
      <c r="L214" s="145"/>
      <c r="M214" s="150"/>
      <c r="T214" s="151"/>
      <c r="AT214" s="146" t="s">
        <v>135</v>
      </c>
      <c r="AU214" s="146" t="s">
        <v>83</v>
      </c>
      <c r="AV214" s="12" t="s">
        <v>83</v>
      </c>
      <c r="AW214" s="12" t="s">
        <v>3</v>
      </c>
      <c r="AX214" s="12" t="s">
        <v>81</v>
      </c>
      <c r="AY214" s="146" t="s">
        <v>124</v>
      </c>
    </row>
    <row r="215" spans="2:65" s="1" customFormat="1" ht="33" customHeight="1">
      <c r="B215" s="127"/>
      <c r="C215" s="128" t="s">
        <v>7</v>
      </c>
      <c r="D215" s="128" t="s">
        <v>126</v>
      </c>
      <c r="E215" s="129" t="s">
        <v>263</v>
      </c>
      <c r="F215" s="130" t="s">
        <v>264</v>
      </c>
      <c r="G215" s="131" t="s">
        <v>146</v>
      </c>
      <c r="H215" s="132">
        <v>3.528</v>
      </c>
      <c r="I215" s="133"/>
      <c r="J215" s="134">
        <f>ROUND(I215*H215,2)</f>
        <v>0</v>
      </c>
      <c r="K215" s="130" t="s">
        <v>130</v>
      </c>
      <c r="L215" s="31"/>
      <c r="M215" s="135" t="s">
        <v>1</v>
      </c>
      <c r="N215" s="136" t="s">
        <v>38</v>
      </c>
      <c r="P215" s="137">
        <f>O215*H215</f>
        <v>0</v>
      </c>
      <c r="Q215" s="137">
        <v>0</v>
      </c>
      <c r="R215" s="137">
        <f>Q215*H215</f>
        <v>0</v>
      </c>
      <c r="S215" s="137">
        <v>0</v>
      </c>
      <c r="T215" s="138">
        <f>S215*H215</f>
        <v>0</v>
      </c>
      <c r="AR215" s="139" t="s">
        <v>131</v>
      </c>
      <c r="AT215" s="139" t="s">
        <v>126</v>
      </c>
      <c r="AU215" s="139" t="s">
        <v>83</v>
      </c>
      <c r="AY215" s="16" t="s">
        <v>124</v>
      </c>
      <c r="BE215" s="140">
        <f>IF(N215="základní",J215,0)</f>
        <v>0</v>
      </c>
      <c r="BF215" s="140">
        <f>IF(N215="snížená",J215,0)</f>
        <v>0</v>
      </c>
      <c r="BG215" s="140">
        <f>IF(N215="zákl. přenesená",J215,0)</f>
        <v>0</v>
      </c>
      <c r="BH215" s="140">
        <f>IF(N215="sníž. přenesená",J215,0)</f>
        <v>0</v>
      </c>
      <c r="BI215" s="140">
        <f>IF(N215="nulová",J215,0)</f>
        <v>0</v>
      </c>
      <c r="BJ215" s="16" t="s">
        <v>81</v>
      </c>
      <c r="BK215" s="140">
        <f>ROUND(I215*H215,2)</f>
        <v>0</v>
      </c>
      <c r="BL215" s="16" t="s">
        <v>131</v>
      </c>
      <c r="BM215" s="139" t="s">
        <v>265</v>
      </c>
    </row>
    <row r="216" spans="2:65" s="1" customFormat="1" ht="39">
      <c r="B216" s="31"/>
      <c r="D216" s="141" t="s">
        <v>133</v>
      </c>
      <c r="F216" s="142" t="s">
        <v>266</v>
      </c>
      <c r="I216" s="143"/>
      <c r="L216" s="31"/>
      <c r="M216" s="144"/>
      <c r="T216" s="54"/>
      <c r="AT216" s="16" t="s">
        <v>133</v>
      </c>
      <c r="AU216" s="16" t="s">
        <v>83</v>
      </c>
    </row>
    <row r="217" spans="2:65" s="12" customFormat="1" ht="22.5">
      <c r="B217" s="145"/>
      <c r="D217" s="141" t="s">
        <v>135</v>
      </c>
      <c r="E217" s="146" t="s">
        <v>1</v>
      </c>
      <c r="F217" s="147" t="s">
        <v>267</v>
      </c>
      <c r="H217" s="148">
        <v>3.528</v>
      </c>
      <c r="I217" s="149"/>
      <c r="L217" s="145"/>
      <c r="M217" s="150"/>
      <c r="T217" s="151"/>
      <c r="AT217" s="146" t="s">
        <v>135</v>
      </c>
      <c r="AU217" s="146" t="s">
        <v>83</v>
      </c>
      <c r="AV217" s="12" t="s">
        <v>83</v>
      </c>
      <c r="AW217" s="12" t="s">
        <v>30</v>
      </c>
      <c r="AX217" s="12" t="s">
        <v>81</v>
      </c>
      <c r="AY217" s="146" t="s">
        <v>124</v>
      </c>
    </row>
    <row r="218" spans="2:65" s="1" customFormat="1" ht="16.5" customHeight="1">
      <c r="B218" s="127"/>
      <c r="C218" s="165" t="s">
        <v>268</v>
      </c>
      <c r="D218" s="165" t="s">
        <v>188</v>
      </c>
      <c r="E218" s="166" t="s">
        <v>269</v>
      </c>
      <c r="F218" s="167" t="s">
        <v>270</v>
      </c>
      <c r="G218" s="168" t="s">
        <v>190</v>
      </c>
      <c r="H218" s="169">
        <v>7.056</v>
      </c>
      <c r="I218" s="170"/>
      <c r="J218" s="171">
        <f>ROUND(I218*H218,2)</f>
        <v>0</v>
      </c>
      <c r="K218" s="167" t="s">
        <v>130</v>
      </c>
      <c r="L218" s="172"/>
      <c r="M218" s="173" t="s">
        <v>1</v>
      </c>
      <c r="N218" s="174" t="s">
        <v>38</v>
      </c>
      <c r="P218" s="137">
        <f>O218*H218</f>
        <v>0</v>
      </c>
      <c r="Q218" s="137">
        <v>1</v>
      </c>
      <c r="R218" s="137">
        <f>Q218*H218</f>
        <v>7.056</v>
      </c>
      <c r="S218" s="137">
        <v>0</v>
      </c>
      <c r="T218" s="138">
        <f>S218*H218</f>
        <v>0</v>
      </c>
      <c r="AR218" s="139" t="s">
        <v>181</v>
      </c>
      <c r="AT218" s="139" t="s">
        <v>188</v>
      </c>
      <c r="AU218" s="139" t="s">
        <v>83</v>
      </c>
      <c r="AY218" s="16" t="s">
        <v>124</v>
      </c>
      <c r="BE218" s="140">
        <f>IF(N218="základní",J218,0)</f>
        <v>0</v>
      </c>
      <c r="BF218" s="140">
        <f>IF(N218="snížená",J218,0)</f>
        <v>0</v>
      </c>
      <c r="BG218" s="140">
        <f>IF(N218="zákl. přenesená",J218,0)</f>
        <v>0</v>
      </c>
      <c r="BH218" s="140">
        <f>IF(N218="sníž. přenesená",J218,0)</f>
        <v>0</v>
      </c>
      <c r="BI218" s="140">
        <f>IF(N218="nulová",J218,0)</f>
        <v>0</v>
      </c>
      <c r="BJ218" s="16" t="s">
        <v>81</v>
      </c>
      <c r="BK218" s="140">
        <f>ROUND(I218*H218,2)</f>
        <v>0</v>
      </c>
      <c r="BL218" s="16" t="s">
        <v>131</v>
      </c>
      <c r="BM218" s="139" t="s">
        <v>271</v>
      </c>
    </row>
    <row r="219" spans="2:65" s="1" customFormat="1">
      <c r="B219" s="31"/>
      <c r="D219" s="141" t="s">
        <v>133</v>
      </c>
      <c r="F219" s="142" t="s">
        <v>270</v>
      </c>
      <c r="I219" s="143"/>
      <c r="L219" s="31"/>
      <c r="M219" s="144"/>
      <c r="T219" s="54"/>
      <c r="AT219" s="16" t="s">
        <v>133</v>
      </c>
      <c r="AU219" s="16" t="s">
        <v>83</v>
      </c>
    </row>
    <row r="220" spans="2:65" s="12" customFormat="1">
      <c r="B220" s="145"/>
      <c r="D220" s="141" t="s">
        <v>135</v>
      </c>
      <c r="F220" s="147" t="s">
        <v>272</v>
      </c>
      <c r="H220" s="148">
        <v>7.056</v>
      </c>
      <c r="I220" s="149"/>
      <c r="L220" s="145"/>
      <c r="M220" s="150"/>
      <c r="T220" s="151"/>
      <c r="AT220" s="146" t="s">
        <v>135</v>
      </c>
      <c r="AU220" s="146" t="s">
        <v>83</v>
      </c>
      <c r="AV220" s="12" t="s">
        <v>83</v>
      </c>
      <c r="AW220" s="12" t="s">
        <v>3</v>
      </c>
      <c r="AX220" s="12" t="s">
        <v>81</v>
      </c>
      <c r="AY220" s="146" t="s">
        <v>124</v>
      </c>
    </row>
    <row r="221" spans="2:65" s="1" customFormat="1" ht="24.2" customHeight="1">
      <c r="B221" s="127"/>
      <c r="C221" s="128" t="s">
        <v>273</v>
      </c>
      <c r="D221" s="128" t="s">
        <v>126</v>
      </c>
      <c r="E221" s="129" t="s">
        <v>274</v>
      </c>
      <c r="F221" s="130" t="s">
        <v>275</v>
      </c>
      <c r="G221" s="131" t="s">
        <v>195</v>
      </c>
      <c r="H221" s="132">
        <v>137.43</v>
      </c>
      <c r="I221" s="133"/>
      <c r="J221" s="134">
        <f>ROUND(I221*H221,2)</f>
        <v>0</v>
      </c>
      <c r="K221" s="130" t="s">
        <v>130</v>
      </c>
      <c r="L221" s="31"/>
      <c r="M221" s="135" t="s">
        <v>1</v>
      </c>
      <c r="N221" s="136" t="s">
        <v>38</v>
      </c>
      <c r="P221" s="137">
        <f>O221*H221</f>
        <v>0</v>
      </c>
      <c r="Q221" s="137">
        <v>0</v>
      </c>
      <c r="R221" s="137">
        <f>Q221*H221</f>
        <v>0</v>
      </c>
      <c r="S221" s="137">
        <v>0</v>
      </c>
      <c r="T221" s="138">
        <f>S221*H221</f>
        <v>0</v>
      </c>
      <c r="AR221" s="139" t="s">
        <v>131</v>
      </c>
      <c r="AT221" s="139" t="s">
        <v>126</v>
      </c>
      <c r="AU221" s="139" t="s">
        <v>83</v>
      </c>
      <c r="AY221" s="16" t="s">
        <v>124</v>
      </c>
      <c r="BE221" s="140">
        <f>IF(N221="základní",J221,0)</f>
        <v>0</v>
      </c>
      <c r="BF221" s="140">
        <f>IF(N221="snížená",J221,0)</f>
        <v>0</v>
      </c>
      <c r="BG221" s="140">
        <f>IF(N221="zákl. přenesená",J221,0)</f>
        <v>0</v>
      </c>
      <c r="BH221" s="140">
        <f>IF(N221="sníž. přenesená",J221,0)</f>
        <v>0</v>
      </c>
      <c r="BI221" s="140">
        <f>IF(N221="nulová",J221,0)</f>
        <v>0</v>
      </c>
      <c r="BJ221" s="16" t="s">
        <v>81</v>
      </c>
      <c r="BK221" s="140">
        <f>ROUND(I221*H221,2)</f>
        <v>0</v>
      </c>
      <c r="BL221" s="16" t="s">
        <v>131</v>
      </c>
      <c r="BM221" s="139" t="s">
        <v>276</v>
      </c>
    </row>
    <row r="222" spans="2:65" s="1" customFormat="1" ht="19.5">
      <c r="B222" s="31"/>
      <c r="D222" s="141" t="s">
        <v>133</v>
      </c>
      <c r="F222" s="142" t="s">
        <v>277</v>
      </c>
      <c r="I222" s="143"/>
      <c r="L222" s="31"/>
      <c r="M222" s="144"/>
      <c r="T222" s="54"/>
      <c r="AT222" s="16" t="s">
        <v>133</v>
      </c>
      <c r="AU222" s="16" t="s">
        <v>83</v>
      </c>
    </row>
    <row r="223" spans="2:65" s="12" customFormat="1">
      <c r="B223" s="145"/>
      <c r="D223" s="141" t="s">
        <v>135</v>
      </c>
      <c r="E223" s="146" t="s">
        <v>1</v>
      </c>
      <c r="F223" s="147" t="s">
        <v>278</v>
      </c>
      <c r="H223" s="148">
        <v>137.43</v>
      </c>
      <c r="I223" s="149"/>
      <c r="L223" s="145"/>
      <c r="M223" s="150"/>
      <c r="T223" s="151"/>
      <c r="AT223" s="146" t="s">
        <v>135</v>
      </c>
      <c r="AU223" s="146" t="s">
        <v>83</v>
      </c>
      <c r="AV223" s="12" t="s">
        <v>83</v>
      </c>
      <c r="AW223" s="12" t="s">
        <v>30</v>
      </c>
      <c r="AX223" s="12" t="s">
        <v>81</v>
      </c>
      <c r="AY223" s="146" t="s">
        <v>124</v>
      </c>
    </row>
    <row r="224" spans="2:65" s="1" customFormat="1" ht="16.5" customHeight="1">
      <c r="B224" s="127"/>
      <c r="C224" s="165" t="s">
        <v>279</v>
      </c>
      <c r="D224" s="165" t="s">
        <v>188</v>
      </c>
      <c r="E224" s="166" t="s">
        <v>280</v>
      </c>
      <c r="F224" s="167" t="s">
        <v>281</v>
      </c>
      <c r="G224" s="168" t="s">
        <v>282</v>
      </c>
      <c r="H224" s="169">
        <v>2.7490000000000001</v>
      </c>
      <c r="I224" s="170"/>
      <c r="J224" s="171">
        <f>ROUND(I224*H224,2)</f>
        <v>0</v>
      </c>
      <c r="K224" s="167" t="s">
        <v>130</v>
      </c>
      <c r="L224" s="172"/>
      <c r="M224" s="173" t="s">
        <v>1</v>
      </c>
      <c r="N224" s="174" t="s">
        <v>38</v>
      </c>
      <c r="P224" s="137">
        <f>O224*H224</f>
        <v>0</v>
      </c>
      <c r="Q224" s="137">
        <v>1E-3</v>
      </c>
      <c r="R224" s="137">
        <f>Q224*H224</f>
        <v>2.7490000000000001E-3</v>
      </c>
      <c r="S224" s="137">
        <v>0</v>
      </c>
      <c r="T224" s="138">
        <f>S224*H224</f>
        <v>0</v>
      </c>
      <c r="AR224" s="139" t="s">
        <v>181</v>
      </c>
      <c r="AT224" s="139" t="s">
        <v>188</v>
      </c>
      <c r="AU224" s="139" t="s">
        <v>83</v>
      </c>
      <c r="AY224" s="16" t="s">
        <v>124</v>
      </c>
      <c r="BE224" s="140">
        <f>IF(N224="základní",J224,0)</f>
        <v>0</v>
      </c>
      <c r="BF224" s="140">
        <f>IF(N224="snížená",J224,0)</f>
        <v>0</v>
      </c>
      <c r="BG224" s="140">
        <f>IF(N224="zákl. přenesená",J224,0)</f>
        <v>0</v>
      </c>
      <c r="BH224" s="140">
        <f>IF(N224="sníž. přenesená",J224,0)</f>
        <v>0</v>
      </c>
      <c r="BI224" s="140">
        <f>IF(N224="nulová",J224,0)</f>
        <v>0</v>
      </c>
      <c r="BJ224" s="16" t="s">
        <v>81</v>
      </c>
      <c r="BK224" s="140">
        <f>ROUND(I224*H224,2)</f>
        <v>0</v>
      </c>
      <c r="BL224" s="16" t="s">
        <v>131</v>
      </c>
      <c r="BM224" s="139" t="s">
        <v>283</v>
      </c>
    </row>
    <row r="225" spans="2:65" s="1" customFormat="1">
      <c r="B225" s="31"/>
      <c r="D225" s="141" t="s">
        <v>133</v>
      </c>
      <c r="F225" s="142" t="s">
        <v>281</v>
      </c>
      <c r="I225" s="143"/>
      <c r="L225" s="31"/>
      <c r="M225" s="144"/>
      <c r="T225" s="54"/>
      <c r="AT225" s="16" t="s">
        <v>133</v>
      </c>
      <c r="AU225" s="16" t="s">
        <v>83</v>
      </c>
    </row>
    <row r="226" spans="2:65" s="12" customFormat="1">
      <c r="B226" s="145"/>
      <c r="D226" s="141" t="s">
        <v>135</v>
      </c>
      <c r="F226" s="147" t="s">
        <v>284</v>
      </c>
      <c r="H226" s="148">
        <v>2.7490000000000001</v>
      </c>
      <c r="I226" s="149"/>
      <c r="L226" s="145"/>
      <c r="M226" s="150"/>
      <c r="T226" s="151"/>
      <c r="AT226" s="146" t="s">
        <v>135</v>
      </c>
      <c r="AU226" s="146" t="s">
        <v>83</v>
      </c>
      <c r="AV226" s="12" t="s">
        <v>83</v>
      </c>
      <c r="AW226" s="12" t="s">
        <v>3</v>
      </c>
      <c r="AX226" s="12" t="s">
        <v>81</v>
      </c>
      <c r="AY226" s="146" t="s">
        <v>124</v>
      </c>
    </row>
    <row r="227" spans="2:65" s="1" customFormat="1" ht="24.2" customHeight="1">
      <c r="B227" s="127"/>
      <c r="C227" s="128" t="s">
        <v>285</v>
      </c>
      <c r="D227" s="128" t="s">
        <v>126</v>
      </c>
      <c r="E227" s="129" t="s">
        <v>286</v>
      </c>
      <c r="F227" s="130" t="s">
        <v>287</v>
      </c>
      <c r="G227" s="131" t="s">
        <v>195</v>
      </c>
      <c r="H227" s="132">
        <v>21.08</v>
      </c>
      <c r="I227" s="133"/>
      <c r="J227" s="134">
        <f>ROUND(I227*H227,2)</f>
        <v>0</v>
      </c>
      <c r="K227" s="130" t="s">
        <v>130</v>
      </c>
      <c r="L227" s="31"/>
      <c r="M227" s="135" t="s">
        <v>1</v>
      </c>
      <c r="N227" s="136" t="s">
        <v>38</v>
      </c>
      <c r="P227" s="137">
        <f>O227*H227</f>
        <v>0</v>
      </c>
      <c r="Q227" s="137">
        <v>0</v>
      </c>
      <c r="R227" s="137">
        <f>Q227*H227</f>
        <v>0</v>
      </c>
      <c r="S227" s="137">
        <v>0</v>
      </c>
      <c r="T227" s="138">
        <f>S227*H227</f>
        <v>0</v>
      </c>
      <c r="AR227" s="139" t="s">
        <v>131</v>
      </c>
      <c r="AT227" s="139" t="s">
        <v>126</v>
      </c>
      <c r="AU227" s="139" t="s">
        <v>83</v>
      </c>
      <c r="AY227" s="16" t="s">
        <v>124</v>
      </c>
      <c r="BE227" s="140">
        <f>IF(N227="základní",J227,0)</f>
        <v>0</v>
      </c>
      <c r="BF227" s="140">
        <f>IF(N227="snížená",J227,0)</f>
        <v>0</v>
      </c>
      <c r="BG227" s="140">
        <f>IF(N227="zákl. přenesená",J227,0)</f>
        <v>0</v>
      </c>
      <c r="BH227" s="140">
        <f>IF(N227="sníž. přenesená",J227,0)</f>
        <v>0</v>
      </c>
      <c r="BI227" s="140">
        <f>IF(N227="nulová",J227,0)</f>
        <v>0</v>
      </c>
      <c r="BJ227" s="16" t="s">
        <v>81</v>
      </c>
      <c r="BK227" s="140">
        <f>ROUND(I227*H227,2)</f>
        <v>0</v>
      </c>
      <c r="BL227" s="16" t="s">
        <v>131</v>
      </c>
      <c r="BM227" s="139" t="s">
        <v>288</v>
      </c>
    </row>
    <row r="228" spans="2:65" s="1" customFormat="1" ht="19.5">
      <c r="B228" s="31"/>
      <c r="D228" s="141" t="s">
        <v>133</v>
      </c>
      <c r="F228" s="142" t="s">
        <v>289</v>
      </c>
      <c r="I228" s="143"/>
      <c r="L228" s="31"/>
      <c r="M228" s="144"/>
      <c r="T228" s="54"/>
      <c r="AT228" s="16" t="s">
        <v>133</v>
      </c>
      <c r="AU228" s="16" t="s">
        <v>83</v>
      </c>
    </row>
    <row r="229" spans="2:65" s="12" customFormat="1">
      <c r="B229" s="145"/>
      <c r="D229" s="141" t="s">
        <v>135</v>
      </c>
      <c r="E229" s="146" t="s">
        <v>1</v>
      </c>
      <c r="F229" s="147" t="s">
        <v>290</v>
      </c>
      <c r="H229" s="148">
        <v>21.08</v>
      </c>
      <c r="I229" s="149"/>
      <c r="L229" s="145"/>
      <c r="M229" s="150"/>
      <c r="T229" s="151"/>
      <c r="AT229" s="146" t="s">
        <v>135</v>
      </c>
      <c r="AU229" s="146" t="s">
        <v>83</v>
      </c>
      <c r="AV229" s="12" t="s">
        <v>83</v>
      </c>
      <c r="AW229" s="12" t="s">
        <v>30</v>
      </c>
      <c r="AX229" s="12" t="s">
        <v>81</v>
      </c>
      <c r="AY229" s="146" t="s">
        <v>124</v>
      </c>
    </row>
    <row r="230" spans="2:65" s="1" customFormat="1" ht="16.5" customHeight="1">
      <c r="B230" s="127"/>
      <c r="C230" s="128" t="s">
        <v>291</v>
      </c>
      <c r="D230" s="128" t="s">
        <v>126</v>
      </c>
      <c r="E230" s="129" t="s">
        <v>292</v>
      </c>
      <c r="F230" s="130" t="s">
        <v>293</v>
      </c>
      <c r="G230" s="131" t="s">
        <v>195</v>
      </c>
      <c r="H230" s="132">
        <v>159.47999999999999</v>
      </c>
      <c r="I230" s="133"/>
      <c r="J230" s="134">
        <f>ROUND(I230*H230,2)</f>
        <v>0</v>
      </c>
      <c r="K230" s="130" t="s">
        <v>130</v>
      </c>
      <c r="L230" s="31"/>
      <c r="M230" s="135" t="s">
        <v>1</v>
      </c>
      <c r="N230" s="136" t="s">
        <v>38</v>
      </c>
      <c r="P230" s="137">
        <f>O230*H230</f>
        <v>0</v>
      </c>
      <c r="Q230" s="137">
        <v>0</v>
      </c>
      <c r="R230" s="137">
        <f>Q230*H230</f>
        <v>0</v>
      </c>
      <c r="S230" s="137">
        <v>0</v>
      </c>
      <c r="T230" s="138">
        <f>S230*H230</f>
        <v>0</v>
      </c>
      <c r="AR230" s="139" t="s">
        <v>131</v>
      </c>
      <c r="AT230" s="139" t="s">
        <v>126</v>
      </c>
      <c r="AU230" s="139" t="s">
        <v>83</v>
      </c>
      <c r="AY230" s="16" t="s">
        <v>124</v>
      </c>
      <c r="BE230" s="140">
        <f>IF(N230="základní",J230,0)</f>
        <v>0</v>
      </c>
      <c r="BF230" s="140">
        <f>IF(N230="snížená",J230,0)</f>
        <v>0</v>
      </c>
      <c r="BG230" s="140">
        <f>IF(N230="zákl. přenesená",J230,0)</f>
        <v>0</v>
      </c>
      <c r="BH230" s="140">
        <f>IF(N230="sníž. přenesená",J230,0)</f>
        <v>0</v>
      </c>
      <c r="BI230" s="140">
        <f>IF(N230="nulová",J230,0)</f>
        <v>0</v>
      </c>
      <c r="BJ230" s="16" t="s">
        <v>81</v>
      </c>
      <c r="BK230" s="140">
        <f>ROUND(I230*H230,2)</f>
        <v>0</v>
      </c>
      <c r="BL230" s="16" t="s">
        <v>131</v>
      </c>
      <c r="BM230" s="139" t="s">
        <v>294</v>
      </c>
    </row>
    <row r="231" spans="2:65" s="1" customFormat="1" ht="29.25">
      <c r="B231" s="31"/>
      <c r="D231" s="141" t="s">
        <v>133</v>
      </c>
      <c r="F231" s="142" t="s">
        <v>295</v>
      </c>
      <c r="I231" s="143"/>
      <c r="L231" s="31"/>
      <c r="M231" s="144"/>
      <c r="T231" s="54"/>
      <c r="AT231" s="16" t="s">
        <v>133</v>
      </c>
      <c r="AU231" s="16" t="s">
        <v>83</v>
      </c>
    </row>
    <row r="232" spans="2:65" s="12" customFormat="1">
      <c r="B232" s="145"/>
      <c r="D232" s="141" t="s">
        <v>135</v>
      </c>
      <c r="E232" s="146" t="s">
        <v>1</v>
      </c>
      <c r="F232" s="147" t="s">
        <v>296</v>
      </c>
      <c r="H232" s="148">
        <v>159.47999999999999</v>
      </c>
      <c r="I232" s="149"/>
      <c r="L232" s="145"/>
      <c r="M232" s="150"/>
      <c r="T232" s="151"/>
      <c r="AT232" s="146" t="s">
        <v>135</v>
      </c>
      <c r="AU232" s="146" t="s">
        <v>83</v>
      </c>
      <c r="AV232" s="12" t="s">
        <v>83</v>
      </c>
      <c r="AW232" s="12" t="s">
        <v>30</v>
      </c>
      <c r="AX232" s="12" t="s">
        <v>81</v>
      </c>
      <c r="AY232" s="146" t="s">
        <v>124</v>
      </c>
    </row>
    <row r="233" spans="2:65" s="1" customFormat="1" ht="24.2" customHeight="1">
      <c r="B233" s="127"/>
      <c r="C233" s="128" t="s">
        <v>297</v>
      </c>
      <c r="D233" s="128" t="s">
        <v>126</v>
      </c>
      <c r="E233" s="129" t="s">
        <v>298</v>
      </c>
      <c r="F233" s="130" t="s">
        <v>299</v>
      </c>
      <c r="G233" s="131" t="s">
        <v>195</v>
      </c>
      <c r="H233" s="132">
        <v>137.43</v>
      </c>
      <c r="I233" s="133"/>
      <c r="J233" s="134">
        <f>ROUND(I233*H233,2)</f>
        <v>0</v>
      </c>
      <c r="K233" s="130" t="s">
        <v>130</v>
      </c>
      <c r="L233" s="31"/>
      <c r="M233" s="135" t="s">
        <v>1</v>
      </c>
      <c r="N233" s="136" t="s">
        <v>38</v>
      </c>
      <c r="P233" s="137">
        <f>O233*H233</f>
        <v>0</v>
      </c>
      <c r="Q233" s="137">
        <v>0</v>
      </c>
      <c r="R233" s="137">
        <f>Q233*H233</f>
        <v>0</v>
      </c>
      <c r="S233" s="137">
        <v>0</v>
      </c>
      <c r="T233" s="138">
        <f>S233*H233</f>
        <v>0</v>
      </c>
      <c r="AR233" s="139" t="s">
        <v>131</v>
      </c>
      <c r="AT233" s="139" t="s">
        <v>126</v>
      </c>
      <c r="AU233" s="139" t="s">
        <v>83</v>
      </c>
      <c r="AY233" s="16" t="s">
        <v>124</v>
      </c>
      <c r="BE233" s="140">
        <f>IF(N233="základní",J233,0)</f>
        <v>0</v>
      </c>
      <c r="BF233" s="140">
        <f>IF(N233="snížená",J233,0)</f>
        <v>0</v>
      </c>
      <c r="BG233" s="140">
        <f>IF(N233="zákl. přenesená",J233,0)</f>
        <v>0</v>
      </c>
      <c r="BH233" s="140">
        <f>IF(N233="sníž. přenesená",J233,0)</f>
        <v>0</v>
      </c>
      <c r="BI233" s="140">
        <f>IF(N233="nulová",J233,0)</f>
        <v>0</v>
      </c>
      <c r="BJ233" s="16" t="s">
        <v>81</v>
      </c>
      <c r="BK233" s="140">
        <f>ROUND(I233*H233,2)</f>
        <v>0</v>
      </c>
      <c r="BL233" s="16" t="s">
        <v>131</v>
      </c>
      <c r="BM233" s="139" t="s">
        <v>300</v>
      </c>
    </row>
    <row r="234" spans="2:65" s="1" customFormat="1" ht="19.5">
      <c r="B234" s="31"/>
      <c r="D234" s="141" t="s">
        <v>133</v>
      </c>
      <c r="F234" s="142" t="s">
        <v>301</v>
      </c>
      <c r="I234" s="143"/>
      <c r="L234" s="31"/>
      <c r="M234" s="144"/>
      <c r="T234" s="54"/>
      <c r="AT234" s="16" t="s">
        <v>133</v>
      </c>
      <c r="AU234" s="16" t="s">
        <v>83</v>
      </c>
    </row>
    <row r="235" spans="2:65" s="12" customFormat="1" ht="22.5">
      <c r="B235" s="145"/>
      <c r="D235" s="141" t="s">
        <v>135</v>
      </c>
      <c r="E235" s="146" t="s">
        <v>1</v>
      </c>
      <c r="F235" s="147" t="s">
        <v>302</v>
      </c>
      <c r="H235" s="148">
        <v>137.43</v>
      </c>
      <c r="I235" s="149"/>
      <c r="L235" s="145"/>
      <c r="M235" s="150"/>
      <c r="T235" s="151"/>
      <c r="AT235" s="146" t="s">
        <v>135</v>
      </c>
      <c r="AU235" s="146" t="s">
        <v>83</v>
      </c>
      <c r="AV235" s="12" t="s">
        <v>83</v>
      </c>
      <c r="AW235" s="12" t="s">
        <v>30</v>
      </c>
      <c r="AX235" s="12" t="s">
        <v>81</v>
      </c>
      <c r="AY235" s="146" t="s">
        <v>124</v>
      </c>
    </row>
    <row r="236" spans="2:65" s="1" customFormat="1" ht="16.5" customHeight="1">
      <c r="B236" s="127"/>
      <c r="C236" s="165" t="s">
        <v>303</v>
      </c>
      <c r="D236" s="165" t="s">
        <v>188</v>
      </c>
      <c r="E236" s="166" t="s">
        <v>304</v>
      </c>
      <c r="F236" s="167" t="s">
        <v>305</v>
      </c>
      <c r="G236" s="168" t="s">
        <v>190</v>
      </c>
      <c r="H236" s="169">
        <v>37.106000000000002</v>
      </c>
      <c r="I236" s="170"/>
      <c r="J236" s="171">
        <f>ROUND(I236*H236,2)</f>
        <v>0</v>
      </c>
      <c r="K236" s="167" t="s">
        <v>130</v>
      </c>
      <c r="L236" s="172"/>
      <c r="M236" s="173" t="s">
        <v>1</v>
      </c>
      <c r="N236" s="174" t="s">
        <v>38</v>
      </c>
      <c r="P236" s="137">
        <f>O236*H236</f>
        <v>0</v>
      </c>
      <c r="Q236" s="137">
        <v>1</v>
      </c>
      <c r="R236" s="137">
        <f>Q236*H236</f>
        <v>37.106000000000002</v>
      </c>
      <c r="S236" s="137">
        <v>0</v>
      </c>
      <c r="T236" s="138">
        <f>S236*H236</f>
        <v>0</v>
      </c>
      <c r="AR236" s="139" t="s">
        <v>181</v>
      </c>
      <c r="AT236" s="139" t="s">
        <v>188</v>
      </c>
      <c r="AU236" s="139" t="s">
        <v>83</v>
      </c>
      <c r="AY236" s="16" t="s">
        <v>124</v>
      </c>
      <c r="BE236" s="140">
        <f>IF(N236="základní",J236,0)</f>
        <v>0</v>
      </c>
      <c r="BF236" s="140">
        <f>IF(N236="snížená",J236,0)</f>
        <v>0</v>
      </c>
      <c r="BG236" s="140">
        <f>IF(N236="zákl. přenesená",J236,0)</f>
        <v>0</v>
      </c>
      <c r="BH236" s="140">
        <f>IF(N236="sníž. přenesená",J236,0)</f>
        <v>0</v>
      </c>
      <c r="BI236" s="140">
        <f>IF(N236="nulová",J236,0)</f>
        <v>0</v>
      </c>
      <c r="BJ236" s="16" t="s">
        <v>81</v>
      </c>
      <c r="BK236" s="140">
        <f>ROUND(I236*H236,2)</f>
        <v>0</v>
      </c>
      <c r="BL236" s="16" t="s">
        <v>131</v>
      </c>
      <c r="BM236" s="139" t="s">
        <v>306</v>
      </c>
    </row>
    <row r="237" spans="2:65" s="1" customFormat="1">
      <c r="B237" s="31"/>
      <c r="D237" s="141" t="s">
        <v>133</v>
      </c>
      <c r="F237" s="142" t="s">
        <v>305</v>
      </c>
      <c r="I237" s="143"/>
      <c r="L237" s="31"/>
      <c r="M237" s="144"/>
      <c r="T237" s="54"/>
      <c r="AT237" s="16" t="s">
        <v>133</v>
      </c>
      <c r="AU237" s="16" t="s">
        <v>83</v>
      </c>
    </row>
    <row r="238" spans="2:65" s="12" customFormat="1">
      <c r="B238" s="145"/>
      <c r="D238" s="141" t="s">
        <v>135</v>
      </c>
      <c r="E238" s="146" t="s">
        <v>1</v>
      </c>
      <c r="F238" s="147" t="s">
        <v>307</v>
      </c>
      <c r="H238" s="148">
        <v>37.106000000000002</v>
      </c>
      <c r="I238" s="149"/>
      <c r="L238" s="145"/>
      <c r="M238" s="150"/>
      <c r="T238" s="151"/>
      <c r="AT238" s="146" t="s">
        <v>135</v>
      </c>
      <c r="AU238" s="146" t="s">
        <v>83</v>
      </c>
      <c r="AV238" s="12" t="s">
        <v>83</v>
      </c>
      <c r="AW238" s="12" t="s">
        <v>30</v>
      </c>
      <c r="AX238" s="12" t="s">
        <v>81</v>
      </c>
      <c r="AY238" s="146" t="s">
        <v>124</v>
      </c>
    </row>
    <row r="239" spans="2:65" s="1" customFormat="1" ht="16.5" customHeight="1">
      <c r="B239" s="127"/>
      <c r="C239" s="128" t="s">
        <v>308</v>
      </c>
      <c r="D239" s="128" t="s">
        <v>126</v>
      </c>
      <c r="E239" s="129" t="s">
        <v>309</v>
      </c>
      <c r="F239" s="130" t="s">
        <v>310</v>
      </c>
      <c r="G239" s="131" t="s">
        <v>146</v>
      </c>
      <c r="H239" s="132">
        <v>8.2479999999999993</v>
      </c>
      <c r="I239" s="133"/>
      <c r="J239" s="134">
        <f>ROUND(I239*H239,2)</f>
        <v>0</v>
      </c>
      <c r="K239" s="130" t="s">
        <v>130</v>
      </c>
      <c r="L239" s="31"/>
      <c r="M239" s="135" t="s">
        <v>1</v>
      </c>
      <c r="N239" s="136" t="s">
        <v>38</v>
      </c>
      <c r="P239" s="137">
        <f>O239*H239</f>
        <v>0</v>
      </c>
      <c r="Q239" s="137">
        <v>0</v>
      </c>
      <c r="R239" s="137">
        <f>Q239*H239</f>
        <v>0</v>
      </c>
      <c r="S239" s="137">
        <v>0</v>
      </c>
      <c r="T239" s="138">
        <f>S239*H239</f>
        <v>0</v>
      </c>
      <c r="AR239" s="139" t="s">
        <v>131</v>
      </c>
      <c r="AT239" s="139" t="s">
        <v>126</v>
      </c>
      <c r="AU239" s="139" t="s">
        <v>83</v>
      </c>
      <c r="AY239" s="16" t="s">
        <v>124</v>
      </c>
      <c r="BE239" s="140">
        <f>IF(N239="základní",J239,0)</f>
        <v>0</v>
      </c>
      <c r="BF239" s="140">
        <f>IF(N239="snížená",J239,0)</f>
        <v>0</v>
      </c>
      <c r="BG239" s="140">
        <f>IF(N239="zákl. přenesená",J239,0)</f>
        <v>0</v>
      </c>
      <c r="BH239" s="140">
        <f>IF(N239="sníž. přenesená",J239,0)</f>
        <v>0</v>
      </c>
      <c r="BI239" s="140">
        <f>IF(N239="nulová",J239,0)</f>
        <v>0</v>
      </c>
      <c r="BJ239" s="16" t="s">
        <v>81</v>
      </c>
      <c r="BK239" s="140">
        <f>ROUND(I239*H239,2)</f>
        <v>0</v>
      </c>
      <c r="BL239" s="16" t="s">
        <v>131</v>
      </c>
      <c r="BM239" s="139" t="s">
        <v>311</v>
      </c>
    </row>
    <row r="240" spans="2:65" s="1" customFormat="1">
      <c r="B240" s="31"/>
      <c r="D240" s="141" t="s">
        <v>133</v>
      </c>
      <c r="F240" s="142" t="s">
        <v>312</v>
      </c>
      <c r="I240" s="143"/>
      <c r="L240" s="31"/>
      <c r="M240" s="144"/>
      <c r="T240" s="54"/>
      <c r="AT240" s="16" t="s">
        <v>133</v>
      </c>
      <c r="AU240" s="16" t="s">
        <v>83</v>
      </c>
    </row>
    <row r="241" spans="2:65" s="12" customFormat="1" ht="22.5">
      <c r="B241" s="145"/>
      <c r="D241" s="141" t="s">
        <v>135</v>
      </c>
      <c r="E241" s="146" t="s">
        <v>1</v>
      </c>
      <c r="F241" s="147" t="s">
        <v>313</v>
      </c>
      <c r="H241" s="148">
        <v>8.2479999999999993</v>
      </c>
      <c r="I241" s="149"/>
      <c r="L241" s="145"/>
      <c r="M241" s="150"/>
      <c r="T241" s="151"/>
      <c r="AT241" s="146" t="s">
        <v>135</v>
      </c>
      <c r="AU241" s="146" t="s">
        <v>83</v>
      </c>
      <c r="AV241" s="12" t="s">
        <v>83</v>
      </c>
      <c r="AW241" s="12" t="s">
        <v>30</v>
      </c>
      <c r="AX241" s="12" t="s">
        <v>81</v>
      </c>
      <c r="AY241" s="146" t="s">
        <v>124</v>
      </c>
    </row>
    <row r="242" spans="2:65" s="11" customFormat="1" ht="22.9" customHeight="1">
      <c r="B242" s="115"/>
      <c r="D242" s="116" t="s">
        <v>72</v>
      </c>
      <c r="E242" s="125" t="s">
        <v>83</v>
      </c>
      <c r="F242" s="125" t="s">
        <v>314</v>
      </c>
      <c r="I242" s="118"/>
      <c r="J242" s="126">
        <f>BK242</f>
        <v>0</v>
      </c>
      <c r="L242" s="115"/>
      <c r="M242" s="120"/>
      <c r="P242" s="121">
        <f>SUM(P243:P297)</f>
        <v>0</v>
      </c>
      <c r="R242" s="121">
        <f>SUM(R243:R297)</f>
        <v>90.432204970000015</v>
      </c>
      <c r="T242" s="122">
        <f>SUM(T243:T297)</f>
        <v>0</v>
      </c>
      <c r="AR242" s="116" t="s">
        <v>81</v>
      </c>
      <c r="AT242" s="123" t="s">
        <v>72</v>
      </c>
      <c r="AU242" s="123" t="s">
        <v>81</v>
      </c>
      <c r="AY242" s="116" t="s">
        <v>124</v>
      </c>
      <c r="BK242" s="124">
        <f>SUM(BK243:BK297)</f>
        <v>0</v>
      </c>
    </row>
    <row r="243" spans="2:65" s="1" customFormat="1" ht="24.2" customHeight="1">
      <c r="B243" s="127"/>
      <c r="C243" s="128" t="s">
        <v>315</v>
      </c>
      <c r="D243" s="128" t="s">
        <v>126</v>
      </c>
      <c r="E243" s="129" t="s">
        <v>316</v>
      </c>
      <c r="F243" s="130" t="s">
        <v>317</v>
      </c>
      <c r="G243" s="131" t="s">
        <v>146</v>
      </c>
      <c r="H243" s="132">
        <v>0.89600000000000002</v>
      </c>
      <c r="I243" s="133"/>
      <c r="J243" s="134">
        <f>ROUND(I243*H243,2)</f>
        <v>0</v>
      </c>
      <c r="K243" s="130" t="s">
        <v>130</v>
      </c>
      <c r="L243" s="31"/>
      <c r="M243" s="135" t="s">
        <v>1</v>
      </c>
      <c r="N243" s="136" t="s">
        <v>38</v>
      </c>
      <c r="P243" s="137">
        <f>O243*H243</f>
        <v>0</v>
      </c>
      <c r="Q243" s="137">
        <v>0</v>
      </c>
      <c r="R243" s="137">
        <f>Q243*H243</f>
        <v>0</v>
      </c>
      <c r="S243" s="137">
        <v>0</v>
      </c>
      <c r="T243" s="138">
        <f>S243*H243</f>
        <v>0</v>
      </c>
      <c r="AR243" s="139" t="s">
        <v>131</v>
      </c>
      <c r="AT243" s="139" t="s">
        <v>126</v>
      </c>
      <c r="AU243" s="139" t="s">
        <v>83</v>
      </c>
      <c r="AY243" s="16" t="s">
        <v>124</v>
      </c>
      <c r="BE243" s="140">
        <f>IF(N243="základní",J243,0)</f>
        <v>0</v>
      </c>
      <c r="BF243" s="140">
        <f>IF(N243="snížená",J243,0)</f>
        <v>0</v>
      </c>
      <c r="BG243" s="140">
        <f>IF(N243="zákl. přenesená",J243,0)</f>
        <v>0</v>
      </c>
      <c r="BH243" s="140">
        <f>IF(N243="sníž. přenesená",J243,0)</f>
        <v>0</v>
      </c>
      <c r="BI243" s="140">
        <f>IF(N243="nulová",J243,0)</f>
        <v>0</v>
      </c>
      <c r="BJ243" s="16" t="s">
        <v>81</v>
      </c>
      <c r="BK243" s="140">
        <f>ROUND(I243*H243,2)</f>
        <v>0</v>
      </c>
      <c r="BL243" s="16" t="s">
        <v>131</v>
      </c>
      <c r="BM243" s="139" t="s">
        <v>318</v>
      </c>
    </row>
    <row r="244" spans="2:65" s="1" customFormat="1" ht="29.25">
      <c r="B244" s="31"/>
      <c r="D244" s="141" t="s">
        <v>133</v>
      </c>
      <c r="F244" s="142" t="s">
        <v>319</v>
      </c>
      <c r="I244" s="143"/>
      <c r="L244" s="31"/>
      <c r="M244" s="144"/>
      <c r="T244" s="54"/>
      <c r="AT244" s="16" t="s">
        <v>133</v>
      </c>
      <c r="AU244" s="16" t="s">
        <v>83</v>
      </c>
    </row>
    <row r="245" spans="2:65" s="12" customFormat="1" ht="22.5">
      <c r="B245" s="145"/>
      <c r="D245" s="141" t="s">
        <v>135</v>
      </c>
      <c r="E245" s="146" t="s">
        <v>1</v>
      </c>
      <c r="F245" s="147" t="s">
        <v>320</v>
      </c>
      <c r="H245" s="148">
        <v>0.89600000000000002</v>
      </c>
      <c r="I245" s="149"/>
      <c r="L245" s="145"/>
      <c r="M245" s="150"/>
      <c r="T245" s="151"/>
      <c r="AT245" s="146" t="s">
        <v>135</v>
      </c>
      <c r="AU245" s="146" t="s">
        <v>83</v>
      </c>
      <c r="AV245" s="12" t="s">
        <v>83</v>
      </c>
      <c r="AW245" s="12" t="s">
        <v>30</v>
      </c>
      <c r="AX245" s="12" t="s">
        <v>81</v>
      </c>
      <c r="AY245" s="146" t="s">
        <v>124</v>
      </c>
    </row>
    <row r="246" spans="2:65" s="1" customFormat="1" ht="24.2" customHeight="1">
      <c r="B246" s="127"/>
      <c r="C246" s="128" t="s">
        <v>321</v>
      </c>
      <c r="D246" s="128" t="s">
        <v>126</v>
      </c>
      <c r="E246" s="129" t="s">
        <v>322</v>
      </c>
      <c r="F246" s="130" t="s">
        <v>323</v>
      </c>
      <c r="G246" s="131" t="s">
        <v>195</v>
      </c>
      <c r="H246" s="132">
        <v>6</v>
      </c>
      <c r="I246" s="133"/>
      <c r="J246" s="134">
        <f>ROUND(I246*H246,2)</f>
        <v>0</v>
      </c>
      <c r="K246" s="130" t="s">
        <v>130</v>
      </c>
      <c r="L246" s="31"/>
      <c r="M246" s="135" t="s">
        <v>1</v>
      </c>
      <c r="N246" s="136" t="s">
        <v>38</v>
      </c>
      <c r="P246" s="137">
        <f>O246*H246</f>
        <v>0</v>
      </c>
      <c r="Q246" s="137">
        <v>1.7000000000000001E-4</v>
      </c>
      <c r="R246" s="137">
        <f>Q246*H246</f>
        <v>1.0200000000000001E-3</v>
      </c>
      <c r="S246" s="137">
        <v>0</v>
      </c>
      <c r="T246" s="138">
        <f>S246*H246</f>
        <v>0</v>
      </c>
      <c r="AR246" s="139" t="s">
        <v>131</v>
      </c>
      <c r="AT246" s="139" t="s">
        <v>126</v>
      </c>
      <c r="AU246" s="139" t="s">
        <v>83</v>
      </c>
      <c r="AY246" s="16" t="s">
        <v>124</v>
      </c>
      <c r="BE246" s="140">
        <f>IF(N246="základní",J246,0)</f>
        <v>0</v>
      </c>
      <c r="BF246" s="140">
        <f>IF(N246="snížená",J246,0)</f>
        <v>0</v>
      </c>
      <c r="BG246" s="140">
        <f>IF(N246="zákl. přenesená",J246,0)</f>
        <v>0</v>
      </c>
      <c r="BH246" s="140">
        <f>IF(N246="sníž. přenesená",J246,0)</f>
        <v>0</v>
      </c>
      <c r="BI246" s="140">
        <f>IF(N246="nulová",J246,0)</f>
        <v>0</v>
      </c>
      <c r="BJ246" s="16" t="s">
        <v>81</v>
      </c>
      <c r="BK246" s="140">
        <f>ROUND(I246*H246,2)</f>
        <v>0</v>
      </c>
      <c r="BL246" s="16" t="s">
        <v>131</v>
      </c>
      <c r="BM246" s="139" t="s">
        <v>324</v>
      </c>
    </row>
    <row r="247" spans="2:65" s="1" customFormat="1" ht="19.5">
      <c r="B247" s="31"/>
      <c r="D247" s="141" t="s">
        <v>133</v>
      </c>
      <c r="F247" s="142" t="s">
        <v>325</v>
      </c>
      <c r="I247" s="143"/>
      <c r="L247" s="31"/>
      <c r="M247" s="144"/>
      <c r="T247" s="54"/>
      <c r="AT247" s="16" t="s">
        <v>133</v>
      </c>
      <c r="AU247" s="16" t="s">
        <v>83</v>
      </c>
    </row>
    <row r="248" spans="2:65" s="12" customFormat="1">
      <c r="B248" s="145"/>
      <c r="D248" s="141" t="s">
        <v>135</v>
      </c>
      <c r="E248" s="146" t="s">
        <v>1</v>
      </c>
      <c r="F248" s="147" t="s">
        <v>326</v>
      </c>
      <c r="H248" s="148">
        <v>6</v>
      </c>
      <c r="I248" s="149"/>
      <c r="L248" s="145"/>
      <c r="M248" s="150"/>
      <c r="T248" s="151"/>
      <c r="AT248" s="146" t="s">
        <v>135</v>
      </c>
      <c r="AU248" s="146" t="s">
        <v>83</v>
      </c>
      <c r="AV248" s="12" t="s">
        <v>83</v>
      </c>
      <c r="AW248" s="12" t="s">
        <v>30</v>
      </c>
      <c r="AX248" s="12" t="s">
        <v>81</v>
      </c>
      <c r="AY248" s="146" t="s">
        <v>124</v>
      </c>
    </row>
    <row r="249" spans="2:65" s="1" customFormat="1" ht="24.2" customHeight="1">
      <c r="B249" s="127"/>
      <c r="C249" s="165" t="s">
        <v>327</v>
      </c>
      <c r="D249" s="165" t="s">
        <v>188</v>
      </c>
      <c r="E249" s="166" t="s">
        <v>328</v>
      </c>
      <c r="F249" s="167" t="s">
        <v>329</v>
      </c>
      <c r="G249" s="168" t="s">
        <v>195</v>
      </c>
      <c r="H249" s="169">
        <v>7.1070000000000002</v>
      </c>
      <c r="I249" s="170"/>
      <c r="J249" s="171">
        <f>ROUND(I249*H249,2)</f>
        <v>0</v>
      </c>
      <c r="K249" s="167" t="s">
        <v>130</v>
      </c>
      <c r="L249" s="172"/>
      <c r="M249" s="173" t="s">
        <v>1</v>
      </c>
      <c r="N249" s="174" t="s">
        <v>38</v>
      </c>
      <c r="P249" s="137">
        <f>O249*H249</f>
        <v>0</v>
      </c>
      <c r="Q249" s="137">
        <v>2.5000000000000001E-4</v>
      </c>
      <c r="R249" s="137">
        <f>Q249*H249</f>
        <v>1.7767500000000001E-3</v>
      </c>
      <c r="S249" s="137">
        <v>0</v>
      </c>
      <c r="T249" s="138">
        <f>S249*H249</f>
        <v>0</v>
      </c>
      <c r="AR249" s="139" t="s">
        <v>181</v>
      </c>
      <c r="AT249" s="139" t="s">
        <v>188</v>
      </c>
      <c r="AU249" s="139" t="s">
        <v>83</v>
      </c>
      <c r="AY249" s="16" t="s">
        <v>124</v>
      </c>
      <c r="BE249" s="140">
        <f>IF(N249="základní",J249,0)</f>
        <v>0</v>
      </c>
      <c r="BF249" s="140">
        <f>IF(N249="snížená",J249,0)</f>
        <v>0</v>
      </c>
      <c r="BG249" s="140">
        <f>IF(N249="zákl. přenesená",J249,0)</f>
        <v>0</v>
      </c>
      <c r="BH249" s="140">
        <f>IF(N249="sníž. přenesená",J249,0)</f>
        <v>0</v>
      </c>
      <c r="BI249" s="140">
        <f>IF(N249="nulová",J249,0)</f>
        <v>0</v>
      </c>
      <c r="BJ249" s="16" t="s">
        <v>81</v>
      </c>
      <c r="BK249" s="140">
        <f>ROUND(I249*H249,2)</f>
        <v>0</v>
      </c>
      <c r="BL249" s="16" t="s">
        <v>131</v>
      </c>
      <c r="BM249" s="139" t="s">
        <v>330</v>
      </c>
    </row>
    <row r="250" spans="2:65" s="1" customFormat="1" ht="19.5">
      <c r="B250" s="31"/>
      <c r="D250" s="141" t="s">
        <v>133</v>
      </c>
      <c r="F250" s="142" t="s">
        <v>329</v>
      </c>
      <c r="I250" s="143"/>
      <c r="L250" s="31"/>
      <c r="M250" s="144"/>
      <c r="T250" s="54"/>
      <c r="AT250" s="16" t="s">
        <v>133</v>
      </c>
      <c r="AU250" s="16" t="s">
        <v>83</v>
      </c>
    </row>
    <row r="251" spans="2:65" s="12" customFormat="1">
      <c r="B251" s="145"/>
      <c r="D251" s="141" t="s">
        <v>135</v>
      </c>
      <c r="F251" s="147" t="s">
        <v>331</v>
      </c>
      <c r="H251" s="148">
        <v>7.1070000000000002</v>
      </c>
      <c r="I251" s="149"/>
      <c r="L251" s="145"/>
      <c r="M251" s="150"/>
      <c r="T251" s="151"/>
      <c r="AT251" s="146" t="s">
        <v>135</v>
      </c>
      <c r="AU251" s="146" t="s">
        <v>83</v>
      </c>
      <c r="AV251" s="12" t="s">
        <v>83</v>
      </c>
      <c r="AW251" s="12" t="s">
        <v>3</v>
      </c>
      <c r="AX251" s="12" t="s">
        <v>81</v>
      </c>
      <c r="AY251" s="146" t="s">
        <v>124</v>
      </c>
    </row>
    <row r="252" spans="2:65" s="1" customFormat="1" ht="16.5" customHeight="1">
      <c r="B252" s="127"/>
      <c r="C252" s="128" t="s">
        <v>332</v>
      </c>
      <c r="D252" s="128" t="s">
        <v>126</v>
      </c>
      <c r="E252" s="129" t="s">
        <v>333</v>
      </c>
      <c r="F252" s="130" t="s">
        <v>334</v>
      </c>
      <c r="G252" s="131" t="s">
        <v>146</v>
      </c>
      <c r="H252" s="132">
        <v>1.1759999999999999</v>
      </c>
      <c r="I252" s="133"/>
      <c r="J252" s="134">
        <f>ROUND(I252*H252,2)</f>
        <v>0</v>
      </c>
      <c r="K252" s="130" t="s">
        <v>130</v>
      </c>
      <c r="L252" s="31"/>
      <c r="M252" s="135" t="s">
        <v>1</v>
      </c>
      <c r="N252" s="136" t="s">
        <v>38</v>
      </c>
      <c r="P252" s="137">
        <f>O252*H252</f>
        <v>0</v>
      </c>
      <c r="Q252" s="137">
        <v>2.3010199999999998</v>
      </c>
      <c r="R252" s="137">
        <f>Q252*H252</f>
        <v>2.7059995199999998</v>
      </c>
      <c r="S252" s="137">
        <v>0</v>
      </c>
      <c r="T252" s="138">
        <f>S252*H252</f>
        <v>0</v>
      </c>
      <c r="AR252" s="139" t="s">
        <v>131</v>
      </c>
      <c r="AT252" s="139" t="s">
        <v>126</v>
      </c>
      <c r="AU252" s="139" t="s">
        <v>83</v>
      </c>
      <c r="AY252" s="16" t="s">
        <v>124</v>
      </c>
      <c r="BE252" s="140">
        <f>IF(N252="základní",J252,0)</f>
        <v>0</v>
      </c>
      <c r="BF252" s="140">
        <f>IF(N252="snížená",J252,0)</f>
        <v>0</v>
      </c>
      <c r="BG252" s="140">
        <f>IF(N252="zákl. přenesená",J252,0)</f>
        <v>0</v>
      </c>
      <c r="BH252" s="140">
        <f>IF(N252="sníž. přenesená",J252,0)</f>
        <v>0</v>
      </c>
      <c r="BI252" s="140">
        <f>IF(N252="nulová",J252,0)</f>
        <v>0</v>
      </c>
      <c r="BJ252" s="16" t="s">
        <v>81</v>
      </c>
      <c r="BK252" s="140">
        <f>ROUND(I252*H252,2)</f>
        <v>0</v>
      </c>
      <c r="BL252" s="16" t="s">
        <v>131</v>
      </c>
      <c r="BM252" s="139" t="s">
        <v>335</v>
      </c>
    </row>
    <row r="253" spans="2:65" s="1" customFormat="1">
      <c r="B253" s="31"/>
      <c r="D253" s="141" t="s">
        <v>133</v>
      </c>
      <c r="F253" s="142" t="s">
        <v>334</v>
      </c>
      <c r="I253" s="143"/>
      <c r="L253" s="31"/>
      <c r="M253" s="144"/>
      <c r="T253" s="54"/>
      <c r="AT253" s="16" t="s">
        <v>133</v>
      </c>
      <c r="AU253" s="16" t="s">
        <v>83</v>
      </c>
    </row>
    <row r="254" spans="2:65" s="12" customFormat="1" ht="22.5">
      <c r="B254" s="145"/>
      <c r="D254" s="141" t="s">
        <v>135</v>
      </c>
      <c r="E254" s="146" t="s">
        <v>1</v>
      </c>
      <c r="F254" s="147" t="s">
        <v>336</v>
      </c>
      <c r="H254" s="148">
        <v>1.1759999999999999</v>
      </c>
      <c r="I254" s="149"/>
      <c r="L254" s="145"/>
      <c r="M254" s="150"/>
      <c r="T254" s="151"/>
      <c r="AT254" s="146" t="s">
        <v>135</v>
      </c>
      <c r="AU254" s="146" t="s">
        <v>83</v>
      </c>
      <c r="AV254" s="12" t="s">
        <v>83</v>
      </c>
      <c r="AW254" s="12" t="s">
        <v>30</v>
      </c>
      <c r="AX254" s="12" t="s">
        <v>81</v>
      </c>
      <c r="AY254" s="146" t="s">
        <v>124</v>
      </c>
    </row>
    <row r="255" spans="2:65" s="1" customFormat="1" ht="24.2" customHeight="1">
      <c r="B255" s="127"/>
      <c r="C255" s="128" t="s">
        <v>337</v>
      </c>
      <c r="D255" s="128" t="s">
        <v>126</v>
      </c>
      <c r="E255" s="129" t="s">
        <v>338</v>
      </c>
      <c r="F255" s="130" t="s">
        <v>339</v>
      </c>
      <c r="G255" s="131" t="s">
        <v>184</v>
      </c>
      <c r="H255" s="132">
        <v>10</v>
      </c>
      <c r="I255" s="133"/>
      <c r="J255" s="134">
        <f>ROUND(I255*H255,2)</f>
        <v>0</v>
      </c>
      <c r="K255" s="130" t="s">
        <v>130</v>
      </c>
      <c r="L255" s="31"/>
      <c r="M255" s="135" t="s">
        <v>1</v>
      </c>
      <c r="N255" s="136" t="s">
        <v>38</v>
      </c>
      <c r="P255" s="137">
        <f>O255*H255</f>
        <v>0</v>
      </c>
      <c r="Q255" s="137">
        <v>4.0169999999999997E-2</v>
      </c>
      <c r="R255" s="137">
        <f>Q255*H255</f>
        <v>0.40169999999999995</v>
      </c>
      <c r="S255" s="137">
        <v>0</v>
      </c>
      <c r="T255" s="138">
        <f>S255*H255</f>
        <v>0</v>
      </c>
      <c r="AR255" s="139" t="s">
        <v>131</v>
      </c>
      <c r="AT255" s="139" t="s">
        <v>126</v>
      </c>
      <c r="AU255" s="139" t="s">
        <v>83</v>
      </c>
      <c r="AY255" s="16" t="s">
        <v>124</v>
      </c>
      <c r="BE255" s="140">
        <f>IF(N255="základní",J255,0)</f>
        <v>0</v>
      </c>
      <c r="BF255" s="140">
        <f>IF(N255="snížená",J255,0)</f>
        <v>0</v>
      </c>
      <c r="BG255" s="140">
        <f>IF(N255="zákl. přenesená",J255,0)</f>
        <v>0</v>
      </c>
      <c r="BH255" s="140">
        <f>IF(N255="sníž. přenesená",J255,0)</f>
        <v>0</v>
      </c>
      <c r="BI255" s="140">
        <f>IF(N255="nulová",J255,0)</f>
        <v>0</v>
      </c>
      <c r="BJ255" s="16" t="s">
        <v>81</v>
      </c>
      <c r="BK255" s="140">
        <f>ROUND(I255*H255,2)</f>
        <v>0</v>
      </c>
      <c r="BL255" s="16" t="s">
        <v>131</v>
      </c>
      <c r="BM255" s="139" t="s">
        <v>340</v>
      </c>
    </row>
    <row r="256" spans="2:65" s="1" customFormat="1" ht="19.5">
      <c r="B256" s="31"/>
      <c r="D256" s="141" t="s">
        <v>133</v>
      </c>
      <c r="F256" s="142" t="s">
        <v>341</v>
      </c>
      <c r="I256" s="143"/>
      <c r="L256" s="31"/>
      <c r="M256" s="144"/>
      <c r="T256" s="54"/>
      <c r="AT256" s="16" t="s">
        <v>133</v>
      </c>
      <c r="AU256" s="16" t="s">
        <v>83</v>
      </c>
    </row>
    <row r="257" spans="2:65" s="12" customFormat="1">
      <c r="B257" s="145"/>
      <c r="D257" s="141" t="s">
        <v>135</v>
      </c>
      <c r="E257" s="146" t="s">
        <v>1</v>
      </c>
      <c r="F257" s="147" t="s">
        <v>342</v>
      </c>
      <c r="H257" s="148">
        <v>10</v>
      </c>
      <c r="I257" s="149"/>
      <c r="L257" s="145"/>
      <c r="M257" s="150"/>
      <c r="T257" s="151"/>
      <c r="AT257" s="146" t="s">
        <v>135</v>
      </c>
      <c r="AU257" s="146" t="s">
        <v>83</v>
      </c>
      <c r="AV257" s="12" t="s">
        <v>83</v>
      </c>
      <c r="AW257" s="12" t="s">
        <v>30</v>
      </c>
      <c r="AX257" s="12" t="s">
        <v>81</v>
      </c>
      <c r="AY257" s="146" t="s">
        <v>124</v>
      </c>
    </row>
    <row r="258" spans="2:65" s="1" customFormat="1" ht="24.2" customHeight="1">
      <c r="B258" s="127"/>
      <c r="C258" s="128" t="s">
        <v>343</v>
      </c>
      <c r="D258" s="128" t="s">
        <v>126</v>
      </c>
      <c r="E258" s="129" t="s">
        <v>344</v>
      </c>
      <c r="F258" s="130" t="s">
        <v>345</v>
      </c>
      <c r="G258" s="131" t="s">
        <v>184</v>
      </c>
      <c r="H258" s="132">
        <v>128</v>
      </c>
      <c r="I258" s="133"/>
      <c r="J258" s="134">
        <f>ROUND(I258*H258,2)</f>
        <v>0</v>
      </c>
      <c r="K258" s="130" t="s">
        <v>130</v>
      </c>
      <c r="L258" s="31"/>
      <c r="M258" s="135" t="s">
        <v>1</v>
      </c>
      <c r="N258" s="136" t="s">
        <v>38</v>
      </c>
      <c r="P258" s="137">
        <f>O258*H258</f>
        <v>0</v>
      </c>
      <c r="Q258" s="137">
        <v>2.0000000000000001E-4</v>
      </c>
      <c r="R258" s="137">
        <f>Q258*H258</f>
        <v>2.5600000000000001E-2</v>
      </c>
      <c r="S258" s="137">
        <v>0</v>
      </c>
      <c r="T258" s="138">
        <f>S258*H258</f>
        <v>0</v>
      </c>
      <c r="AR258" s="139" t="s">
        <v>131</v>
      </c>
      <c r="AT258" s="139" t="s">
        <v>126</v>
      </c>
      <c r="AU258" s="139" t="s">
        <v>83</v>
      </c>
      <c r="AY258" s="16" t="s">
        <v>124</v>
      </c>
      <c r="BE258" s="140">
        <f>IF(N258="základní",J258,0)</f>
        <v>0</v>
      </c>
      <c r="BF258" s="140">
        <f>IF(N258="snížená",J258,0)</f>
        <v>0</v>
      </c>
      <c r="BG258" s="140">
        <f>IF(N258="zákl. přenesená",J258,0)</f>
        <v>0</v>
      </c>
      <c r="BH258" s="140">
        <f>IF(N258="sníž. přenesená",J258,0)</f>
        <v>0</v>
      </c>
      <c r="BI258" s="140">
        <f>IF(N258="nulová",J258,0)</f>
        <v>0</v>
      </c>
      <c r="BJ258" s="16" t="s">
        <v>81</v>
      </c>
      <c r="BK258" s="140">
        <f>ROUND(I258*H258,2)</f>
        <v>0</v>
      </c>
      <c r="BL258" s="16" t="s">
        <v>131</v>
      </c>
      <c r="BM258" s="139" t="s">
        <v>346</v>
      </c>
    </row>
    <row r="259" spans="2:65" s="1" customFormat="1" ht="19.5">
      <c r="B259" s="31"/>
      <c r="D259" s="141" t="s">
        <v>133</v>
      </c>
      <c r="F259" s="142" t="s">
        <v>347</v>
      </c>
      <c r="I259" s="143"/>
      <c r="L259" s="31"/>
      <c r="M259" s="144"/>
      <c r="T259" s="54"/>
      <c r="AT259" s="16" t="s">
        <v>133</v>
      </c>
      <c r="AU259" s="16" t="s">
        <v>83</v>
      </c>
    </row>
    <row r="260" spans="2:65" s="12" customFormat="1">
      <c r="B260" s="145"/>
      <c r="D260" s="141" t="s">
        <v>135</v>
      </c>
      <c r="E260" s="146" t="s">
        <v>1</v>
      </c>
      <c r="F260" s="147" t="s">
        <v>348</v>
      </c>
      <c r="H260" s="148">
        <v>128</v>
      </c>
      <c r="I260" s="149"/>
      <c r="L260" s="145"/>
      <c r="M260" s="150"/>
      <c r="T260" s="151"/>
      <c r="AT260" s="146" t="s">
        <v>135</v>
      </c>
      <c r="AU260" s="146" t="s">
        <v>83</v>
      </c>
      <c r="AV260" s="12" t="s">
        <v>83</v>
      </c>
      <c r="AW260" s="12" t="s">
        <v>30</v>
      </c>
      <c r="AX260" s="12" t="s">
        <v>81</v>
      </c>
      <c r="AY260" s="146" t="s">
        <v>124</v>
      </c>
    </row>
    <row r="261" spans="2:65" s="1" customFormat="1" ht="24.2" customHeight="1">
      <c r="B261" s="127"/>
      <c r="C261" s="128" t="s">
        <v>349</v>
      </c>
      <c r="D261" s="128" t="s">
        <v>126</v>
      </c>
      <c r="E261" s="129" t="s">
        <v>350</v>
      </c>
      <c r="F261" s="130" t="s">
        <v>351</v>
      </c>
      <c r="G261" s="131" t="s">
        <v>184</v>
      </c>
      <c r="H261" s="132">
        <v>112</v>
      </c>
      <c r="I261" s="133"/>
      <c r="J261" s="134">
        <f>ROUND(I261*H261,2)</f>
        <v>0</v>
      </c>
      <c r="K261" s="130" t="s">
        <v>130</v>
      </c>
      <c r="L261" s="31"/>
      <c r="M261" s="135" t="s">
        <v>1</v>
      </c>
      <c r="N261" s="136" t="s">
        <v>38</v>
      </c>
      <c r="P261" s="137">
        <f>O261*H261</f>
        <v>0</v>
      </c>
      <c r="Q261" s="137">
        <v>3.0000000000000001E-5</v>
      </c>
      <c r="R261" s="137">
        <f>Q261*H261</f>
        <v>3.3600000000000001E-3</v>
      </c>
      <c r="S261" s="137">
        <v>0</v>
      </c>
      <c r="T261" s="138">
        <f>S261*H261</f>
        <v>0</v>
      </c>
      <c r="AR261" s="139" t="s">
        <v>131</v>
      </c>
      <c r="AT261" s="139" t="s">
        <v>126</v>
      </c>
      <c r="AU261" s="139" t="s">
        <v>83</v>
      </c>
      <c r="AY261" s="16" t="s">
        <v>124</v>
      </c>
      <c r="BE261" s="140">
        <f>IF(N261="základní",J261,0)</f>
        <v>0</v>
      </c>
      <c r="BF261" s="140">
        <f>IF(N261="snížená",J261,0)</f>
        <v>0</v>
      </c>
      <c r="BG261" s="140">
        <f>IF(N261="zákl. přenesená",J261,0)</f>
        <v>0</v>
      </c>
      <c r="BH261" s="140">
        <f>IF(N261="sníž. přenesená",J261,0)</f>
        <v>0</v>
      </c>
      <c r="BI261" s="140">
        <f>IF(N261="nulová",J261,0)</f>
        <v>0</v>
      </c>
      <c r="BJ261" s="16" t="s">
        <v>81</v>
      </c>
      <c r="BK261" s="140">
        <f>ROUND(I261*H261,2)</f>
        <v>0</v>
      </c>
      <c r="BL261" s="16" t="s">
        <v>131</v>
      </c>
      <c r="BM261" s="139" t="s">
        <v>352</v>
      </c>
    </row>
    <row r="262" spans="2:65" s="1" customFormat="1" ht="19.5">
      <c r="B262" s="31"/>
      <c r="D262" s="141" t="s">
        <v>133</v>
      </c>
      <c r="F262" s="142" t="s">
        <v>353</v>
      </c>
      <c r="I262" s="143"/>
      <c r="L262" s="31"/>
      <c r="M262" s="144"/>
      <c r="T262" s="54"/>
      <c r="AT262" s="16" t="s">
        <v>133</v>
      </c>
      <c r="AU262" s="16" t="s">
        <v>83</v>
      </c>
    </row>
    <row r="263" spans="2:65" s="12" customFormat="1" ht="22.5">
      <c r="B263" s="145"/>
      <c r="D263" s="141" t="s">
        <v>135</v>
      </c>
      <c r="E263" s="146" t="s">
        <v>1</v>
      </c>
      <c r="F263" s="147" t="s">
        <v>354</v>
      </c>
      <c r="H263" s="148">
        <v>112</v>
      </c>
      <c r="I263" s="149"/>
      <c r="L263" s="145"/>
      <c r="M263" s="150"/>
      <c r="T263" s="151"/>
      <c r="AT263" s="146" t="s">
        <v>135</v>
      </c>
      <c r="AU263" s="146" t="s">
        <v>83</v>
      </c>
      <c r="AV263" s="12" t="s">
        <v>83</v>
      </c>
      <c r="AW263" s="12" t="s">
        <v>30</v>
      </c>
      <c r="AX263" s="12" t="s">
        <v>81</v>
      </c>
      <c r="AY263" s="146" t="s">
        <v>124</v>
      </c>
    </row>
    <row r="264" spans="2:65" s="1" customFormat="1" ht="24.2" customHeight="1">
      <c r="B264" s="127"/>
      <c r="C264" s="165" t="s">
        <v>355</v>
      </c>
      <c r="D264" s="165" t="s">
        <v>188</v>
      </c>
      <c r="E264" s="166" t="s">
        <v>356</v>
      </c>
      <c r="F264" s="167" t="s">
        <v>357</v>
      </c>
      <c r="G264" s="168" t="s">
        <v>184</v>
      </c>
      <c r="H264" s="169">
        <v>112</v>
      </c>
      <c r="I264" s="170"/>
      <c r="J264" s="171">
        <f>ROUND(I264*H264,2)</f>
        <v>0</v>
      </c>
      <c r="K264" s="167" t="s">
        <v>130</v>
      </c>
      <c r="L264" s="172"/>
      <c r="M264" s="173" t="s">
        <v>1</v>
      </c>
      <c r="N264" s="174" t="s">
        <v>38</v>
      </c>
      <c r="P264" s="137">
        <f>O264*H264</f>
        <v>0</v>
      </c>
      <c r="Q264" s="137">
        <v>9.1130000000000003E-2</v>
      </c>
      <c r="R264" s="137">
        <f>Q264*H264</f>
        <v>10.20656</v>
      </c>
      <c r="S264" s="137">
        <v>0</v>
      </c>
      <c r="T264" s="138">
        <f>S264*H264</f>
        <v>0</v>
      </c>
      <c r="AR264" s="139" t="s">
        <v>181</v>
      </c>
      <c r="AT264" s="139" t="s">
        <v>188</v>
      </c>
      <c r="AU264" s="139" t="s">
        <v>83</v>
      </c>
      <c r="AY264" s="16" t="s">
        <v>124</v>
      </c>
      <c r="BE264" s="140">
        <f>IF(N264="základní",J264,0)</f>
        <v>0</v>
      </c>
      <c r="BF264" s="140">
        <f>IF(N264="snížená",J264,0)</f>
        <v>0</v>
      </c>
      <c r="BG264" s="140">
        <f>IF(N264="zákl. přenesená",J264,0)</f>
        <v>0</v>
      </c>
      <c r="BH264" s="140">
        <f>IF(N264="sníž. přenesená",J264,0)</f>
        <v>0</v>
      </c>
      <c r="BI264" s="140">
        <f>IF(N264="nulová",J264,0)</f>
        <v>0</v>
      </c>
      <c r="BJ264" s="16" t="s">
        <v>81</v>
      </c>
      <c r="BK264" s="140">
        <f>ROUND(I264*H264,2)</f>
        <v>0</v>
      </c>
      <c r="BL264" s="16" t="s">
        <v>131</v>
      </c>
      <c r="BM264" s="139" t="s">
        <v>358</v>
      </c>
    </row>
    <row r="265" spans="2:65" s="1" customFormat="1">
      <c r="B265" s="31"/>
      <c r="D265" s="141" t="s">
        <v>133</v>
      </c>
      <c r="F265" s="142" t="s">
        <v>357</v>
      </c>
      <c r="I265" s="143"/>
      <c r="L265" s="31"/>
      <c r="M265" s="144"/>
      <c r="T265" s="54"/>
      <c r="AT265" s="16" t="s">
        <v>133</v>
      </c>
      <c r="AU265" s="16" t="s">
        <v>83</v>
      </c>
    </row>
    <row r="266" spans="2:65" s="1" customFormat="1" ht="33" customHeight="1">
      <c r="B266" s="127"/>
      <c r="C266" s="128" t="s">
        <v>359</v>
      </c>
      <c r="D266" s="128" t="s">
        <v>126</v>
      </c>
      <c r="E266" s="129" t="s">
        <v>360</v>
      </c>
      <c r="F266" s="130" t="s">
        <v>361</v>
      </c>
      <c r="G266" s="131" t="s">
        <v>184</v>
      </c>
      <c r="H266" s="132">
        <v>66.5</v>
      </c>
      <c r="I266" s="133"/>
      <c r="J266" s="134">
        <f>ROUND(I266*H266,2)</f>
        <v>0</v>
      </c>
      <c r="K266" s="130" t="s">
        <v>130</v>
      </c>
      <c r="L266" s="31"/>
      <c r="M266" s="135" t="s">
        <v>1</v>
      </c>
      <c r="N266" s="136" t="s">
        <v>38</v>
      </c>
      <c r="P266" s="137">
        <f>O266*H266</f>
        <v>0</v>
      </c>
      <c r="Q266" s="137">
        <v>0</v>
      </c>
      <c r="R266" s="137">
        <f>Q266*H266</f>
        <v>0</v>
      </c>
      <c r="S266" s="137">
        <v>0</v>
      </c>
      <c r="T266" s="138">
        <f>S266*H266</f>
        <v>0</v>
      </c>
      <c r="AR266" s="139" t="s">
        <v>131</v>
      </c>
      <c r="AT266" s="139" t="s">
        <v>126</v>
      </c>
      <c r="AU266" s="139" t="s">
        <v>83</v>
      </c>
      <c r="AY266" s="16" t="s">
        <v>124</v>
      </c>
      <c r="BE266" s="140">
        <f>IF(N266="základní",J266,0)</f>
        <v>0</v>
      </c>
      <c r="BF266" s="140">
        <f>IF(N266="snížená",J266,0)</f>
        <v>0</v>
      </c>
      <c r="BG266" s="140">
        <f>IF(N266="zákl. přenesená",J266,0)</f>
        <v>0</v>
      </c>
      <c r="BH266" s="140">
        <f>IF(N266="sníž. přenesená",J266,0)</f>
        <v>0</v>
      </c>
      <c r="BI266" s="140">
        <f>IF(N266="nulová",J266,0)</f>
        <v>0</v>
      </c>
      <c r="BJ266" s="16" t="s">
        <v>81</v>
      </c>
      <c r="BK266" s="140">
        <f>ROUND(I266*H266,2)</f>
        <v>0</v>
      </c>
      <c r="BL266" s="16" t="s">
        <v>131</v>
      </c>
      <c r="BM266" s="139" t="s">
        <v>362</v>
      </c>
    </row>
    <row r="267" spans="2:65" s="1" customFormat="1" ht="29.25">
      <c r="B267" s="31"/>
      <c r="D267" s="141" t="s">
        <v>133</v>
      </c>
      <c r="F267" s="142" t="s">
        <v>363</v>
      </c>
      <c r="I267" s="143"/>
      <c r="L267" s="31"/>
      <c r="M267" s="144"/>
      <c r="T267" s="54"/>
      <c r="AT267" s="16" t="s">
        <v>133</v>
      </c>
      <c r="AU267" s="16" t="s">
        <v>83</v>
      </c>
    </row>
    <row r="268" spans="2:65" s="12" customFormat="1" ht="22.5">
      <c r="B268" s="145"/>
      <c r="D268" s="141" t="s">
        <v>135</v>
      </c>
      <c r="E268" s="146" t="s">
        <v>1</v>
      </c>
      <c r="F268" s="147" t="s">
        <v>364</v>
      </c>
      <c r="H268" s="148">
        <v>66.5</v>
      </c>
      <c r="I268" s="149"/>
      <c r="L268" s="145"/>
      <c r="M268" s="150"/>
      <c r="T268" s="151"/>
      <c r="AT268" s="146" t="s">
        <v>135</v>
      </c>
      <c r="AU268" s="146" t="s">
        <v>83</v>
      </c>
      <c r="AV268" s="12" t="s">
        <v>83</v>
      </c>
      <c r="AW268" s="12" t="s">
        <v>30</v>
      </c>
      <c r="AX268" s="12" t="s">
        <v>81</v>
      </c>
      <c r="AY268" s="146" t="s">
        <v>124</v>
      </c>
    </row>
    <row r="269" spans="2:65" s="1" customFormat="1" ht="16.5" customHeight="1">
      <c r="B269" s="127"/>
      <c r="C269" s="165" t="s">
        <v>365</v>
      </c>
      <c r="D269" s="165" t="s">
        <v>188</v>
      </c>
      <c r="E269" s="166" t="s">
        <v>366</v>
      </c>
      <c r="F269" s="167" t="s">
        <v>367</v>
      </c>
      <c r="G269" s="168" t="s">
        <v>146</v>
      </c>
      <c r="H269" s="169">
        <v>8.3520000000000003</v>
      </c>
      <c r="I269" s="170"/>
      <c r="J269" s="171">
        <f>ROUND(I269*H269,2)</f>
        <v>0</v>
      </c>
      <c r="K269" s="167" t="s">
        <v>130</v>
      </c>
      <c r="L269" s="172"/>
      <c r="M269" s="173" t="s">
        <v>1</v>
      </c>
      <c r="N269" s="174" t="s">
        <v>38</v>
      </c>
      <c r="P269" s="137">
        <f>O269*H269</f>
        <v>0</v>
      </c>
      <c r="Q269" s="137">
        <v>2.234</v>
      </c>
      <c r="R269" s="137">
        <f>Q269*H269</f>
        <v>18.658367999999999</v>
      </c>
      <c r="S269" s="137">
        <v>0</v>
      </c>
      <c r="T269" s="138">
        <f>S269*H269</f>
        <v>0</v>
      </c>
      <c r="AR269" s="139" t="s">
        <v>181</v>
      </c>
      <c r="AT269" s="139" t="s">
        <v>188</v>
      </c>
      <c r="AU269" s="139" t="s">
        <v>83</v>
      </c>
      <c r="AY269" s="16" t="s">
        <v>124</v>
      </c>
      <c r="BE269" s="140">
        <f>IF(N269="základní",J269,0)</f>
        <v>0</v>
      </c>
      <c r="BF269" s="140">
        <f>IF(N269="snížená",J269,0)</f>
        <v>0</v>
      </c>
      <c r="BG269" s="140">
        <f>IF(N269="zákl. přenesená",J269,0)</f>
        <v>0</v>
      </c>
      <c r="BH269" s="140">
        <f>IF(N269="sníž. přenesená",J269,0)</f>
        <v>0</v>
      </c>
      <c r="BI269" s="140">
        <f>IF(N269="nulová",J269,0)</f>
        <v>0</v>
      </c>
      <c r="BJ269" s="16" t="s">
        <v>81</v>
      </c>
      <c r="BK269" s="140">
        <f>ROUND(I269*H269,2)</f>
        <v>0</v>
      </c>
      <c r="BL269" s="16" t="s">
        <v>131</v>
      </c>
      <c r="BM269" s="139" t="s">
        <v>368</v>
      </c>
    </row>
    <row r="270" spans="2:65" s="1" customFormat="1">
      <c r="B270" s="31"/>
      <c r="D270" s="141" t="s">
        <v>133</v>
      </c>
      <c r="F270" s="142" t="s">
        <v>367</v>
      </c>
      <c r="I270" s="143"/>
      <c r="L270" s="31"/>
      <c r="M270" s="144"/>
      <c r="T270" s="54"/>
      <c r="AT270" s="16" t="s">
        <v>133</v>
      </c>
      <c r="AU270" s="16" t="s">
        <v>83</v>
      </c>
    </row>
    <row r="271" spans="2:65" s="12" customFormat="1" ht="22.5">
      <c r="B271" s="145"/>
      <c r="D271" s="141" t="s">
        <v>135</v>
      </c>
      <c r="E271" s="146" t="s">
        <v>1</v>
      </c>
      <c r="F271" s="147" t="s">
        <v>369</v>
      </c>
      <c r="H271" s="148">
        <v>8.3520000000000003</v>
      </c>
      <c r="I271" s="149"/>
      <c r="L271" s="145"/>
      <c r="M271" s="150"/>
      <c r="T271" s="151"/>
      <c r="AT271" s="146" t="s">
        <v>135</v>
      </c>
      <c r="AU271" s="146" t="s">
        <v>83</v>
      </c>
      <c r="AV271" s="12" t="s">
        <v>83</v>
      </c>
      <c r="AW271" s="12" t="s">
        <v>30</v>
      </c>
      <c r="AX271" s="12" t="s">
        <v>81</v>
      </c>
      <c r="AY271" s="146" t="s">
        <v>124</v>
      </c>
    </row>
    <row r="272" spans="2:65" s="1" customFormat="1" ht="16.5" customHeight="1">
      <c r="B272" s="127"/>
      <c r="C272" s="128" t="s">
        <v>370</v>
      </c>
      <c r="D272" s="128" t="s">
        <v>126</v>
      </c>
      <c r="E272" s="129" t="s">
        <v>371</v>
      </c>
      <c r="F272" s="130" t="s">
        <v>372</v>
      </c>
      <c r="G272" s="131" t="s">
        <v>146</v>
      </c>
      <c r="H272" s="132">
        <v>6.0720000000000001</v>
      </c>
      <c r="I272" s="133"/>
      <c r="J272" s="134">
        <f>ROUND(I272*H272,2)</f>
        <v>0</v>
      </c>
      <c r="K272" s="130" t="s">
        <v>130</v>
      </c>
      <c r="L272" s="31"/>
      <c r="M272" s="135" t="s">
        <v>1</v>
      </c>
      <c r="N272" s="136" t="s">
        <v>38</v>
      </c>
      <c r="P272" s="137">
        <f>O272*H272</f>
        <v>0</v>
      </c>
      <c r="Q272" s="137">
        <v>0</v>
      </c>
      <c r="R272" s="137">
        <f>Q272*H272</f>
        <v>0</v>
      </c>
      <c r="S272" s="137">
        <v>0</v>
      </c>
      <c r="T272" s="138">
        <f>S272*H272</f>
        <v>0</v>
      </c>
      <c r="AR272" s="139" t="s">
        <v>131</v>
      </c>
      <c r="AT272" s="139" t="s">
        <v>126</v>
      </c>
      <c r="AU272" s="139" t="s">
        <v>83</v>
      </c>
      <c r="AY272" s="16" t="s">
        <v>124</v>
      </c>
      <c r="BE272" s="140">
        <f>IF(N272="základní",J272,0)</f>
        <v>0</v>
      </c>
      <c r="BF272" s="140">
        <f>IF(N272="snížená",J272,0)</f>
        <v>0</v>
      </c>
      <c r="BG272" s="140">
        <f>IF(N272="zákl. přenesená",J272,0)</f>
        <v>0</v>
      </c>
      <c r="BH272" s="140">
        <f>IF(N272="sníž. přenesená",J272,0)</f>
        <v>0</v>
      </c>
      <c r="BI272" s="140">
        <f>IF(N272="nulová",J272,0)</f>
        <v>0</v>
      </c>
      <c r="BJ272" s="16" t="s">
        <v>81</v>
      </c>
      <c r="BK272" s="140">
        <f>ROUND(I272*H272,2)</f>
        <v>0</v>
      </c>
      <c r="BL272" s="16" t="s">
        <v>131</v>
      </c>
      <c r="BM272" s="139" t="s">
        <v>373</v>
      </c>
    </row>
    <row r="273" spans="2:65" s="1" customFormat="1" ht="19.5">
      <c r="B273" s="31"/>
      <c r="D273" s="141" t="s">
        <v>133</v>
      </c>
      <c r="F273" s="142" t="s">
        <v>374</v>
      </c>
      <c r="I273" s="143"/>
      <c r="L273" s="31"/>
      <c r="M273" s="144"/>
      <c r="T273" s="54"/>
      <c r="AT273" s="16" t="s">
        <v>133</v>
      </c>
      <c r="AU273" s="16" t="s">
        <v>83</v>
      </c>
    </row>
    <row r="274" spans="2:65" s="12" customFormat="1">
      <c r="B274" s="145"/>
      <c r="D274" s="141" t="s">
        <v>135</v>
      </c>
      <c r="E274" s="146" t="s">
        <v>1</v>
      </c>
      <c r="F274" s="147" t="s">
        <v>375</v>
      </c>
      <c r="H274" s="148">
        <v>6.0720000000000001</v>
      </c>
      <c r="I274" s="149"/>
      <c r="L274" s="145"/>
      <c r="M274" s="150"/>
      <c r="T274" s="151"/>
      <c r="AT274" s="146" t="s">
        <v>135</v>
      </c>
      <c r="AU274" s="146" t="s">
        <v>83</v>
      </c>
      <c r="AV274" s="12" t="s">
        <v>83</v>
      </c>
      <c r="AW274" s="12" t="s">
        <v>30</v>
      </c>
      <c r="AX274" s="12" t="s">
        <v>81</v>
      </c>
      <c r="AY274" s="146" t="s">
        <v>124</v>
      </c>
    </row>
    <row r="275" spans="2:65" s="1" customFormat="1" ht="16.5" customHeight="1">
      <c r="B275" s="127"/>
      <c r="C275" s="128" t="s">
        <v>376</v>
      </c>
      <c r="D275" s="128" t="s">
        <v>126</v>
      </c>
      <c r="E275" s="129" t="s">
        <v>377</v>
      </c>
      <c r="F275" s="130" t="s">
        <v>378</v>
      </c>
      <c r="G275" s="131" t="s">
        <v>195</v>
      </c>
      <c r="H275" s="132">
        <v>5.4</v>
      </c>
      <c r="I275" s="133"/>
      <c r="J275" s="134">
        <f>ROUND(I275*H275,2)</f>
        <v>0</v>
      </c>
      <c r="K275" s="130" t="s">
        <v>130</v>
      </c>
      <c r="L275" s="31"/>
      <c r="M275" s="135" t="s">
        <v>1</v>
      </c>
      <c r="N275" s="136" t="s">
        <v>38</v>
      </c>
      <c r="P275" s="137">
        <f>O275*H275</f>
        <v>0</v>
      </c>
      <c r="Q275" s="137">
        <v>1.4400000000000001E-3</v>
      </c>
      <c r="R275" s="137">
        <f>Q275*H275</f>
        <v>7.7760000000000008E-3</v>
      </c>
      <c r="S275" s="137">
        <v>0</v>
      </c>
      <c r="T275" s="138">
        <f>S275*H275</f>
        <v>0</v>
      </c>
      <c r="AR275" s="139" t="s">
        <v>131</v>
      </c>
      <c r="AT275" s="139" t="s">
        <v>126</v>
      </c>
      <c r="AU275" s="139" t="s">
        <v>83</v>
      </c>
      <c r="AY275" s="16" t="s">
        <v>124</v>
      </c>
      <c r="BE275" s="140">
        <f>IF(N275="základní",J275,0)</f>
        <v>0</v>
      </c>
      <c r="BF275" s="140">
        <f>IF(N275="snížená",J275,0)</f>
        <v>0</v>
      </c>
      <c r="BG275" s="140">
        <f>IF(N275="zákl. přenesená",J275,0)</f>
        <v>0</v>
      </c>
      <c r="BH275" s="140">
        <f>IF(N275="sníž. přenesená",J275,0)</f>
        <v>0</v>
      </c>
      <c r="BI275" s="140">
        <f>IF(N275="nulová",J275,0)</f>
        <v>0</v>
      </c>
      <c r="BJ275" s="16" t="s">
        <v>81</v>
      </c>
      <c r="BK275" s="140">
        <f>ROUND(I275*H275,2)</f>
        <v>0</v>
      </c>
      <c r="BL275" s="16" t="s">
        <v>131</v>
      </c>
      <c r="BM275" s="139" t="s">
        <v>379</v>
      </c>
    </row>
    <row r="276" spans="2:65" s="1" customFormat="1">
      <c r="B276" s="31"/>
      <c r="D276" s="141" t="s">
        <v>133</v>
      </c>
      <c r="F276" s="142" t="s">
        <v>380</v>
      </c>
      <c r="I276" s="143"/>
      <c r="L276" s="31"/>
      <c r="M276" s="144"/>
      <c r="T276" s="54"/>
      <c r="AT276" s="16" t="s">
        <v>133</v>
      </c>
      <c r="AU276" s="16" t="s">
        <v>83</v>
      </c>
    </row>
    <row r="277" spans="2:65" s="12" customFormat="1">
      <c r="B277" s="145"/>
      <c r="D277" s="141" t="s">
        <v>135</v>
      </c>
      <c r="E277" s="146" t="s">
        <v>1</v>
      </c>
      <c r="F277" s="147" t="s">
        <v>381</v>
      </c>
      <c r="H277" s="148">
        <v>5.4</v>
      </c>
      <c r="I277" s="149"/>
      <c r="L277" s="145"/>
      <c r="M277" s="150"/>
      <c r="T277" s="151"/>
      <c r="AT277" s="146" t="s">
        <v>135</v>
      </c>
      <c r="AU277" s="146" t="s">
        <v>83</v>
      </c>
      <c r="AV277" s="12" t="s">
        <v>83</v>
      </c>
      <c r="AW277" s="12" t="s">
        <v>30</v>
      </c>
      <c r="AX277" s="12" t="s">
        <v>81</v>
      </c>
      <c r="AY277" s="146" t="s">
        <v>124</v>
      </c>
    </row>
    <row r="278" spans="2:65" s="1" customFormat="1" ht="16.5" customHeight="1">
      <c r="B278" s="127"/>
      <c r="C278" s="128" t="s">
        <v>382</v>
      </c>
      <c r="D278" s="128" t="s">
        <v>126</v>
      </c>
      <c r="E278" s="129" t="s">
        <v>383</v>
      </c>
      <c r="F278" s="130" t="s">
        <v>384</v>
      </c>
      <c r="G278" s="131" t="s">
        <v>195</v>
      </c>
      <c r="H278" s="132">
        <v>5.4</v>
      </c>
      <c r="I278" s="133"/>
      <c r="J278" s="134">
        <f>ROUND(I278*H278,2)</f>
        <v>0</v>
      </c>
      <c r="K278" s="130" t="s">
        <v>130</v>
      </c>
      <c r="L278" s="31"/>
      <c r="M278" s="135" t="s">
        <v>1</v>
      </c>
      <c r="N278" s="136" t="s">
        <v>38</v>
      </c>
      <c r="P278" s="137">
        <f>O278*H278</f>
        <v>0</v>
      </c>
      <c r="Q278" s="137">
        <v>4.0000000000000003E-5</v>
      </c>
      <c r="R278" s="137">
        <f>Q278*H278</f>
        <v>2.1600000000000002E-4</v>
      </c>
      <c r="S278" s="137">
        <v>0</v>
      </c>
      <c r="T278" s="138">
        <f>S278*H278</f>
        <v>0</v>
      </c>
      <c r="AR278" s="139" t="s">
        <v>131</v>
      </c>
      <c r="AT278" s="139" t="s">
        <v>126</v>
      </c>
      <c r="AU278" s="139" t="s">
        <v>83</v>
      </c>
      <c r="AY278" s="16" t="s">
        <v>124</v>
      </c>
      <c r="BE278" s="140">
        <f>IF(N278="základní",J278,0)</f>
        <v>0</v>
      </c>
      <c r="BF278" s="140">
        <f>IF(N278="snížená",J278,0)</f>
        <v>0</v>
      </c>
      <c r="BG278" s="140">
        <f>IF(N278="zákl. přenesená",J278,0)</f>
        <v>0</v>
      </c>
      <c r="BH278" s="140">
        <f>IF(N278="sníž. přenesená",J278,0)</f>
        <v>0</v>
      </c>
      <c r="BI278" s="140">
        <f>IF(N278="nulová",J278,0)</f>
        <v>0</v>
      </c>
      <c r="BJ278" s="16" t="s">
        <v>81</v>
      </c>
      <c r="BK278" s="140">
        <f>ROUND(I278*H278,2)</f>
        <v>0</v>
      </c>
      <c r="BL278" s="16" t="s">
        <v>131</v>
      </c>
      <c r="BM278" s="139" t="s">
        <v>385</v>
      </c>
    </row>
    <row r="279" spans="2:65" s="1" customFormat="1">
      <c r="B279" s="31"/>
      <c r="D279" s="141" t="s">
        <v>133</v>
      </c>
      <c r="F279" s="142" t="s">
        <v>386</v>
      </c>
      <c r="I279" s="143"/>
      <c r="L279" s="31"/>
      <c r="M279" s="144"/>
      <c r="T279" s="54"/>
      <c r="AT279" s="16" t="s">
        <v>133</v>
      </c>
      <c r="AU279" s="16" t="s">
        <v>83</v>
      </c>
    </row>
    <row r="280" spans="2:65" s="1" customFormat="1" ht="24.2" customHeight="1">
      <c r="B280" s="127"/>
      <c r="C280" s="128" t="s">
        <v>387</v>
      </c>
      <c r="D280" s="128" t="s">
        <v>126</v>
      </c>
      <c r="E280" s="129" t="s">
        <v>388</v>
      </c>
      <c r="F280" s="130" t="s">
        <v>389</v>
      </c>
      <c r="G280" s="131" t="s">
        <v>146</v>
      </c>
      <c r="H280" s="132">
        <v>26.376000000000001</v>
      </c>
      <c r="I280" s="133"/>
      <c r="J280" s="134">
        <f>ROUND(I280*H280,2)</f>
        <v>0</v>
      </c>
      <c r="K280" s="130" t="s">
        <v>130</v>
      </c>
      <c r="L280" s="31"/>
      <c r="M280" s="135" t="s">
        <v>1</v>
      </c>
      <c r="N280" s="136" t="s">
        <v>38</v>
      </c>
      <c r="P280" s="137">
        <f>O280*H280</f>
        <v>0</v>
      </c>
      <c r="Q280" s="137">
        <v>0</v>
      </c>
      <c r="R280" s="137">
        <f>Q280*H280</f>
        <v>0</v>
      </c>
      <c r="S280" s="137">
        <v>0</v>
      </c>
      <c r="T280" s="138">
        <f>S280*H280</f>
        <v>0</v>
      </c>
      <c r="AR280" s="139" t="s">
        <v>131</v>
      </c>
      <c r="AT280" s="139" t="s">
        <v>126</v>
      </c>
      <c r="AU280" s="139" t="s">
        <v>83</v>
      </c>
      <c r="AY280" s="16" t="s">
        <v>124</v>
      </c>
      <c r="BE280" s="140">
        <f>IF(N280="základní",J280,0)</f>
        <v>0</v>
      </c>
      <c r="BF280" s="140">
        <f>IF(N280="snížená",J280,0)</f>
        <v>0</v>
      </c>
      <c r="BG280" s="140">
        <f>IF(N280="zákl. přenesená",J280,0)</f>
        <v>0</v>
      </c>
      <c r="BH280" s="140">
        <f>IF(N280="sníž. přenesená",J280,0)</f>
        <v>0</v>
      </c>
      <c r="BI280" s="140">
        <f>IF(N280="nulová",J280,0)</f>
        <v>0</v>
      </c>
      <c r="BJ280" s="16" t="s">
        <v>81</v>
      </c>
      <c r="BK280" s="140">
        <f>ROUND(I280*H280,2)</f>
        <v>0</v>
      </c>
      <c r="BL280" s="16" t="s">
        <v>131</v>
      </c>
      <c r="BM280" s="139" t="s">
        <v>390</v>
      </c>
    </row>
    <row r="281" spans="2:65" s="1" customFormat="1" ht="19.5">
      <c r="B281" s="31"/>
      <c r="D281" s="141" t="s">
        <v>133</v>
      </c>
      <c r="F281" s="142" t="s">
        <v>391</v>
      </c>
      <c r="I281" s="143"/>
      <c r="L281" s="31"/>
      <c r="M281" s="144"/>
      <c r="T281" s="54"/>
      <c r="AT281" s="16" t="s">
        <v>133</v>
      </c>
      <c r="AU281" s="16" t="s">
        <v>83</v>
      </c>
    </row>
    <row r="282" spans="2:65" s="12" customFormat="1" ht="22.5">
      <c r="B282" s="145"/>
      <c r="D282" s="141" t="s">
        <v>135</v>
      </c>
      <c r="E282" s="146" t="s">
        <v>1</v>
      </c>
      <c r="F282" s="147" t="s">
        <v>392</v>
      </c>
      <c r="H282" s="148">
        <v>26.376000000000001</v>
      </c>
      <c r="I282" s="149"/>
      <c r="L282" s="145"/>
      <c r="M282" s="150"/>
      <c r="T282" s="151"/>
      <c r="AT282" s="146" t="s">
        <v>135</v>
      </c>
      <c r="AU282" s="146" t="s">
        <v>83</v>
      </c>
      <c r="AV282" s="12" t="s">
        <v>83</v>
      </c>
      <c r="AW282" s="12" t="s">
        <v>30</v>
      </c>
      <c r="AX282" s="12" t="s">
        <v>81</v>
      </c>
      <c r="AY282" s="146" t="s">
        <v>124</v>
      </c>
    </row>
    <row r="283" spans="2:65" s="1" customFormat="1" ht="16.5" customHeight="1">
      <c r="B283" s="127"/>
      <c r="C283" s="128" t="s">
        <v>393</v>
      </c>
      <c r="D283" s="128" t="s">
        <v>126</v>
      </c>
      <c r="E283" s="129" t="s">
        <v>394</v>
      </c>
      <c r="F283" s="130" t="s">
        <v>395</v>
      </c>
      <c r="G283" s="131" t="s">
        <v>195</v>
      </c>
      <c r="H283" s="132">
        <v>24.6</v>
      </c>
      <c r="I283" s="133"/>
      <c r="J283" s="134">
        <f>ROUND(I283*H283,2)</f>
        <v>0</v>
      </c>
      <c r="K283" s="130" t="s">
        <v>130</v>
      </c>
      <c r="L283" s="31"/>
      <c r="M283" s="135" t="s">
        <v>1</v>
      </c>
      <c r="N283" s="136" t="s">
        <v>38</v>
      </c>
      <c r="P283" s="137">
        <f>O283*H283</f>
        <v>0</v>
      </c>
      <c r="Q283" s="137">
        <v>1.4400000000000001E-3</v>
      </c>
      <c r="R283" s="137">
        <f>Q283*H283</f>
        <v>3.5424000000000004E-2</v>
      </c>
      <c r="S283" s="137">
        <v>0</v>
      </c>
      <c r="T283" s="138">
        <f>S283*H283</f>
        <v>0</v>
      </c>
      <c r="AR283" s="139" t="s">
        <v>131</v>
      </c>
      <c r="AT283" s="139" t="s">
        <v>126</v>
      </c>
      <c r="AU283" s="139" t="s">
        <v>83</v>
      </c>
      <c r="AY283" s="16" t="s">
        <v>124</v>
      </c>
      <c r="BE283" s="140">
        <f>IF(N283="základní",J283,0)</f>
        <v>0</v>
      </c>
      <c r="BF283" s="140">
        <f>IF(N283="snížená",J283,0)</f>
        <v>0</v>
      </c>
      <c r="BG283" s="140">
        <f>IF(N283="zákl. přenesená",J283,0)</f>
        <v>0</v>
      </c>
      <c r="BH283" s="140">
        <f>IF(N283="sníž. přenesená",J283,0)</f>
        <v>0</v>
      </c>
      <c r="BI283" s="140">
        <f>IF(N283="nulová",J283,0)</f>
        <v>0</v>
      </c>
      <c r="BJ283" s="16" t="s">
        <v>81</v>
      </c>
      <c r="BK283" s="140">
        <f>ROUND(I283*H283,2)</f>
        <v>0</v>
      </c>
      <c r="BL283" s="16" t="s">
        <v>131</v>
      </c>
      <c r="BM283" s="139" t="s">
        <v>396</v>
      </c>
    </row>
    <row r="284" spans="2:65" s="1" customFormat="1">
      <c r="B284" s="31"/>
      <c r="D284" s="141" t="s">
        <v>133</v>
      </c>
      <c r="F284" s="142" t="s">
        <v>397</v>
      </c>
      <c r="I284" s="143"/>
      <c r="L284" s="31"/>
      <c r="M284" s="144"/>
      <c r="T284" s="54"/>
      <c r="AT284" s="16" t="s">
        <v>133</v>
      </c>
      <c r="AU284" s="16" t="s">
        <v>83</v>
      </c>
    </row>
    <row r="285" spans="2:65" s="12" customFormat="1">
      <c r="B285" s="145"/>
      <c r="D285" s="141" t="s">
        <v>135</v>
      </c>
      <c r="E285" s="146" t="s">
        <v>1</v>
      </c>
      <c r="F285" s="147" t="s">
        <v>398</v>
      </c>
      <c r="H285" s="148">
        <v>24.6</v>
      </c>
      <c r="I285" s="149"/>
      <c r="L285" s="145"/>
      <c r="M285" s="150"/>
      <c r="T285" s="151"/>
      <c r="AT285" s="146" t="s">
        <v>135</v>
      </c>
      <c r="AU285" s="146" t="s">
        <v>83</v>
      </c>
      <c r="AV285" s="12" t="s">
        <v>83</v>
      </c>
      <c r="AW285" s="12" t="s">
        <v>30</v>
      </c>
      <c r="AX285" s="12" t="s">
        <v>81</v>
      </c>
      <c r="AY285" s="146" t="s">
        <v>124</v>
      </c>
    </row>
    <row r="286" spans="2:65" s="1" customFormat="1" ht="16.5" customHeight="1">
      <c r="B286" s="127"/>
      <c r="C286" s="128" t="s">
        <v>399</v>
      </c>
      <c r="D286" s="128" t="s">
        <v>126</v>
      </c>
      <c r="E286" s="129" t="s">
        <v>400</v>
      </c>
      <c r="F286" s="130" t="s">
        <v>401</v>
      </c>
      <c r="G286" s="131" t="s">
        <v>195</v>
      </c>
      <c r="H286" s="132">
        <v>24.6</v>
      </c>
      <c r="I286" s="133"/>
      <c r="J286" s="134">
        <f>ROUND(I286*H286,2)</f>
        <v>0</v>
      </c>
      <c r="K286" s="130" t="s">
        <v>130</v>
      </c>
      <c r="L286" s="31"/>
      <c r="M286" s="135" t="s">
        <v>1</v>
      </c>
      <c r="N286" s="136" t="s">
        <v>38</v>
      </c>
      <c r="P286" s="137">
        <f>O286*H286</f>
        <v>0</v>
      </c>
      <c r="Q286" s="137">
        <v>4.0000000000000003E-5</v>
      </c>
      <c r="R286" s="137">
        <f>Q286*H286</f>
        <v>9.8400000000000007E-4</v>
      </c>
      <c r="S286" s="137">
        <v>0</v>
      </c>
      <c r="T286" s="138">
        <f>S286*H286</f>
        <v>0</v>
      </c>
      <c r="AR286" s="139" t="s">
        <v>131</v>
      </c>
      <c r="AT286" s="139" t="s">
        <v>126</v>
      </c>
      <c r="AU286" s="139" t="s">
        <v>83</v>
      </c>
      <c r="AY286" s="16" t="s">
        <v>124</v>
      </c>
      <c r="BE286" s="140">
        <f>IF(N286="základní",J286,0)</f>
        <v>0</v>
      </c>
      <c r="BF286" s="140">
        <f>IF(N286="snížená",J286,0)</f>
        <v>0</v>
      </c>
      <c r="BG286" s="140">
        <f>IF(N286="zákl. přenesená",J286,0)</f>
        <v>0</v>
      </c>
      <c r="BH286" s="140">
        <f>IF(N286="sníž. přenesená",J286,0)</f>
        <v>0</v>
      </c>
      <c r="BI286" s="140">
        <f>IF(N286="nulová",J286,0)</f>
        <v>0</v>
      </c>
      <c r="BJ286" s="16" t="s">
        <v>81</v>
      </c>
      <c r="BK286" s="140">
        <f>ROUND(I286*H286,2)</f>
        <v>0</v>
      </c>
      <c r="BL286" s="16" t="s">
        <v>131</v>
      </c>
      <c r="BM286" s="139" t="s">
        <v>402</v>
      </c>
    </row>
    <row r="287" spans="2:65" s="1" customFormat="1">
      <c r="B287" s="31"/>
      <c r="D287" s="141" t="s">
        <v>133</v>
      </c>
      <c r="F287" s="142" t="s">
        <v>403</v>
      </c>
      <c r="I287" s="143"/>
      <c r="L287" s="31"/>
      <c r="M287" s="144"/>
      <c r="T287" s="54"/>
      <c r="AT287" s="16" t="s">
        <v>133</v>
      </c>
      <c r="AU287" s="16" t="s">
        <v>83</v>
      </c>
    </row>
    <row r="288" spans="2:65" s="1" customFormat="1" ht="24.2" customHeight="1">
      <c r="B288" s="127"/>
      <c r="C288" s="128" t="s">
        <v>404</v>
      </c>
      <c r="D288" s="128" t="s">
        <v>126</v>
      </c>
      <c r="E288" s="129" t="s">
        <v>405</v>
      </c>
      <c r="F288" s="130" t="s">
        <v>406</v>
      </c>
      <c r="G288" s="131" t="s">
        <v>190</v>
      </c>
      <c r="H288" s="132">
        <v>3.4289999999999998</v>
      </c>
      <c r="I288" s="133"/>
      <c r="J288" s="134">
        <f>ROUND(I288*H288,2)</f>
        <v>0</v>
      </c>
      <c r="K288" s="130" t="s">
        <v>130</v>
      </c>
      <c r="L288" s="31"/>
      <c r="M288" s="135" t="s">
        <v>1</v>
      </c>
      <c r="N288" s="136" t="s">
        <v>38</v>
      </c>
      <c r="P288" s="137">
        <f>O288*H288</f>
        <v>0</v>
      </c>
      <c r="Q288" s="137">
        <v>1.0383</v>
      </c>
      <c r="R288" s="137">
        <f>Q288*H288</f>
        <v>3.5603306999999997</v>
      </c>
      <c r="S288" s="137">
        <v>0</v>
      </c>
      <c r="T288" s="138">
        <f>S288*H288</f>
        <v>0</v>
      </c>
      <c r="AR288" s="139" t="s">
        <v>131</v>
      </c>
      <c r="AT288" s="139" t="s">
        <v>126</v>
      </c>
      <c r="AU288" s="139" t="s">
        <v>83</v>
      </c>
      <c r="AY288" s="16" t="s">
        <v>124</v>
      </c>
      <c r="BE288" s="140">
        <f>IF(N288="základní",J288,0)</f>
        <v>0</v>
      </c>
      <c r="BF288" s="140">
        <f>IF(N288="snížená",J288,0)</f>
        <v>0</v>
      </c>
      <c r="BG288" s="140">
        <f>IF(N288="zákl. přenesená",J288,0)</f>
        <v>0</v>
      </c>
      <c r="BH288" s="140">
        <f>IF(N288="sníž. přenesená",J288,0)</f>
        <v>0</v>
      </c>
      <c r="BI288" s="140">
        <f>IF(N288="nulová",J288,0)</f>
        <v>0</v>
      </c>
      <c r="BJ288" s="16" t="s">
        <v>81</v>
      </c>
      <c r="BK288" s="140">
        <f>ROUND(I288*H288,2)</f>
        <v>0</v>
      </c>
      <c r="BL288" s="16" t="s">
        <v>131</v>
      </c>
      <c r="BM288" s="139" t="s">
        <v>407</v>
      </c>
    </row>
    <row r="289" spans="2:65" s="1" customFormat="1" ht="19.5">
      <c r="B289" s="31"/>
      <c r="D289" s="141" t="s">
        <v>133</v>
      </c>
      <c r="F289" s="142" t="s">
        <v>408</v>
      </c>
      <c r="I289" s="143"/>
      <c r="L289" s="31"/>
      <c r="M289" s="144"/>
      <c r="T289" s="54"/>
      <c r="AT289" s="16" t="s">
        <v>133</v>
      </c>
      <c r="AU289" s="16" t="s">
        <v>83</v>
      </c>
    </row>
    <row r="290" spans="2:65" s="12" customFormat="1">
      <c r="B290" s="145"/>
      <c r="D290" s="141" t="s">
        <v>135</v>
      </c>
      <c r="E290" s="146" t="s">
        <v>1</v>
      </c>
      <c r="F290" s="147" t="s">
        <v>409</v>
      </c>
      <c r="H290" s="148">
        <v>3.4289999999999998</v>
      </c>
      <c r="I290" s="149"/>
      <c r="L290" s="145"/>
      <c r="M290" s="150"/>
      <c r="T290" s="151"/>
      <c r="AT290" s="146" t="s">
        <v>135</v>
      </c>
      <c r="AU290" s="146" t="s">
        <v>83</v>
      </c>
      <c r="AV290" s="12" t="s">
        <v>83</v>
      </c>
      <c r="AW290" s="12" t="s">
        <v>30</v>
      </c>
      <c r="AX290" s="12" t="s">
        <v>81</v>
      </c>
      <c r="AY290" s="146" t="s">
        <v>124</v>
      </c>
    </row>
    <row r="291" spans="2:65" s="1" customFormat="1" ht="33" customHeight="1">
      <c r="B291" s="127"/>
      <c r="C291" s="128" t="s">
        <v>410</v>
      </c>
      <c r="D291" s="128" t="s">
        <v>126</v>
      </c>
      <c r="E291" s="129" t="s">
        <v>411</v>
      </c>
      <c r="F291" s="130" t="s">
        <v>412</v>
      </c>
      <c r="G291" s="131" t="s">
        <v>184</v>
      </c>
      <c r="H291" s="132">
        <v>128</v>
      </c>
      <c r="I291" s="133"/>
      <c r="J291" s="134">
        <f>ROUND(I291*H291,2)</f>
        <v>0</v>
      </c>
      <c r="K291" s="130" t="s">
        <v>130</v>
      </c>
      <c r="L291" s="31"/>
      <c r="M291" s="135" t="s">
        <v>1</v>
      </c>
      <c r="N291" s="136" t="s">
        <v>38</v>
      </c>
      <c r="P291" s="137">
        <f>O291*H291</f>
        <v>0</v>
      </c>
      <c r="Q291" s="137">
        <v>7.2300000000000003E-3</v>
      </c>
      <c r="R291" s="137">
        <f>Q291*H291</f>
        <v>0.92544000000000004</v>
      </c>
      <c r="S291" s="137">
        <v>0</v>
      </c>
      <c r="T291" s="138">
        <f>S291*H291</f>
        <v>0</v>
      </c>
      <c r="AR291" s="139" t="s">
        <v>131</v>
      </c>
      <c r="AT291" s="139" t="s">
        <v>126</v>
      </c>
      <c r="AU291" s="139" t="s">
        <v>83</v>
      </c>
      <c r="AY291" s="16" t="s">
        <v>124</v>
      </c>
      <c r="BE291" s="140">
        <f>IF(N291="základní",J291,0)</f>
        <v>0</v>
      </c>
      <c r="BF291" s="140">
        <f>IF(N291="snížená",J291,0)</f>
        <v>0</v>
      </c>
      <c r="BG291" s="140">
        <f>IF(N291="zákl. přenesená",J291,0)</f>
        <v>0</v>
      </c>
      <c r="BH291" s="140">
        <f>IF(N291="sníž. přenesená",J291,0)</f>
        <v>0</v>
      </c>
      <c r="BI291" s="140">
        <f>IF(N291="nulová",J291,0)</f>
        <v>0</v>
      </c>
      <c r="BJ291" s="16" t="s">
        <v>81</v>
      </c>
      <c r="BK291" s="140">
        <f>ROUND(I291*H291,2)</f>
        <v>0</v>
      </c>
      <c r="BL291" s="16" t="s">
        <v>131</v>
      </c>
      <c r="BM291" s="139" t="s">
        <v>413</v>
      </c>
    </row>
    <row r="292" spans="2:65" s="1" customFormat="1" ht="39">
      <c r="B292" s="31"/>
      <c r="D292" s="141" t="s">
        <v>133</v>
      </c>
      <c r="F292" s="142" t="s">
        <v>414</v>
      </c>
      <c r="I292" s="143"/>
      <c r="L292" s="31"/>
      <c r="M292" s="144"/>
      <c r="T292" s="54"/>
      <c r="AT292" s="16" t="s">
        <v>133</v>
      </c>
      <c r="AU292" s="16" t="s">
        <v>83</v>
      </c>
    </row>
    <row r="293" spans="2:65" s="12" customFormat="1" ht="22.5">
      <c r="B293" s="145"/>
      <c r="D293" s="141" t="s">
        <v>135</v>
      </c>
      <c r="E293" s="146" t="s">
        <v>1</v>
      </c>
      <c r="F293" s="147" t="s">
        <v>818</v>
      </c>
      <c r="H293" s="148">
        <v>128</v>
      </c>
      <c r="I293" s="149"/>
      <c r="L293" s="145"/>
      <c r="M293" s="150"/>
      <c r="T293" s="151"/>
      <c r="AT293" s="146" t="s">
        <v>135</v>
      </c>
      <c r="AU293" s="146" t="s">
        <v>83</v>
      </c>
      <c r="AV293" s="12" t="s">
        <v>83</v>
      </c>
      <c r="AW293" s="12" t="s">
        <v>30</v>
      </c>
      <c r="AX293" s="12" t="s">
        <v>81</v>
      </c>
      <c r="AY293" s="146" t="s">
        <v>124</v>
      </c>
    </row>
    <row r="294" spans="2:65" s="1" customFormat="1" ht="37.9" customHeight="1">
      <c r="B294" s="127"/>
      <c r="C294" s="128" t="s">
        <v>415</v>
      </c>
      <c r="D294" s="128" t="s">
        <v>126</v>
      </c>
      <c r="E294" s="129" t="s">
        <v>416</v>
      </c>
      <c r="F294" s="130" t="s">
        <v>417</v>
      </c>
      <c r="G294" s="131" t="s">
        <v>129</v>
      </c>
      <c r="H294" s="132">
        <v>16</v>
      </c>
      <c r="I294" s="133"/>
      <c r="J294" s="134">
        <f>ROUND(I294*H294,2)</f>
        <v>0</v>
      </c>
      <c r="K294" s="130" t="s">
        <v>130</v>
      </c>
      <c r="L294" s="31"/>
      <c r="M294" s="135" t="s">
        <v>1</v>
      </c>
      <c r="N294" s="136" t="s">
        <v>38</v>
      </c>
      <c r="P294" s="137">
        <f>O294*H294</f>
        <v>0</v>
      </c>
      <c r="Q294" s="137">
        <v>1.4999999999999999E-4</v>
      </c>
      <c r="R294" s="137">
        <f>Q294*H294</f>
        <v>2.3999999999999998E-3</v>
      </c>
      <c r="S294" s="137">
        <v>0</v>
      </c>
      <c r="T294" s="138">
        <f>S294*H294</f>
        <v>0</v>
      </c>
      <c r="AR294" s="139" t="s">
        <v>131</v>
      </c>
      <c r="AT294" s="139" t="s">
        <v>126</v>
      </c>
      <c r="AU294" s="139" t="s">
        <v>83</v>
      </c>
      <c r="AY294" s="16" t="s">
        <v>124</v>
      </c>
      <c r="BE294" s="140">
        <f>IF(N294="základní",J294,0)</f>
        <v>0</v>
      </c>
      <c r="BF294" s="140">
        <f>IF(N294="snížená",J294,0)</f>
        <v>0</v>
      </c>
      <c r="BG294" s="140">
        <f>IF(N294="zákl. přenesená",J294,0)</f>
        <v>0</v>
      </c>
      <c r="BH294" s="140">
        <f>IF(N294="sníž. přenesená",J294,0)</f>
        <v>0</v>
      </c>
      <c r="BI294" s="140">
        <f>IF(N294="nulová",J294,0)</f>
        <v>0</v>
      </c>
      <c r="BJ294" s="16" t="s">
        <v>81</v>
      </c>
      <c r="BK294" s="140">
        <f>ROUND(I294*H294,2)</f>
        <v>0</v>
      </c>
      <c r="BL294" s="16" t="s">
        <v>131</v>
      </c>
      <c r="BM294" s="139" t="s">
        <v>418</v>
      </c>
    </row>
    <row r="295" spans="2:65" s="1" customFormat="1" ht="19.5">
      <c r="B295" s="31"/>
      <c r="D295" s="141" t="s">
        <v>133</v>
      </c>
      <c r="F295" s="142" t="s">
        <v>419</v>
      </c>
      <c r="I295" s="143"/>
      <c r="L295" s="31"/>
      <c r="M295" s="144"/>
      <c r="T295" s="54"/>
      <c r="AT295" s="16" t="s">
        <v>133</v>
      </c>
      <c r="AU295" s="16" t="s">
        <v>83</v>
      </c>
    </row>
    <row r="296" spans="2:65" s="1" customFormat="1" ht="16.5" customHeight="1">
      <c r="B296" s="127"/>
      <c r="C296" s="165" t="s">
        <v>420</v>
      </c>
      <c r="D296" s="165" t="s">
        <v>188</v>
      </c>
      <c r="E296" s="166" t="s">
        <v>421</v>
      </c>
      <c r="F296" s="167" t="s">
        <v>422</v>
      </c>
      <c r="G296" s="168" t="s">
        <v>146</v>
      </c>
      <c r="H296" s="169">
        <v>24.125</v>
      </c>
      <c r="I296" s="170"/>
      <c r="J296" s="171">
        <f>ROUND(I296*H296,2)</f>
        <v>0</v>
      </c>
      <c r="K296" s="167" t="s">
        <v>130</v>
      </c>
      <c r="L296" s="172"/>
      <c r="M296" s="173" t="s">
        <v>1</v>
      </c>
      <c r="N296" s="174" t="s">
        <v>38</v>
      </c>
      <c r="P296" s="137">
        <f>O296*H296</f>
        <v>0</v>
      </c>
      <c r="Q296" s="137">
        <v>2.234</v>
      </c>
      <c r="R296" s="137">
        <f>Q296*H296</f>
        <v>53.895249999999997</v>
      </c>
      <c r="S296" s="137">
        <v>0</v>
      </c>
      <c r="T296" s="138">
        <f>S296*H296</f>
        <v>0</v>
      </c>
      <c r="AR296" s="139" t="s">
        <v>181</v>
      </c>
      <c r="AT296" s="139" t="s">
        <v>188</v>
      </c>
      <c r="AU296" s="139" t="s">
        <v>83</v>
      </c>
      <c r="AY296" s="16" t="s">
        <v>124</v>
      </c>
      <c r="BE296" s="140">
        <f>IF(N296="základní",J296,0)</f>
        <v>0</v>
      </c>
      <c r="BF296" s="140">
        <f>IF(N296="snížená",J296,0)</f>
        <v>0</v>
      </c>
      <c r="BG296" s="140">
        <f>IF(N296="zákl. přenesená",J296,0)</f>
        <v>0</v>
      </c>
      <c r="BH296" s="140">
        <f>IF(N296="sníž. přenesená",J296,0)</f>
        <v>0</v>
      </c>
      <c r="BI296" s="140">
        <f>IF(N296="nulová",J296,0)</f>
        <v>0</v>
      </c>
      <c r="BJ296" s="16" t="s">
        <v>81</v>
      </c>
      <c r="BK296" s="140">
        <f>ROUND(I296*H296,2)</f>
        <v>0</v>
      </c>
      <c r="BL296" s="16" t="s">
        <v>131</v>
      </c>
      <c r="BM296" s="139" t="s">
        <v>423</v>
      </c>
    </row>
    <row r="297" spans="2:65" s="1" customFormat="1">
      <c r="B297" s="31"/>
      <c r="D297" s="141" t="s">
        <v>133</v>
      </c>
      <c r="F297" s="142" t="s">
        <v>422</v>
      </c>
      <c r="I297" s="143"/>
      <c r="L297" s="31"/>
      <c r="M297" s="144"/>
      <c r="T297" s="54"/>
      <c r="AT297" s="16" t="s">
        <v>133</v>
      </c>
      <c r="AU297" s="16" t="s">
        <v>83</v>
      </c>
    </row>
    <row r="298" spans="2:65" s="11" customFormat="1" ht="22.9" customHeight="1">
      <c r="B298" s="115"/>
      <c r="D298" s="116" t="s">
        <v>72</v>
      </c>
      <c r="E298" s="125" t="s">
        <v>143</v>
      </c>
      <c r="F298" s="125" t="s">
        <v>424</v>
      </c>
      <c r="I298" s="118"/>
      <c r="J298" s="126">
        <f>BK298</f>
        <v>0</v>
      </c>
      <c r="L298" s="115"/>
      <c r="M298" s="120"/>
      <c r="P298" s="121">
        <f>SUM(P299:P339)</f>
        <v>0</v>
      </c>
      <c r="R298" s="121">
        <f>SUM(R299:R339)</f>
        <v>49.236120809999996</v>
      </c>
      <c r="T298" s="122">
        <f>SUM(T299:T339)</f>
        <v>0</v>
      </c>
      <c r="AR298" s="116" t="s">
        <v>81</v>
      </c>
      <c r="AT298" s="123" t="s">
        <v>72</v>
      </c>
      <c r="AU298" s="123" t="s">
        <v>81</v>
      </c>
      <c r="AY298" s="116" t="s">
        <v>124</v>
      </c>
      <c r="BK298" s="124">
        <f>SUM(BK299:BK339)</f>
        <v>0</v>
      </c>
    </row>
    <row r="299" spans="2:65" s="1" customFormat="1" ht="16.5" customHeight="1">
      <c r="B299" s="127"/>
      <c r="C299" s="128" t="s">
        <v>425</v>
      </c>
      <c r="D299" s="128" t="s">
        <v>126</v>
      </c>
      <c r="E299" s="129" t="s">
        <v>426</v>
      </c>
      <c r="F299" s="130" t="s">
        <v>427</v>
      </c>
      <c r="G299" s="131" t="s">
        <v>146</v>
      </c>
      <c r="H299" s="132">
        <v>16.416</v>
      </c>
      <c r="I299" s="133"/>
      <c r="J299" s="134">
        <f>ROUND(I299*H299,2)</f>
        <v>0</v>
      </c>
      <c r="K299" s="130" t="s">
        <v>130</v>
      </c>
      <c r="L299" s="31"/>
      <c r="M299" s="135" t="s">
        <v>1</v>
      </c>
      <c r="N299" s="136" t="s">
        <v>38</v>
      </c>
      <c r="P299" s="137">
        <f>O299*H299</f>
        <v>0</v>
      </c>
      <c r="Q299" s="137">
        <v>0</v>
      </c>
      <c r="R299" s="137">
        <f>Q299*H299</f>
        <v>0</v>
      </c>
      <c r="S299" s="137">
        <v>0</v>
      </c>
      <c r="T299" s="138">
        <f>S299*H299</f>
        <v>0</v>
      </c>
      <c r="AR299" s="139" t="s">
        <v>131</v>
      </c>
      <c r="AT299" s="139" t="s">
        <v>126</v>
      </c>
      <c r="AU299" s="139" t="s">
        <v>83</v>
      </c>
      <c r="AY299" s="16" t="s">
        <v>124</v>
      </c>
      <c r="BE299" s="140">
        <f>IF(N299="základní",J299,0)</f>
        <v>0</v>
      </c>
      <c r="BF299" s="140">
        <f>IF(N299="snížená",J299,0)</f>
        <v>0</v>
      </c>
      <c r="BG299" s="140">
        <f>IF(N299="zákl. přenesená",J299,0)</f>
        <v>0</v>
      </c>
      <c r="BH299" s="140">
        <f>IF(N299="sníž. přenesená",J299,0)</f>
        <v>0</v>
      </c>
      <c r="BI299" s="140">
        <f>IF(N299="nulová",J299,0)</f>
        <v>0</v>
      </c>
      <c r="BJ299" s="16" t="s">
        <v>81</v>
      </c>
      <c r="BK299" s="140">
        <f>ROUND(I299*H299,2)</f>
        <v>0</v>
      </c>
      <c r="BL299" s="16" t="s">
        <v>131</v>
      </c>
      <c r="BM299" s="139" t="s">
        <v>428</v>
      </c>
    </row>
    <row r="300" spans="2:65" s="1" customFormat="1">
      <c r="B300" s="31"/>
      <c r="D300" s="141" t="s">
        <v>133</v>
      </c>
      <c r="F300" s="142" t="s">
        <v>429</v>
      </c>
      <c r="I300" s="143"/>
      <c r="L300" s="31"/>
      <c r="M300" s="144"/>
      <c r="T300" s="54"/>
      <c r="AT300" s="16" t="s">
        <v>133</v>
      </c>
      <c r="AU300" s="16" t="s">
        <v>83</v>
      </c>
    </row>
    <row r="301" spans="2:65" s="14" customFormat="1">
      <c r="B301" s="159"/>
      <c r="D301" s="141" t="s">
        <v>135</v>
      </c>
      <c r="E301" s="160" t="s">
        <v>1</v>
      </c>
      <c r="F301" s="161" t="s">
        <v>430</v>
      </c>
      <c r="H301" s="160" t="s">
        <v>1</v>
      </c>
      <c r="I301" s="162"/>
      <c r="L301" s="159"/>
      <c r="M301" s="163"/>
      <c r="T301" s="164"/>
      <c r="AT301" s="160" t="s">
        <v>135</v>
      </c>
      <c r="AU301" s="160" t="s">
        <v>83</v>
      </c>
      <c r="AV301" s="14" t="s">
        <v>81</v>
      </c>
      <c r="AW301" s="14" t="s">
        <v>30</v>
      </c>
      <c r="AX301" s="14" t="s">
        <v>73</v>
      </c>
      <c r="AY301" s="160" t="s">
        <v>124</v>
      </c>
    </row>
    <row r="302" spans="2:65" s="12" customFormat="1">
      <c r="B302" s="145"/>
      <c r="D302" s="141" t="s">
        <v>135</v>
      </c>
      <c r="E302" s="146" t="s">
        <v>1</v>
      </c>
      <c r="F302" s="147" t="s">
        <v>431</v>
      </c>
      <c r="H302" s="148">
        <v>16.416</v>
      </c>
      <c r="I302" s="149"/>
      <c r="L302" s="145"/>
      <c r="M302" s="150"/>
      <c r="T302" s="151"/>
      <c r="AT302" s="146" t="s">
        <v>135</v>
      </c>
      <c r="AU302" s="146" t="s">
        <v>83</v>
      </c>
      <c r="AV302" s="12" t="s">
        <v>83</v>
      </c>
      <c r="AW302" s="12" t="s">
        <v>30</v>
      </c>
      <c r="AX302" s="12" t="s">
        <v>81</v>
      </c>
      <c r="AY302" s="146" t="s">
        <v>124</v>
      </c>
    </row>
    <row r="303" spans="2:65" s="1" customFormat="1" ht="16.5" customHeight="1">
      <c r="B303" s="127"/>
      <c r="C303" s="128" t="s">
        <v>432</v>
      </c>
      <c r="D303" s="128" t="s">
        <v>126</v>
      </c>
      <c r="E303" s="129" t="s">
        <v>433</v>
      </c>
      <c r="F303" s="130" t="s">
        <v>434</v>
      </c>
      <c r="G303" s="131" t="s">
        <v>146</v>
      </c>
      <c r="H303" s="132">
        <v>7.0590000000000002</v>
      </c>
      <c r="I303" s="133"/>
      <c r="J303" s="134">
        <f>ROUND(I303*H303,2)</f>
        <v>0</v>
      </c>
      <c r="K303" s="130" t="s">
        <v>130</v>
      </c>
      <c r="L303" s="31"/>
      <c r="M303" s="135" t="s">
        <v>1</v>
      </c>
      <c r="N303" s="136" t="s">
        <v>38</v>
      </c>
      <c r="P303" s="137">
        <f>O303*H303</f>
        <v>0</v>
      </c>
      <c r="Q303" s="137">
        <v>0</v>
      </c>
      <c r="R303" s="137">
        <f>Q303*H303</f>
        <v>0</v>
      </c>
      <c r="S303" s="137">
        <v>0</v>
      </c>
      <c r="T303" s="138">
        <f>S303*H303</f>
        <v>0</v>
      </c>
      <c r="AR303" s="139" t="s">
        <v>131</v>
      </c>
      <c r="AT303" s="139" t="s">
        <v>126</v>
      </c>
      <c r="AU303" s="139" t="s">
        <v>83</v>
      </c>
      <c r="AY303" s="16" t="s">
        <v>124</v>
      </c>
      <c r="BE303" s="140">
        <f>IF(N303="základní",J303,0)</f>
        <v>0</v>
      </c>
      <c r="BF303" s="140">
        <f>IF(N303="snížená",J303,0)</f>
        <v>0</v>
      </c>
      <c r="BG303" s="140">
        <f>IF(N303="zákl. přenesená",J303,0)</f>
        <v>0</v>
      </c>
      <c r="BH303" s="140">
        <f>IF(N303="sníž. přenesená",J303,0)</f>
        <v>0</v>
      </c>
      <c r="BI303" s="140">
        <f>IF(N303="nulová",J303,0)</f>
        <v>0</v>
      </c>
      <c r="BJ303" s="16" t="s">
        <v>81</v>
      </c>
      <c r="BK303" s="140">
        <f>ROUND(I303*H303,2)</f>
        <v>0</v>
      </c>
      <c r="BL303" s="16" t="s">
        <v>131</v>
      </c>
      <c r="BM303" s="139" t="s">
        <v>435</v>
      </c>
    </row>
    <row r="304" spans="2:65" s="1" customFormat="1">
      <c r="B304" s="31"/>
      <c r="D304" s="141" t="s">
        <v>133</v>
      </c>
      <c r="F304" s="142" t="s">
        <v>436</v>
      </c>
      <c r="I304" s="143"/>
      <c r="L304" s="31"/>
      <c r="M304" s="144"/>
      <c r="T304" s="54"/>
      <c r="AT304" s="16" t="s">
        <v>133</v>
      </c>
      <c r="AU304" s="16" t="s">
        <v>83</v>
      </c>
    </row>
    <row r="305" spans="2:65" s="14" customFormat="1">
      <c r="B305" s="159"/>
      <c r="D305" s="141" t="s">
        <v>135</v>
      </c>
      <c r="E305" s="160" t="s">
        <v>1</v>
      </c>
      <c r="F305" s="161" t="s">
        <v>430</v>
      </c>
      <c r="H305" s="160" t="s">
        <v>1</v>
      </c>
      <c r="I305" s="162"/>
      <c r="L305" s="159"/>
      <c r="M305" s="163"/>
      <c r="T305" s="164"/>
      <c r="AT305" s="160" t="s">
        <v>135</v>
      </c>
      <c r="AU305" s="160" t="s">
        <v>83</v>
      </c>
      <c r="AV305" s="14" t="s">
        <v>81</v>
      </c>
      <c r="AW305" s="14" t="s">
        <v>30</v>
      </c>
      <c r="AX305" s="14" t="s">
        <v>73</v>
      </c>
      <c r="AY305" s="160" t="s">
        <v>124</v>
      </c>
    </row>
    <row r="306" spans="2:65" s="12" customFormat="1">
      <c r="B306" s="145"/>
      <c r="D306" s="141" t="s">
        <v>135</v>
      </c>
      <c r="E306" s="146" t="s">
        <v>1</v>
      </c>
      <c r="F306" s="147" t="s">
        <v>437</v>
      </c>
      <c r="H306" s="148">
        <v>6.6879999999999997</v>
      </c>
      <c r="I306" s="149"/>
      <c r="L306" s="145"/>
      <c r="M306" s="150"/>
      <c r="T306" s="151"/>
      <c r="AT306" s="146" t="s">
        <v>135</v>
      </c>
      <c r="AU306" s="146" t="s">
        <v>83</v>
      </c>
      <c r="AV306" s="12" t="s">
        <v>83</v>
      </c>
      <c r="AW306" s="12" t="s">
        <v>30</v>
      </c>
      <c r="AX306" s="12" t="s">
        <v>73</v>
      </c>
      <c r="AY306" s="146" t="s">
        <v>124</v>
      </c>
    </row>
    <row r="307" spans="2:65" s="12" customFormat="1">
      <c r="B307" s="145"/>
      <c r="D307" s="141" t="s">
        <v>135</v>
      </c>
      <c r="E307" s="146" t="s">
        <v>1</v>
      </c>
      <c r="F307" s="147" t="s">
        <v>438</v>
      </c>
      <c r="H307" s="148">
        <v>0.371</v>
      </c>
      <c r="I307" s="149"/>
      <c r="L307" s="145"/>
      <c r="M307" s="150"/>
      <c r="T307" s="151"/>
      <c r="AT307" s="146" t="s">
        <v>135</v>
      </c>
      <c r="AU307" s="146" t="s">
        <v>83</v>
      </c>
      <c r="AV307" s="12" t="s">
        <v>83</v>
      </c>
      <c r="AW307" s="12" t="s">
        <v>30</v>
      </c>
      <c r="AX307" s="12" t="s">
        <v>73</v>
      </c>
      <c r="AY307" s="146" t="s">
        <v>124</v>
      </c>
    </row>
    <row r="308" spans="2:65" s="13" customFormat="1">
      <c r="B308" s="152"/>
      <c r="D308" s="141" t="s">
        <v>135</v>
      </c>
      <c r="E308" s="153" t="s">
        <v>1</v>
      </c>
      <c r="F308" s="154" t="s">
        <v>151</v>
      </c>
      <c r="H308" s="155">
        <v>7.0590000000000002</v>
      </c>
      <c r="I308" s="156"/>
      <c r="L308" s="152"/>
      <c r="M308" s="157"/>
      <c r="T308" s="158"/>
      <c r="AT308" s="153" t="s">
        <v>135</v>
      </c>
      <c r="AU308" s="153" t="s">
        <v>83</v>
      </c>
      <c r="AV308" s="13" t="s">
        <v>131</v>
      </c>
      <c r="AW308" s="13" t="s">
        <v>30</v>
      </c>
      <c r="AX308" s="13" t="s">
        <v>81</v>
      </c>
      <c r="AY308" s="153" t="s">
        <v>124</v>
      </c>
    </row>
    <row r="309" spans="2:65" s="1" customFormat="1" ht="24.2" customHeight="1">
      <c r="B309" s="127"/>
      <c r="C309" s="128" t="s">
        <v>439</v>
      </c>
      <c r="D309" s="128" t="s">
        <v>126</v>
      </c>
      <c r="E309" s="129" t="s">
        <v>440</v>
      </c>
      <c r="F309" s="130" t="s">
        <v>441</v>
      </c>
      <c r="G309" s="131" t="s">
        <v>195</v>
      </c>
      <c r="H309" s="132">
        <v>39.756</v>
      </c>
      <c r="I309" s="133"/>
      <c r="J309" s="134">
        <f>ROUND(I309*H309,2)</f>
        <v>0</v>
      </c>
      <c r="K309" s="130" t="s">
        <v>130</v>
      </c>
      <c r="L309" s="31"/>
      <c r="M309" s="135" t="s">
        <v>1</v>
      </c>
      <c r="N309" s="136" t="s">
        <v>38</v>
      </c>
      <c r="P309" s="137">
        <f>O309*H309</f>
        <v>0</v>
      </c>
      <c r="Q309" s="137">
        <v>3.8800000000000002E-3</v>
      </c>
      <c r="R309" s="137">
        <f>Q309*H309</f>
        <v>0.15425328000000002</v>
      </c>
      <c r="S309" s="137">
        <v>0</v>
      </c>
      <c r="T309" s="138">
        <f>S309*H309</f>
        <v>0</v>
      </c>
      <c r="AR309" s="139" t="s">
        <v>131</v>
      </c>
      <c r="AT309" s="139" t="s">
        <v>126</v>
      </c>
      <c r="AU309" s="139" t="s">
        <v>83</v>
      </c>
      <c r="AY309" s="16" t="s">
        <v>124</v>
      </c>
      <c r="BE309" s="140">
        <f>IF(N309="základní",J309,0)</f>
        <v>0</v>
      </c>
      <c r="BF309" s="140">
        <f>IF(N309="snížená",J309,0)</f>
        <v>0</v>
      </c>
      <c r="BG309" s="140">
        <f>IF(N309="zákl. přenesená",J309,0)</f>
        <v>0</v>
      </c>
      <c r="BH309" s="140">
        <f>IF(N309="sníž. přenesená",J309,0)</f>
        <v>0</v>
      </c>
      <c r="BI309" s="140">
        <f>IF(N309="nulová",J309,0)</f>
        <v>0</v>
      </c>
      <c r="BJ309" s="16" t="s">
        <v>81</v>
      </c>
      <c r="BK309" s="140">
        <f>ROUND(I309*H309,2)</f>
        <v>0</v>
      </c>
      <c r="BL309" s="16" t="s">
        <v>131</v>
      </c>
      <c r="BM309" s="139" t="s">
        <v>442</v>
      </c>
    </row>
    <row r="310" spans="2:65" s="1" customFormat="1" ht="19.5">
      <c r="B310" s="31"/>
      <c r="D310" s="141" t="s">
        <v>133</v>
      </c>
      <c r="F310" s="142" t="s">
        <v>443</v>
      </c>
      <c r="I310" s="143"/>
      <c r="L310" s="31"/>
      <c r="M310" s="144"/>
      <c r="T310" s="54"/>
      <c r="AT310" s="16" t="s">
        <v>133</v>
      </c>
      <c r="AU310" s="16" t="s">
        <v>83</v>
      </c>
    </row>
    <row r="311" spans="2:65" s="12" customFormat="1" ht="22.5">
      <c r="B311" s="145"/>
      <c r="D311" s="141" t="s">
        <v>135</v>
      </c>
      <c r="E311" s="146" t="s">
        <v>1</v>
      </c>
      <c r="F311" s="147" t="s">
        <v>444</v>
      </c>
      <c r="H311" s="148">
        <v>39.756</v>
      </c>
      <c r="I311" s="149"/>
      <c r="L311" s="145"/>
      <c r="M311" s="150"/>
      <c r="T311" s="151"/>
      <c r="AT311" s="146" t="s">
        <v>135</v>
      </c>
      <c r="AU311" s="146" t="s">
        <v>83</v>
      </c>
      <c r="AV311" s="12" t="s">
        <v>83</v>
      </c>
      <c r="AW311" s="12" t="s">
        <v>30</v>
      </c>
      <c r="AX311" s="12" t="s">
        <v>81</v>
      </c>
      <c r="AY311" s="146" t="s">
        <v>124</v>
      </c>
    </row>
    <row r="312" spans="2:65" s="1" customFormat="1" ht="24.2" customHeight="1">
      <c r="B312" s="127"/>
      <c r="C312" s="128" t="s">
        <v>445</v>
      </c>
      <c r="D312" s="128" t="s">
        <v>126</v>
      </c>
      <c r="E312" s="129" t="s">
        <v>446</v>
      </c>
      <c r="F312" s="130" t="s">
        <v>447</v>
      </c>
      <c r="G312" s="131" t="s">
        <v>195</v>
      </c>
      <c r="H312" s="132">
        <v>39.756</v>
      </c>
      <c r="I312" s="133"/>
      <c r="J312" s="134">
        <f>ROUND(I312*H312,2)</f>
        <v>0</v>
      </c>
      <c r="K312" s="130" t="s">
        <v>130</v>
      </c>
      <c r="L312" s="31"/>
      <c r="M312" s="135" t="s">
        <v>1</v>
      </c>
      <c r="N312" s="136" t="s">
        <v>38</v>
      </c>
      <c r="P312" s="137">
        <f>O312*H312</f>
        <v>0</v>
      </c>
      <c r="Q312" s="137">
        <v>4.0000000000000003E-5</v>
      </c>
      <c r="R312" s="137">
        <f>Q312*H312</f>
        <v>1.5902400000000001E-3</v>
      </c>
      <c r="S312" s="137">
        <v>0</v>
      </c>
      <c r="T312" s="138">
        <f>S312*H312</f>
        <v>0</v>
      </c>
      <c r="AR312" s="139" t="s">
        <v>131</v>
      </c>
      <c r="AT312" s="139" t="s">
        <v>126</v>
      </c>
      <c r="AU312" s="139" t="s">
        <v>83</v>
      </c>
      <c r="AY312" s="16" t="s">
        <v>124</v>
      </c>
      <c r="BE312" s="140">
        <f>IF(N312="základní",J312,0)</f>
        <v>0</v>
      </c>
      <c r="BF312" s="140">
        <f>IF(N312="snížená",J312,0)</f>
        <v>0</v>
      </c>
      <c r="BG312" s="140">
        <f>IF(N312="zákl. přenesená",J312,0)</f>
        <v>0</v>
      </c>
      <c r="BH312" s="140">
        <f>IF(N312="sníž. přenesená",J312,0)</f>
        <v>0</v>
      </c>
      <c r="BI312" s="140">
        <f>IF(N312="nulová",J312,0)</f>
        <v>0</v>
      </c>
      <c r="BJ312" s="16" t="s">
        <v>81</v>
      </c>
      <c r="BK312" s="140">
        <f>ROUND(I312*H312,2)</f>
        <v>0</v>
      </c>
      <c r="BL312" s="16" t="s">
        <v>131</v>
      </c>
      <c r="BM312" s="139" t="s">
        <v>448</v>
      </c>
    </row>
    <row r="313" spans="2:65" s="1" customFormat="1" ht="19.5">
      <c r="B313" s="31"/>
      <c r="D313" s="141" t="s">
        <v>133</v>
      </c>
      <c r="F313" s="142" t="s">
        <v>449</v>
      </c>
      <c r="I313" s="143"/>
      <c r="L313" s="31"/>
      <c r="M313" s="144"/>
      <c r="T313" s="54"/>
      <c r="AT313" s="16" t="s">
        <v>133</v>
      </c>
      <c r="AU313" s="16" t="s">
        <v>83</v>
      </c>
    </row>
    <row r="314" spans="2:65" s="1" customFormat="1" ht="33" customHeight="1">
      <c r="B314" s="127"/>
      <c r="C314" s="128" t="s">
        <v>450</v>
      </c>
      <c r="D314" s="128" t="s">
        <v>126</v>
      </c>
      <c r="E314" s="129" t="s">
        <v>451</v>
      </c>
      <c r="F314" s="130" t="s">
        <v>452</v>
      </c>
      <c r="G314" s="131" t="s">
        <v>195</v>
      </c>
      <c r="H314" s="132">
        <v>21.994</v>
      </c>
      <c r="I314" s="133"/>
      <c r="J314" s="134">
        <f>ROUND(I314*H314,2)</f>
        <v>0</v>
      </c>
      <c r="K314" s="130" t="s">
        <v>130</v>
      </c>
      <c r="L314" s="31"/>
      <c r="M314" s="135" t="s">
        <v>1</v>
      </c>
      <c r="N314" s="136" t="s">
        <v>38</v>
      </c>
      <c r="P314" s="137">
        <f>O314*H314</f>
        <v>0</v>
      </c>
      <c r="Q314" s="137">
        <v>3.7399999999999998E-3</v>
      </c>
      <c r="R314" s="137">
        <f>Q314*H314</f>
        <v>8.2257559999999993E-2</v>
      </c>
      <c r="S314" s="137">
        <v>0</v>
      </c>
      <c r="T314" s="138">
        <f>S314*H314</f>
        <v>0</v>
      </c>
      <c r="AR314" s="139" t="s">
        <v>131</v>
      </c>
      <c r="AT314" s="139" t="s">
        <v>126</v>
      </c>
      <c r="AU314" s="139" t="s">
        <v>83</v>
      </c>
      <c r="AY314" s="16" t="s">
        <v>124</v>
      </c>
      <c r="BE314" s="140">
        <f>IF(N314="základní",J314,0)</f>
        <v>0</v>
      </c>
      <c r="BF314" s="140">
        <f>IF(N314="snížená",J314,0)</f>
        <v>0</v>
      </c>
      <c r="BG314" s="140">
        <f>IF(N314="zákl. přenesená",J314,0)</f>
        <v>0</v>
      </c>
      <c r="BH314" s="140">
        <f>IF(N314="sníž. přenesená",J314,0)</f>
        <v>0</v>
      </c>
      <c r="BI314" s="140">
        <f>IF(N314="nulová",J314,0)</f>
        <v>0</v>
      </c>
      <c r="BJ314" s="16" t="s">
        <v>81</v>
      </c>
      <c r="BK314" s="140">
        <f>ROUND(I314*H314,2)</f>
        <v>0</v>
      </c>
      <c r="BL314" s="16" t="s">
        <v>131</v>
      </c>
      <c r="BM314" s="139" t="s">
        <v>453</v>
      </c>
    </row>
    <row r="315" spans="2:65" s="1" customFormat="1" ht="19.5">
      <c r="B315" s="31"/>
      <c r="D315" s="141" t="s">
        <v>133</v>
      </c>
      <c r="F315" s="142" t="s">
        <v>454</v>
      </c>
      <c r="I315" s="143"/>
      <c r="L315" s="31"/>
      <c r="M315" s="144"/>
      <c r="T315" s="54"/>
      <c r="AT315" s="16" t="s">
        <v>133</v>
      </c>
      <c r="AU315" s="16" t="s">
        <v>83</v>
      </c>
    </row>
    <row r="316" spans="2:65" s="12" customFormat="1">
      <c r="B316" s="145"/>
      <c r="D316" s="141" t="s">
        <v>135</v>
      </c>
      <c r="E316" s="146" t="s">
        <v>1</v>
      </c>
      <c r="F316" s="147" t="s">
        <v>455</v>
      </c>
      <c r="H316" s="148">
        <v>18.844000000000001</v>
      </c>
      <c r="I316" s="149"/>
      <c r="L316" s="145"/>
      <c r="M316" s="150"/>
      <c r="T316" s="151"/>
      <c r="AT316" s="146" t="s">
        <v>135</v>
      </c>
      <c r="AU316" s="146" t="s">
        <v>83</v>
      </c>
      <c r="AV316" s="12" t="s">
        <v>83</v>
      </c>
      <c r="AW316" s="12" t="s">
        <v>30</v>
      </c>
      <c r="AX316" s="12" t="s">
        <v>73</v>
      </c>
      <c r="AY316" s="146" t="s">
        <v>124</v>
      </c>
    </row>
    <row r="317" spans="2:65" s="12" customFormat="1">
      <c r="B317" s="145"/>
      <c r="D317" s="141" t="s">
        <v>135</v>
      </c>
      <c r="E317" s="146" t="s">
        <v>1</v>
      </c>
      <c r="F317" s="147" t="s">
        <v>456</v>
      </c>
      <c r="H317" s="148">
        <v>3.15</v>
      </c>
      <c r="I317" s="149"/>
      <c r="L317" s="145"/>
      <c r="M317" s="150"/>
      <c r="T317" s="151"/>
      <c r="AT317" s="146" t="s">
        <v>135</v>
      </c>
      <c r="AU317" s="146" t="s">
        <v>83</v>
      </c>
      <c r="AV317" s="12" t="s">
        <v>83</v>
      </c>
      <c r="AW317" s="12" t="s">
        <v>30</v>
      </c>
      <c r="AX317" s="12" t="s">
        <v>73</v>
      </c>
      <c r="AY317" s="146" t="s">
        <v>124</v>
      </c>
    </row>
    <row r="318" spans="2:65" s="13" customFormat="1">
      <c r="B318" s="152"/>
      <c r="D318" s="141" t="s">
        <v>135</v>
      </c>
      <c r="E318" s="153" t="s">
        <v>1</v>
      </c>
      <c r="F318" s="154" t="s">
        <v>151</v>
      </c>
      <c r="H318" s="155">
        <v>21.994</v>
      </c>
      <c r="I318" s="156"/>
      <c r="L318" s="152"/>
      <c r="M318" s="157"/>
      <c r="T318" s="158"/>
      <c r="AT318" s="153" t="s">
        <v>135</v>
      </c>
      <c r="AU318" s="153" t="s">
        <v>83</v>
      </c>
      <c r="AV318" s="13" t="s">
        <v>131</v>
      </c>
      <c r="AW318" s="13" t="s">
        <v>30</v>
      </c>
      <c r="AX318" s="13" t="s">
        <v>81</v>
      </c>
      <c r="AY318" s="153" t="s">
        <v>124</v>
      </c>
    </row>
    <row r="319" spans="2:65" s="1" customFormat="1" ht="33" customHeight="1">
      <c r="B319" s="127"/>
      <c r="C319" s="128" t="s">
        <v>457</v>
      </c>
      <c r="D319" s="128" t="s">
        <v>126</v>
      </c>
      <c r="E319" s="129" t="s">
        <v>458</v>
      </c>
      <c r="F319" s="130" t="s">
        <v>459</v>
      </c>
      <c r="G319" s="131" t="s">
        <v>195</v>
      </c>
      <c r="H319" s="132">
        <v>21.994</v>
      </c>
      <c r="I319" s="133"/>
      <c r="J319" s="134">
        <f>ROUND(I319*H319,2)</f>
        <v>0</v>
      </c>
      <c r="K319" s="130" t="s">
        <v>130</v>
      </c>
      <c r="L319" s="31"/>
      <c r="M319" s="135" t="s">
        <v>1</v>
      </c>
      <c r="N319" s="136" t="s">
        <v>38</v>
      </c>
      <c r="P319" s="137">
        <f>O319*H319</f>
        <v>0</v>
      </c>
      <c r="Q319" s="137">
        <v>4.0000000000000003E-5</v>
      </c>
      <c r="R319" s="137">
        <f>Q319*H319</f>
        <v>8.7976000000000005E-4</v>
      </c>
      <c r="S319" s="137">
        <v>0</v>
      </c>
      <c r="T319" s="138">
        <f>S319*H319</f>
        <v>0</v>
      </c>
      <c r="AR319" s="139" t="s">
        <v>131</v>
      </c>
      <c r="AT319" s="139" t="s">
        <v>126</v>
      </c>
      <c r="AU319" s="139" t="s">
        <v>83</v>
      </c>
      <c r="AY319" s="16" t="s">
        <v>124</v>
      </c>
      <c r="BE319" s="140">
        <f>IF(N319="základní",J319,0)</f>
        <v>0</v>
      </c>
      <c r="BF319" s="140">
        <f>IF(N319="snížená",J319,0)</f>
        <v>0</v>
      </c>
      <c r="BG319" s="140">
        <f>IF(N319="zákl. přenesená",J319,0)</f>
        <v>0</v>
      </c>
      <c r="BH319" s="140">
        <f>IF(N319="sníž. přenesená",J319,0)</f>
        <v>0</v>
      </c>
      <c r="BI319" s="140">
        <f>IF(N319="nulová",J319,0)</f>
        <v>0</v>
      </c>
      <c r="BJ319" s="16" t="s">
        <v>81</v>
      </c>
      <c r="BK319" s="140">
        <f>ROUND(I319*H319,2)</f>
        <v>0</v>
      </c>
      <c r="BL319" s="16" t="s">
        <v>131</v>
      </c>
      <c r="BM319" s="139" t="s">
        <v>460</v>
      </c>
    </row>
    <row r="320" spans="2:65" s="1" customFormat="1" ht="19.5">
      <c r="B320" s="31"/>
      <c r="D320" s="141" t="s">
        <v>133</v>
      </c>
      <c r="F320" s="142" t="s">
        <v>461</v>
      </c>
      <c r="I320" s="143"/>
      <c r="L320" s="31"/>
      <c r="M320" s="144"/>
      <c r="T320" s="54"/>
      <c r="AT320" s="16" t="s">
        <v>133</v>
      </c>
      <c r="AU320" s="16" t="s">
        <v>83</v>
      </c>
    </row>
    <row r="321" spans="2:65" s="1" customFormat="1" ht="16.5" customHeight="1">
      <c r="B321" s="127"/>
      <c r="C321" s="128" t="s">
        <v>462</v>
      </c>
      <c r="D321" s="128" t="s">
        <v>126</v>
      </c>
      <c r="E321" s="129" t="s">
        <v>463</v>
      </c>
      <c r="F321" s="130" t="s">
        <v>464</v>
      </c>
      <c r="G321" s="131" t="s">
        <v>190</v>
      </c>
      <c r="H321" s="132">
        <v>2.4620000000000002</v>
      </c>
      <c r="I321" s="133"/>
      <c r="J321" s="134">
        <f>ROUND(I321*H321,2)</f>
        <v>0</v>
      </c>
      <c r="K321" s="130" t="s">
        <v>130</v>
      </c>
      <c r="L321" s="31"/>
      <c r="M321" s="135" t="s">
        <v>1</v>
      </c>
      <c r="N321" s="136" t="s">
        <v>38</v>
      </c>
      <c r="P321" s="137">
        <f>O321*H321</f>
        <v>0</v>
      </c>
      <c r="Q321" s="137">
        <v>1.0384500000000001</v>
      </c>
      <c r="R321" s="137">
        <f>Q321*H321</f>
        <v>2.5566639000000002</v>
      </c>
      <c r="S321" s="137">
        <v>0</v>
      </c>
      <c r="T321" s="138">
        <f>S321*H321</f>
        <v>0</v>
      </c>
      <c r="AR321" s="139" t="s">
        <v>131</v>
      </c>
      <c r="AT321" s="139" t="s">
        <v>126</v>
      </c>
      <c r="AU321" s="139" t="s">
        <v>83</v>
      </c>
      <c r="AY321" s="16" t="s">
        <v>124</v>
      </c>
      <c r="BE321" s="140">
        <f>IF(N321="základní",J321,0)</f>
        <v>0</v>
      </c>
      <c r="BF321" s="140">
        <f>IF(N321="snížená",J321,0)</f>
        <v>0</v>
      </c>
      <c r="BG321" s="140">
        <f>IF(N321="zákl. přenesená",J321,0)</f>
        <v>0</v>
      </c>
      <c r="BH321" s="140">
        <f>IF(N321="sníž. přenesená",J321,0)</f>
        <v>0</v>
      </c>
      <c r="BI321" s="140">
        <f>IF(N321="nulová",J321,0)</f>
        <v>0</v>
      </c>
      <c r="BJ321" s="16" t="s">
        <v>81</v>
      </c>
      <c r="BK321" s="140">
        <f>ROUND(I321*H321,2)</f>
        <v>0</v>
      </c>
      <c r="BL321" s="16" t="s">
        <v>131</v>
      </c>
      <c r="BM321" s="139" t="s">
        <v>465</v>
      </c>
    </row>
    <row r="322" spans="2:65" s="1" customFormat="1" ht="29.25">
      <c r="B322" s="31"/>
      <c r="D322" s="141" t="s">
        <v>133</v>
      </c>
      <c r="F322" s="142" t="s">
        <v>466</v>
      </c>
      <c r="I322" s="143"/>
      <c r="L322" s="31"/>
      <c r="M322" s="144"/>
      <c r="T322" s="54"/>
      <c r="AT322" s="16" t="s">
        <v>133</v>
      </c>
      <c r="AU322" s="16" t="s">
        <v>83</v>
      </c>
    </row>
    <row r="323" spans="2:65" s="12" customFormat="1">
      <c r="B323" s="145"/>
      <c r="D323" s="141" t="s">
        <v>135</v>
      </c>
      <c r="E323" s="146" t="s">
        <v>1</v>
      </c>
      <c r="F323" s="147" t="s">
        <v>467</v>
      </c>
      <c r="H323" s="148">
        <v>2.4620000000000002</v>
      </c>
      <c r="I323" s="149"/>
      <c r="L323" s="145"/>
      <c r="M323" s="150"/>
      <c r="T323" s="151"/>
      <c r="AT323" s="146" t="s">
        <v>135</v>
      </c>
      <c r="AU323" s="146" t="s">
        <v>83</v>
      </c>
      <c r="AV323" s="12" t="s">
        <v>83</v>
      </c>
      <c r="AW323" s="12" t="s">
        <v>30</v>
      </c>
      <c r="AX323" s="12" t="s">
        <v>81</v>
      </c>
      <c r="AY323" s="146" t="s">
        <v>124</v>
      </c>
    </row>
    <row r="324" spans="2:65" s="1" customFormat="1" ht="21.75" customHeight="1">
      <c r="B324" s="127"/>
      <c r="C324" s="128" t="s">
        <v>468</v>
      </c>
      <c r="D324" s="128" t="s">
        <v>126</v>
      </c>
      <c r="E324" s="129" t="s">
        <v>469</v>
      </c>
      <c r="F324" s="130" t="s">
        <v>470</v>
      </c>
      <c r="G324" s="131" t="s">
        <v>190</v>
      </c>
      <c r="H324" s="132">
        <v>1.0589999999999999</v>
      </c>
      <c r="I324" s="133"/>
      <c r="J324" s="134">
        <f>ROUND(I324*H324,2)</f>
        <v>0</v>
      </c>
      <c r="K324" s="130" t="s">
        <v>130</v>
      </c>
      <c r="L324" s="31"/>
      <c r="M324" s="135" t="s">
        <v>1</v>
      </c>
      <c r="N324" s="136" t="s">
        <v>38</v>
      </c>
      <c r="P324" s="137">
        <f>O324*H324</f>
        <v>0</v>
      </c>
      <c r="Q324" s="137">
        <v>1.07653</v>
      </c>
      <c r="R324" s="137">
        <f>Q324*H324</f>
        <v>1.1400452699999999</v>
      </c>
      <c r="S324" s="137">
        <v>0</v>
      </c>
      <c r="T324" s="138">
        <f>S324*H324</f>
        <v>0</v>
      </c>
      <c r="AR324" s="139" t="s">
        <v>131</v>
      </c>
      <c r="AT324" s="139" t="s">
        <v>126</v>
      </c>
      <c r="AU324" s="139" t="s">
        <v>83</v>
      </c>
      <c r="AY324" s="16" t="s">
        <v>124</v>
      </c>
      <c r="BE324" s="140">
        <f>IF(N324="základní",J324,0)</f>
        <v>0</v>
      </c>
      <c r="BF324" s="140">
        <f>IF(N324="snížená",J324,0)</f>
        <v>0</v>
      </c>
      <c r="BG324" s="140">
        <f>IF(N324="zákl. přenesená",J324,0)</f>
        <v>0</v>
      </c>
      <c r="BH324" s="140">
        <f>IF(N324="sníž. přenesená",J324,0)</f>
        <v>0</v>
      </c>
      <c r="BI324" s="140">
        <f>IF(N324="nulová",J324,0)</f>
        <v>0</v>
      </c>
      <c r="BJ324" s="16" t="s">
        <v>81</v>
      </c>
      <c r="BK324" s="140">
        <f>ROUND(I324*H324,2)</f>
        <v>0</v>
      </c>
      <c r="BL324" s="16" t="s">
        <v>131</v>
      </c>
      <c r="BM324" s="139" t="s">
        <v>471</v>
      </c>
    </row>
    <row r="325" spans="2:65" s="1" customFormat="1" ht="29.25">
      <c r="B325" s="31"/>
      <c r="D325" s="141" t="s">
        <v>133</v>
      </c>
      <c r="F325" s="142" t="s">
        <v>472</v>
      </c>
      <c r="I325" s="143"/>
      <c r="L325" s="31"/>
      <c r="M325" s="144"/>
      <c r="T325" s="54"/>
      <c r="AT325" s="16" t="s">
        <v>133</v>
      </c>
      <c r="AU325" s="16" t="s">
        <v>83</v>
      </c>
    </row>
    <row r="326" spans="2:65" s="12" customFormat="1">
      <c r="B326" s="145"/>
      <c r="D326" s="141" t="s">
        <v>135</v>
      </c>
      <c r="E326" s="146" t="s">
        <v>1</v>
      </c>
      <c r="F326" s="147" t="s">
        <v>473</v>
      </c>
      <c r="H326" s="148">
        <v>1.0589999999999999</v>
      </c>
      <c r="I326" s="149"/>
      <c r="L326" s="145"/>
      <c r="M326" s="150"/>
      <c r="T326" s="151"/>
      <c r="AT326" s="146" t="s">
        <v>135</v>
      </c>
      <c r="AU326" s="146" t="s">
        <v>83</v>
      </c>
      <c r="AV326" s="12" t="s">
        <v>83</v>
      </c>
      <c r="AW326" s="12" t="s">
        <v>30</v>
      </c>
      <c r="AX326" s="12" t="s">
        <v>81</v>
      </c>
      <c r="AY326" s="146" t="s">
        <v>124</v>
      </c>
    </row>
    <row r="327" spans="2:65" s="1" customFormat="1" ht="33" customHeight="1">
      <c r="B327" s="127"/>
      <c r="C327" s="128" t="s">
        <v>474</v>
      </c>
      <c r="D327" s="128" t="s">
        <v>126</v>
      </c>
      <c r="E327" s="129" t="s">
        <v>475</v>
      </c>
      <c r="F327" s="130" t="s">
        <v>476</v>
      </c>
      <c r="G327" s="131" t="s">
        <v>202</v>
      </c>
      <c r="H327" s="132">
        <v>5</v>
      </c>
      <c r="I327" s="133"/>
      <c r="J327" s="134">
        <f>ROUND(I327*H327,2)</f>
        <v>0</v>
      </c>
      <c r="K327" s="130" t="s">
        <v>130</v>
      </c>
      <c r="L327" s="31"/>
      <c r="M327" s="135" t="s">
        <v>1</v>
      </c>
      <c r="N327" s="136" t="s">
        <v>38</v>
      </c>
      <c r="P327" s="137">
        <f>O327*H327</f>
        <v>0</v>
      </c>
      <c r="Q327" s="137">
        <v>8.8999999999999995E-4</v>
      </c>
      <c r="R327" s="137">
        <f>Q327*H327</f>
        <v>4.45E-3</v>
      </c>
      <c r="S327" s="137">
        <v>0</v>
      </c>
      <c r="T327" s="138">
        <f>S327*H327</f>
        <v>0</v>
      </c>
      <c r="AR327" s="139" t="s">
        <v>131</v>
      </c>
      <c r="AT327" s="139" t="s">
        <v>126</v>
      </c>
      <c r="AU327" s="139" t="s">
        <v>83</v>
      </c>
      <c r="AY327" s="16" t="s">
        <v>124</v>
      </c>
      <c r="BE327" s="140">
        <f>IF(N327="základní",J327,0)</f>
        <v>0</v>
      </c>
      <c r="BF327" s="140">
        <f>IF(N327="snížená",J327,0)</f>
        <v>0</v>
      </c>
      <c r="BG327" s="140">
        <f>IF(N327="zákl. přenesená",J327,0)</f>
        <v>0</v>
      </c>
      <c r="BH327" s="140">
        <f>IF(N327="sníž. přenesená",J327,0)</f>
        <v>0</v>
      </c>
      <c r="BI327" s="140">
        <f>IF(N327="nulová",J327,0)</f>
        <v>0</v>
      </c>
      <c r="BJ327" s="16" t="s">
        <v>81</v>
      </c>
      <c r="BK327" s="140">
        <f>ROUND(I327*H327,2)</f>
        <v>0</v>
      </c>
      <c r="BL327" s="16" t="s">
        <v>131</v>
      </c>
      <c r="BM327" s="139" t="s">
        <v>477</v>
      </c>
    </row>
    <row r="328" spans="2:65" s="1" customFormat="1" ht="19.5">
      <c r="B328" s="31"/>
      <c r="D328" s="141" t="s">
        <v>133</v>
      </c>
      <c r="F328" s="142" t="s">
        <v>478</v>
      </c>
      <c r="I328" s="143"/>
      <c r="L328" s="31"/>
      <c r="M328" s="144"/>
      <c r="T328" s="54"/>
      <c r="AT328" s="16" t="s">
        <v>133</v>
      </c>
      <c r="AU328" s="16" t="s">
        <v>83</v>
      </c>
    </row>
    <row r="329" spans="2:65" s="12" customFormat="1">
      <c r="B329" s="145"/>
      <c r="D329" s="141" t="s">
        <v>135</v>
      </c>
      <c r="E329" s="146" t="s">
        <v>1</v>
      </c>
      <c r="F329" s="147" t="s">
        <v>479</v>
      </c>
      <c r="H329" s="148">
        <v>5</v>
      </c>
      <c r="I329" s="149"/>
      <c r="L329" s="145"/>
      <c r="M329" s="150"/>
      <c r="T329" s="151"/>
      <c r="AT329" s="146" t="s">
        <v>135</v>
      </c>
      <c r="AU329" s="146" t="s">
        <v>83</v>
      </c>
      <c r="AV329" s="12" t="s">
        <v>83</v>
      </c>
      <c r="AW329" s="12" t="s">
        <v>30</v>
      </c>
      <c r="AX329" s="12" t="s">
        <v>81</v>
      </c>
      <c r="AY329" s="146" t="s">
        <v>124</v>
      </c>
    </row>
    <row r="330" spans="2:65" s="1" customFormat="1" ht="24.2" customHeight="1">
      <c r="B330" s="127"/>
      <c r="C330" s="128" t="s">
        <v>480</v>
      </c>
      <c r="D330" s="128" t="s">
        <v>126</v>
      </c>
      <c r="E330" s="129" t="s">
        <v>481</v>
      </c>
      <c r="F330" s="130" t="s">
        <v>482</v>
      </c>
      <c r="G330" s="131" t="s">
        <v>184</v>
      </c>
      <c r="H330" s="132">
        <v>1.2</v>
      </c>
      <c r="I330" s="133"/>
      <c r="J330" s="134">
        <f>ROUND(I330*H330,2)</f>
        <v>0</v>
      </c>
      <c r="K330" s="130" t="s">
        <v>130</v>
      </c>
      <c r="L330" s="31"/>
      <c r="M330" s="135" t="s">
        <v>1</v>
      </c>
      <c r="N330" s="136" t="s">
        <v>38</v>
      </c>
      <c r="P330" s="137">
        <f>O330*H330</f>
        <v>0</v>
      </c>
      <c r="Q330" s="137">
        <v>2.0199999999999999E-2</v>
      </c>
      <c r="R330" s="137">
        <f>Q330*H330</f>
        <v>2.4239999999999998E-2</v>
      </c>
      <c r="S330" s="137">
        <v>0</v>
      </c>
      <c r="T330" s="138">
        <f>S330*H330</f>
        <v>0</v>
      </c>
      <c r="AR330" s="139" t="s">
        <v>131</v>
      </c>
      <c r="AT330" s="139" t="s">
        <v>126</v>
      </c>
      <c r="AU330" s="139" t="s">
        <v>83</v>
      </c>
      <c r="AY330" s="16" t="s">
        <v>124</v>
      </c>
      <c r="BE330" s="140">
        <f>IF(N330="základní",J330,0)</f>
        <v>0</v>
      </c>
      <c r="BF330" s="140">
        <f>IF(N330="snížená",J330,0)</f>
        <v>0</v>
      </c>
      <c r="BG330" s="140">
        <f>IF(N330="zákl. přenesená",J330,0)</f>
        <v>0</v>
      </c>
      <c r="BH330" s="140">
        <f>IF(N330="sníž. přenesená",J330,0)</f>
        <v>0</v>
      </c>
      <c r="BI330" s="140">
        <f>IF(N330="nulová",J330,0)</f>
        <v>0</v>
      </c>
      <c r="BJ330" s="16" t="s">
        <v>81</v>
      </c>
      <c r="BK330" s="140">
        <f>ROUND(I330*H330,2)</f>
        <v>0</v>
      </c>
      <c r="BL330" s="16" t="s">
        <v>131</v>
      </c>
      <c r="BM330" s="139" t="s">
        <v>483</v>
      </c>
    </row>
    <row r="331" spans="2:65" s="1" customFormat="1">
      <c r="B331" s="31"/>
      <c r="D331" s="141" t="s">
        <v>133</v>
      </c>
      <c r="F331" s="142" t="s">
        <v>484</v>
      </c>
      <c r="I331" s="143"/>
      <c r="L331" s="31"/>
      <c r="M331" s="144"/>
      <c r="T331" s="54"/>
      <c r="AT331" s="16" t="s">
        <v>133</v>
      </c>
      <c r="AU331" s="16" t="s">
        <v>83</v>
      </c>
    </row>
    <row r="332" spans="2:65" s="12" customFormat="1">
      <c r="B332" s="145"/>
      <c r="D332" s="141" t="s">
        <v>135</v>
      </c>
      <c r="E332" s="146" t="s">
        <v>1</v>
      </c>
      <c r="F332" s="147" t="s">
        <v>485</v>
      </c>
      <c r="H332" s="148">
        <v>0.8</v>
      </c>
      <c r="I332" s="149"/>
      <c r="L332" s="145"/>
      <c r="M332" s="150"/>
      <c r="T332" s="151"/>
      <c r="AT332" s="146" t="s">
        <v>135</v>
      </c>
      <c r="AU332" s="146" t="s">
        <v>83</v>
      </c>
      <c r="AV332" s="12" t="s">
        <v>83</v>
      </c>
      <c r="AW332" s="12" t="s">
        <v>30</v>
      </c>
      <c r="AX332" s="12" t="s">
        <v>73</v>
      </c>
      <c r="AY332" s="146" t="s">
        <v>124</v>
      </c>
    </row>
    <row r="333" spans="2:65" s="12" customFormat="1" ht="22.5">
      <c r="B333" s="145"/>
      <c r="D333" s="141" t="s">
        <v>135</v>
      </c>
      <c r="E333" s="146" t="s">
        <v>1</v>
      </c>
      <c r="F333" s="147" t="s">
        <v>486</v>
      </c>
      <c r="H333" s="148">
        <v>0.4</v>
      </c>
      <c r="I333" s="149"/>
      <c r="L333" s="145"/>
      <c r="M333" s="150"/>
      <c r="T333" s="151"/>
      <c r="AT333" s="146" t="s">
        <v>135</v>
      </c>
      <c r="AU333" s="146" t="s">
        <v>83</v>
      </c>
      <c r="AV333" s="12" t="s">
        <v>83</v>
      </c>
      <c r="AW333" s="12" t="s">
        <v>30</v>
      </c>
      <c r="AX333" s="12" t="s">
        <v>73</v>
      </c>
      <c r="AY333" s="146" t="s">
        <v>124</v>
      </c>
    </row>
    <row r="334" spans="2:65" s="13" customFormat="1">
      <c r="B334" s="152"/>
      <c r="D334" s="141" t="s">
        <v>135</v>
      </c>
      <c r="E334" s="153" t="s">
        <v>1</v>
      </c>
      <c r="F334" s="154" t="s">
        <v>151</v>
      </c>
      <c r="H334" s="155">
        <v>1.2</v>
      </c>
      <c r="I334" s="156"/>
      <c r="L334" s="152"/>
      <c r="M334" s="157"/>
      <c r="T334" s="158"/>
      <c r="AT334" s="153" t="s">
        <v>135</v>
      </c>
      <c r="AU334" s="153" t="s">
        <v>83</v>
      </c>
      <c r="AV334" s="13" t="s">
        <v>131</v>
      </c>
      <c r="AW334" s="13" t="s">
        <v>30</v>
      </c>
      <c r="AX334" s="13" t="s">
        <v>81</v>
      </c>
      <c r="AY334" s="153" t="s">
        <v>124</v>
      </c>
    </row>
    <row r="335" spans="2:65" s="1" customFormat="1" ht="21.75" customHeight="1">
      <c r="B335" s="127"/>
      <c r="C335" s="128" t="s">
        <v>487</v>
      </c>
      <c r="D335" s="128" t="s">
        <v>126</v>
      </c>
      <c r="E335" s="129" t="s">
        <v>488</v>
      </c>
      <c r="F335" s="130" t="s">
        <v>489</v>
      </c>
      <c r="G335" s="131" t="s">
        <v>146</v>
      </c>
      <c r="H335" s="132">
        <v>342.76</v>
      </c>
      <c r="I335" s="133"/>
      <c r="J335" s="134">
        <f>ROUND(I335*H335,2)</f>
        <v>0</v>
      </c>
      <c r="K335" s="130" t="s">
        <v>130</v>
      </c>
      <c r="L335" s="31"/>
      <c r="M335" s="135" t="s">
        <v>1</v>
      </c>
      <c r="N335" s="136" t="s">
        <v>38</v>
      </c>
      <c r="P335" s="137">
        <f>O335*H335</f>
        <v>0</v>
      </c>
      <c r="Q335" s="137">
        <v>0.13208</v>
      </c>
      <c r="R335" s="137">
        <f>Q335*H335</f>
        <v>45.271740799999996</v>
      </c>
      <c r="S335" s="137">
        <v>0</v>
      </c>
      <c r="T335" s="138">
        <f>S335*H335</f>
        <v>0</v>
      </c>
      <c r="AR335" s="139" t="s">
        <v>131</v>
      </c>
      <c r="AT335" s="139" t="s">
        <v>126</v>
      </c>
      <c r="AU335" s="139" t="s">
        <v>83</v>
      </c>
      <c r="AY335" s="16" t="s">
        <v>124</v>
      </c>
      <c r="BE335" s="140">
        <f>IF(N335="základní",J335,0)</f>
        <v>0</v>
      </c>
      <c r="BF335" s="140">
        <f>IF(N335="snížená",J335,0)</f>
        <v>0</v>
      </c>
      <c r="BG335" s="140">
        <f>IF(N335="zákl. přenesená",J335,0)</f>
        <v>0</v>
      </c>
      <c r="BH335" s="140">
        <f>IF(N335="sníž. přenesená",J335,0)</f>
        <v>0</v>
      </c>
      <c r="BI335" s="140">
        <f>IF(N335="nulová",J335,0)</f>
        <v>0</v>
      </c>
      <c r="BJ335" s="16" t="s">
        <v>81</v>
      </c>
      <c r="BK335" s="140">
        <f>ROUND(I335*H335,2)</f>
        <v>0</v>
      </c>
      <c r="BL335" s="16" t="s">
        <v>131</v>
      </c>
      <c r="BM335" s="139" t="s">
        <v>490</v>
      </c>
    </row>
    <row r="336" spans="2:65" s="1" customFormat="1">
      <c r="B336" s="31"/>
      <c r="D336" s="141" t="s">
        <v>133</v>
      </c>
      <c r="F336" s="142" t="s">
        <v>491</v>
      </c>
      <c r="I336" s="143"/>
      <c r="L336" s="31"/>
      <c r="M336" s="144"/>
      <c r="T336" s="54"/>
      <c r="AT336" s="16" t="s">
        <v>133</v>
      </c>
      <c r="AU336" s="16" t="s">
        <v>83</v>
      </c>
    </row>
    <row r="337" spans="2:65" s="12" customFormat="1">
      <c r="B337" s="145"/>
      <c r="D337" s="141" t="s">
        <v>135</v>
      </c>
      <c r="E337" s="146" t="s">
        <v>1</v>
      </c>
      <c r="F337" s="147" t="s">
        <v>492</v>
      </c>
      <c r="H337" s="148">
        <v>342.76</v>
      </c>
      <c r="I337" s="149"/>
      <c r="L337" s="145"/>
      <c r="M337" s="150"/>
      <c r="T337" s="151"/>
      <c r="AT337" s="146" t="s">
        <v>135</v>
      </c>
      <c r="AU337" s="146" t="s">
        <v>83</v>
      </c>
      <c r="AV337" s="12" t="s">
        <v>83</v>
      </c>
      <c r="AW337" s="12" t="s">
        <v>30</v>
      </c>
      <c r="AX337" s="12" t="s">
        <v>81</v>
      </c>
      <c r="AY337" s="146" t="s">
        <v>124</v>
      </c>
    </row>
    <row r="338" spans="2:65" s="1" customFormat="1" ht="24.2" customHeight="1">
      <c r="B338" s="127"/>
      <c r="C338" s="128" t="s">
        <v>493</v>
      </c>
      <c r="D338" s="128" t="s">
        <v>126</v>
      </c>
      <c r="E338" s="129" t="s">
        <v>494</v>
      </c>
      <c r="F338" s="130" t="s">
        <v>495</v>
      </c>
      <c r="G338" s="131" t="s">
        <v>146</v>
      </c>
      <c r="H338" s="132">
        <v>342.76</v>
      </c>
      <c r="I338" s="133"/>
      <c r="J338" s="134">
        <f>ROUND(I338*H338,2)</f>
        <v>0</v>
      </c>
      <c r="K338" s="130" t="s">
        <v>130</v>
      </c>
      <c r="L338" s="31"/>
      <c r="M338" s="135" t="s">
        <v>1</v>
      </c>
      <c r="N338" s="136" t="s">
        <v>38</v>
      </c>
      <c r="P338" s="137">
        <f>O338*H338</f>
        <v>0</v>
      </c>
      <c r="Q338" s="137">
        <v>0</v>
      </c>
      <c r="R338" s="137">
        <f>Q338*H338</f>
        <v>0</v>
      </c>
      <c r="S338" s="137">
        <v>0</v>
      </c>
      <c r="T338" s="138">
        <f>S338*H338</f>
        <v>0</v>
      </c>
      <c r="AR338" s="139" t="s">
        <v>131</v>
      </c>
      <c r="AT338" s="139" t="s">
        <v>126</v>
      </c>
      <c r="AU338" s="139" t="s">
        <v>83</v>
      </c>
      <c r="AY338" s="16" t="s">
        <v>124</v>
      </c>
      <c r="BE338" s="140">
        <f>IF(N338="základní",J338,0)</f>
        <v>0</v>
      </c>
      <c r="BF338" s="140">
        <f>IF(N338="snížená",J338,0)</f>
        <v>0</v>
      </c>
      <c r="BG338" s="140">
        <f>IF(N338="zákl. přenesená",J338,0)</f>
        <v>0</v>
      </c>
      <c r="BH338" s="140">
        <f>IF(N338="sníž. přenesená",J338,0)</f>
        <v>0</v>
      </c>
      <c r="BI338" s="140">
        <f>IF(N338="nulová",J338,0)</f>
        <v>0</v>
      </c>
      <c r="BJ338" s="16" t="s">
        <v>81</v>
      </c>
      <c r="BK338" s="140">
        <f>ROUND(I338*H338,2)</f>
        <v>0</v>
      </c>
      <c r="BL338" s="16" t="s">
        <v>131</v>
      </c>
      <c r="BM338" s="139" t="s">
        <v>496</v>
      </c>
    </row>
    <row r="339" spans="2:65" s="1" customFormat="1">
      <c r="B339" s="31"/>
      <c r="D339" s="141" t="s">
        <v>133</v>
      </c>
      <c r="F339" s="142" t="s">
        <v>497</v>
      </c>
      <c r="I339" s="143"/>
      <c r="L339" s="31"/>
      <c r="M339" s="144"/>
      <c r="T339" s="54"/>
      <c r="AT339" s="16" t="s">
        <v>133</v>
      </c>
      <c r="AU339" s="16" t="s">
        <v>83</v>
      </c>
    </row>
    <row r="340" spans="2:65" s="11" customFormat="1" ht="22.9" customHeight="1">
      <c r="B340" s="115"/>
      <c r="D340" s="116" t="s">
        <v>72</v>
      </c>
      <c r="E340" s="125" t="s">
        <v>131</v>
      </c>
      <c r="F340" s="125" t="s">
        <v>498</v>
      </c>
      <c r="I340" s="118"/>
      <c r="J340" s="126">
        <f>BK340</f>
        <v>0</v>
      </c>
      <c r="L340" s="115"/>
      <c r="M340" s="120"/>
      <c r="P340" s="121">
        <f>SUM(P341:P387)</f>
        <v>0</v>
      </c>
      <c r="R340" s="121">
        <f>SUM(R341:R387)</f>
        <v>210.58910652</v>
      </c>
      <c r="T340" s="122">
        <f>SUM(T341:T387)</f>
        <v>0</v>
      </c>
      <c r="AR340" s="116" t="s">
        <v>81</v>
      </c>
      <c r="AT340" s="123" t="s">
        <v>72</v>
      </c>
      <c r="AU340" s="123" t="s">
        <v>81</v>
      </c>
      <c r="AY340" s="116" t="s">
        <v>124</v>
      </c>
      <c r="BK340" s="124">
        <f>SUM(BK341:BK387)</f>
        <v>0</v>
      </c>
    </row>
    <row r="341" spans="2:65" s="1" customFormat="1" ht="33" customHeight="1">
      <c r="B341" s="127"/>
      <c r="C341" s="128" t="s">
        <v>499</v>
      </c>
      <c r="D341" s="128" t="s">
        <v>126</v>
      </c>
      <c r="E341" s="129" t="s">
        <v>500</v>
      </c>
      <c r="F341" s="130" t="s">
        <v>501</v>
      </c>
      <c r="G341" s="131" t="s">
        <v>195</v>
      </c>
      <c r="H341" s="132">
        <v>110.88</v>
      </c>
      <c r="I341" s="133"/>
      <c r="J341" s="134">
        <f>ROUND(I341*H341,2)</f>
        <v>0</v>
      </c>
      <c r="K341" s="130" t="s">
        <v>130</v>
      </c>
      <c r="L341" s="31"/>
      <c r="M341" s="135" t="s">
        <v>1</v>
      </c>
      <c r="N341" s="136" t="s">
        <v>38</v>
      </c>
      <c r="P341" s="137">
        <f>O341*H341</f>
        <v>0</v>
      </c>
      <c r="Q341" s="137">
        <v>1.6100000000000001E-3</v>
      </c>
      <c r="R341" s="137">
        <f>Q341*H341</f>
        <v>0.1785168</v>
      </c>
      <c r="S341" s="137">
        <v>0</v>
      </c>
      <c r="T341" s="138">
        <f>S341*H341</f>
        <v>0</v>
      </c>
      <c r="AR341" s="139" t="s">
        <v>131</v>
      </c>
      <c r="AT341" s="139" t="s">
        <v>126</v>
      </c>
      <c r="AU341" s="139" t="s">
        <v>83</v>
      </c>
      <c r="AY341" s="16" t="s">
        <v>124</v>
      </c>
      <c r="BE341" s="140">
        <f>IF(N341="základní",J341,0)</f>
        <v>0</v>
      </c>
      <c r="BF341" s="140">
        <f>IF(N341="snížená",J341,0)</f>
        <v>0</v>
      </c>
      <c r="BG341" s="140">
        <f>IF(N341="zákl. přenesená",J341,0)</f>
        <v>0</v>
      </c>
      <c r="BH341" s="140">
        <f>IF(N341="sníž. přenesená",J341,0)</f>
        <v>0</v>
      </c>
      <c r="BI341" s="140">
        <f>IF(N341="nulová",J341,0)</f>
        <v>0</v>
      </c>
      <c r="BJ341" s="16" t="s">
        <v>81</v>
      </c>
      <c r="BK341" s="140">
        <f>ROUND(I341*H341,2)</f>
        <v>0</v>
      </c>
      <c r="BL341" s="16" t="s">
        <v>131</v>
      </c>
      <c r="BM341" s="139" t="s">
        <v>502</v>
      </c>
    </row>
    <row r="342" spans="2:65" s="1" customFormat="1" ht="19.5">
      <c r="B342" s="31"/>
      <c r="D342" s="141" t="s">
        <v>133</v>
      </c>
      <c r="F342" s="142" t="s">
        <v>503</v>
      </c>
      <c r="I342" s="143"/>
      <c r="L342" s="31"/>
      <c r="M342" s="144"/>
      <c r="T342" s="54"/>
      <c r="AT342" s="16" t="s">
        <v>133</v>
      </c>
      <c r="AU342" s="16" t="s">
        <v>83</v>
      </c>
    </row>
    <row r="343" spans="2:65" s="12" customFormat="1" ht="22.5">
      <c r="B343" s="145"/>
      <c r="D343" s="141" t="s">
        <v>135</v>
      </c>
      <c r="E343" s="146" t="s">
        <v>1</v>
      </c>
      <c r="F343" s="147" t="s">
        <v>504</v>
      </c>
      <c r="H343" s="148">
        <v>110.88</v>
      </c>
      <c r="I343" s="149"/>
      <c r="L343" s="145"/>
      <c r="M343" s="150"/>
      <c r="T343" s="151"/>
      <c r="AT343" s="146" t="s">
        <v>135</v>
      </c>
      <c r="AU343" s="146" t="s">
        <v>83</v>
      </c>
      <c r="AV343" s="12" t="s">
        <v>83</v>
      </c>
      <c r="AW343" s="12" t="s">
        <v>30</v>
      </c>
      <c r="AX343" s="12" t="s">
        <v>81</v>
      </c>
      <c r="AY343" s="146" t="s">
        <v>124</v>
      </c>
    </row>
    <row r="344" spans="2:65" s="1" customFormat="1" ht="33" customHeight="1">
      <c r="B344" s="127"/>
      <c r="C344" s="128" t="s">
        <v>505</v>
      </c>
      <c r="D344" s="128" t="s">
        <v>126</v>
      </c>
      <c r="E344" s="129" t="s">
        <v>506</v>
      </c>
      <c r="F344" s="130" t="s">
        <v>507</v>
      </c>
      <c r="G344" s="131" t="s">
        <v>195</v>
      </c>
      <c r="H344" s="132">
        <v>110.88</v>
      </c>
      <c r="I344" s="133"/>
      <c r="J344" s="134">
        <f>ROUND(I344*H344,2)</f>
        <v>0</v>
      </c>
      <c r="K344" s="130" t="s">
        <v>130</v>
      </c>
      <c r="L344" s="31"/>
      <c r="M344" s="135" t="s">
        <v>1</v>
      </c>
      <c r="N344" s="136" t="s">
        <v>38</v>
      </c>
      <c r="P344" s="137">
        <f>O344*H344</f>
        <v>0</v>
      </c>
      <c r="Q344" s="137">
        <v>0</v>
      </c>
      <c r="R344" s="137">
        <f>Q344*H344</f>
        <v>0</v>
      </c>
      <c r="S344" s="137">
        <v>0</v>
      </c>
      <c r="T344" s="138">
        <f>S344*H344</f>
        <v>0</v>
      </c>
      <c r="AR344" s="139" t="s">
        <v>131</v>
      </c>
      <c r="AT344" s="139" t="s">
        <v>126</v>
      </c>
      <c r="AU344" s="139" t="s">
        <v>83</v>
      </c>
      <c r="AY344" s="16" t="s">
        <v>124</v>
      </c>
      <c r="BE344" s="140">
        <f>IF(N344="základní",J344,0)</f>
        <v>0</v>
      </c>
      <c r="BF344" s="140">
        <f>IF(N344="snížená",J344,0)</f>
        <v>0</v>
      </c>
      <c r="BG344" s="140">
        <f>IF(N344="zákl. přenesená",J344,0)</f>
        <v>0</v>
      </c>
      <c r="BH344" s="140">
        <f>IF(N344="sníž. přenesená",J344,0)</f>
        <v>0</v>
      </c>
      <c r="BI344" s="140">
        <f>IF(N344="nulová",J344,0)</f>
        <v>0</v>
      </c>
      <c r="BJ344" s="16" t="s">
        <v>81</v>
      </c>
      <c r="BK344" s="140">
        <f>ROUND(I344*H344,2)</f>
        <v>0</v>
      </c>
      <c r="BL344" s="16" t="s">
        <v>131</v>
      </c>
      <c r="BM344" s="139" t="s">
        <v>508</v>
      </c>
    </row>
    <row r="345" spans="2:65" s="1" customFormat="1" ht="29.25">
      <c r="B345" s="31"/>
      <c r="D345" s="141" t="s">
        <v>133</v>
      </c>
      <c r="F345" s="142" t="s">
        <v>509</v>
      </c>
      <c r="I345" s="143"/>
      <c r="L345" s="31"/>
      <c r="M345" s="144"/>
      <c r="T345" s="54"/>
      <c r="AT345" s="16" t="s">
        <v>133</v>
      </c>
      <c r="AU345" s="16" t="s">
        <v>83</v>
      </c>
    </row>
    <row r="346" spans="2:65" s="1" customFormat="1" ht="21.75" customHeight="1">
      <c r="B346" s="127"/>
      <c r="C346" s="128" t="s">
        <v>510</v>
      </c>
      <c r="D346" s="128" t="s">
        <v>126</v>
      </c>
      <c r="E346" s="129" t="s">
        <v>511</v>
      </c>
      <c r="F346" s="130" t="s">
        <v>512</v>
      </c>
      <c r="G346" s="131" t="s">
        <v>146</v>
      </c>
      <c r="H346" s="132">
        <v>54.27</v>
      </c>
      <c r="I346" s="133"/>
      <c r="J346" s="134">
        <f>ROUND(I346*H346,2)</f>
        <v>0</v>
      </c>
      <c r="K346" s="130" t="s">
        <v>130</v>
      </c>
      <c r="L346" s="31"/>
      <c r="M346" s="135" t="s">
        <v>1</v>
      </c>
      <c r="N346" s="136" t="s">
        <v>38</v>
      </c>
      <c r="P346" s="137">
        <f>O346*H346</f>
        <v>0</v>
      </c>
      <c r="Q346" s="137">
        <v>0</v>
      </c>
      <c r="R346" s="137">
        <f>Q346*H346</f>
        <v>0</v>
      </c>
      <c r="S346" s="137">
        <v>0</v>
      </c>
      <c r="T346" s="138">
        <f>S346*H346</f>
        <v>0</v>
      </c>
      <c r="AR346" s="139" t="s">
        <v>131</v>
      </c>
      <c r="AT346" s="139" t="s">
        <v>126</v>
      </c>
      <c r="AU346" s="139" t="s">
        <v>83</v>
      </c>
      <c r="AY346" s="16" t="s">
        <v>124</v>
      </c>
      <c r="BE346" s="140">
        <f>IF(N346="základní",J346,0)</f>
        <v>0</v>
      </c>
      <c r="BF346" s="140">
        <f>IF(N346="snížená",J346,0)</f>
        <v>0</v>
      </c>
      <c r="BG346" s="140">
        <f>IF(N346="zákl. přenesená",J346,0)</f>
        <v>0</v>
      </c>
      <c r="BH346" s="140">
        <f>IF(N346="sníž. přenesená",J346,0)</f>
        <v>0</v>
      </c>
      <c r="BI346" s="140">
        <f>IF(N346="nulová",J346,0)</f>
        <v>0</v>
      </c>
      <c r="BJ346" s="16" t="s">
        <v>81</v>
      </c>
      <c r="BK346" s="140">
        <f>ROUND(I346*H346,2)</f>
        <v>0</v>
      </c>
      <c r="BL346" s="16" t="s">
        <v>131</v>
      </c>
      <c r="BM346" s="139" t="s">
        <v>513</v>
      </c>
    </row>
    <row r="347" spans="2:65" s="1" customFormat="1" ht="19.5">
      <c r="B347" s="31"/>
      <c r="D347" s="141" t="s">
        <v>133</v>
      </c>
      <c r="F347" s="142" t="s">
        <v>514</v>
      </c>
      <c r="I347" s="143"/>
      <c r="L347" s="31"/>
      <c r="M347" s="144"/>
      <c r="T347" s="54"/>
      <c r="AT347" s="16" t="s">
        <v>133</v>
      </c>
      <c r="AU347" s="16" t="s">
        <v>83</v>
      </c>
    </row>
    <row r="348" spans="2:65" s="14" customFormat="1">
      <c r="B348" s="159"/>
      <c r="D348" s="141" t="s">
        <v>135</v>
      </c>
      <c r="E348" s="160" t="s">
        <v>1</v>
      </c>
      <c r="F348" s="161" t="s">
        <v>515</v>
      </c>
      <c r="H348" s="160" t="s">
        <v>1</v>
      </c>
      <c r="I348" s="162"/>
      <c r="L348" s="159"/>
      <c r="M348" s="163"/>
      <c r="T348" s="164"/>
      <c r="AT348" s="160" t="s">
        <v>135</v>
      </c>
      <c r="AU348" s="160" t="s">
        <v>83</v>
      </c>
      <c r="AV348" s="14" t="s">
        <v>81</v>
      </c>
      <c r="AW348" s="14" t="s">
        <v>30</v>
      </c>
      <c r="AX348" s="14" t="s">
        <v>73</v>
      </c>
      <c r="AY348" s="160" t="s">
        <v>124</v>
      </c>
    </row>
    <row r="349" spans="2:65" s="12" customFormat="1">
      <c r="B349" s="145"/>
      <c r="D349" s="141" t="s">
        <v>135</v>
      </c>
      <c r="E349" s="146" t="s">
        <v>1</v>
      </c>
      <c r="F349" s="147" t="s">
        <v>516</v>
      </c>
      <c r="H349" s="148">
        <v>54.27</v>
      </c>
      <c r="I349" s="149"/>
      <c r="L349" s="145"/>
      <c r="M349" s="150"/>
      <c r="T349" s="151"/>
      <c r="AT349" s="146" t="s">
        <v>135</v>
      </c>
      <c r="AU349" s="146" t="s">
        <v>83</v>
      </c>
      <c r="AV349" s="12" t="s">
        <v>83</v>
      </c>
      <c r="AW349" s="12" t="s">
        <v>30</v>
      </c>
      <c r="AX349" s="12" t="s">
        <v>81</v>
      </c>
      <c r="AY349" s="146" t="s">
        <v>124</v>
      </c>
    </row>
    <row r="350" spans="2:65" s="1" customFormat="1" ht="21.75" customHeight="1">
      <c r="B350" s="127"/>
      <c r="C350" s="128" t="s">
        <v>517</v>
      </c>
      <c r="D350" s="128" t="s">
        <v>126</v>
      </c>
      <c r="E350" s="129" t="s">
        <v>518</v>
      </c>
      <c r="F350" s="130" t="s">
        <v>519</v>
      </c>
      <c r="G350" s="131" t="s">
        <v>190</v>
      </c>
      <c r="H350" s="132">
        <v>8.141</v>
      </c>
      <c r="I350" s="133"/>
      <c r="J350" s="134">
        <f>ROUND(I350*H350,2)</f>
        <v>0</v>
      </c>
      <c r="K350" s="130" t="s">
        <v>130</v>
      </c>
      <c r="L350" s="31"/>
      <c r="M350" s="135" t="s">
        <v>1</v>
      </c>
      <c r="N350" s="136" t="s">
        <v>38</v>
      </c>
      <c r="P350" s="137">
        <f>O350*H350</f>
        <v>0</v>
      </c>
      <c r="Q350" s="137">
        <v>1.0492699999999999</v>
      </c>
      <c r="R350" s="137">
        <f>Q350*H350</f>
        <v>8.5421070700000001</v>
      </c>
      <c r="S350" s="137">
        <v>0</v>
      </c>
      <c r="T350" s="138">
        <f>S350*H350</f>
        <v>0</v>
      </c>
      <c r="AR350" s="139" t="s">
        <v>131</v>
      </c>
      <c r="AT350" s="139" t="s">
        <v>126</v>
      </c>
      <c r="AU350" s="139" t="s">
        <v>83</v>
      </c>
      <c r="AY350" s="16" t="s">
        <v>124</v>
      </c>
      <c r="BE350" s="140">
        <f>IF(N350="základní",J350,0)</f>
        <v>0</v>
      </c>
      <c r="BF350" s="140">
        <f>IF(N350="snížená",J350,0)</f>
        <v>0</v>
      </c>
      <c r="BG350" s="140">
        <f>IF(N350="zákl. přenesená",J350,0)</f>
        <v>0</v>
      </c>
      <c r="BH350" s="140">
        <f>IF(N350="sníž. přenesená",J350,0)</f>
        <v>0</v>
      </c>
      <c r="BI350" s="140">
        <f>IF(N350="nulová",J350,0)</f>
        <v>0</v>
      </c>
      <c r="BJ350" s="16" t="s">
        <v>81</v>
      </c>
      <c r="BK350" s="140">
        <f>ROUND(I350*H350,2)</f>
        <v>0</v>
      </c>
      <c r="BL350" s="16" t="s">
        <v>131</v>
      </c>
      <c r="BM350" s="139" t="s">
        <v>520</v>
      </c>
    </row>
    <row r="351" spans="2:65" s="1" customFormat="1" ht="19.5">
      <c r="B351" s="31"/>
      <c r="D351" s="141" t="s">
        <v>133</v>
      </c>
      <c r="F351" s="142" t="s">
        <v>521</v>
      </c>
      <c r="I351" s="143"/>
      <c r="L351" s="31"/>
      <c r="M351" s="144"/>
      <c r="T351" s="54"/>
      <c r="AT351" s="16" t="s">
        <v>133</v>
      </c>
      <c r="AU351" s="16" t="s">
        <v>83</v>
      </c>
    </row>
    <row r="352" spans="2:65" s="12" customFormat="1">
      <c r="B352" s="145"/>
      <c r="D352" s="141" t="s">
        <v>135</v>
      </c>
      <c r="E352" s="146" t="s">
        <v>1</v>
      </c>
      <c r="F352" s="147" t="s">
        <v>522</v>
      </c>
      <c r="H352" s="148">
        <v>8.141</v>
      </c>
      <c r="I352" s="149"/>
      <c r="L352" s="145"/>
      <c r="M352" s="150"/>
      <c r="T352" s="151"/>
      <c r="AT352" s="146" t="s">
        <v>135</v>
      </c>
      <c r="AU352" s="146" t="s">
        <v>83</v>
      </c>
      <c r="AV352" s="12" t="s">
        <v>83</v>
      </c>
      <c r="AW352" s="12" t="s">
        <v>30</v>
      </c>
      <c r="AX352" s="12" t="s">
        <v>81</v>
      </c>
      <c r="AY352" s="146" t="s">
        <v>124</v>
      </c>
    </row>
    <row r="353" spans="2:65" s="1" customFormat="1" ht="24.2" customHeight="1">
      <c r="B353" s="127"/>
      <c r="C353" s="128" t="s">
        <v>523</v>
      </c>
      <c r="D353" s="128" t="s">
        <v>126</v>
      </c>
      <c r="E353" s="129" t="s">
        <v>524</v>
      </c>
      <c r="F353" s="130" t="s">
        <v>525</v>
      </c>
      <c r="G353" s="131" t="s">
        <v>190</v>
      </c>
      <c r="H353" s="132">
        <v>1.9139999999999999</v>
      </c>
      <c r="I353" s="133"/>
      <c r="J353" s="134">
        <f>ROUND(I353*H353,2)</f>
        <v>0</v>
      </c>
      <c r="K353" s="130" t="s">
        <v>130</v>
      </c>
      <c r="L353" s="31"/>
      <c r="M353" s="135" t="s">
        <v>1</v>
      </c>
      <c r="N353" s="136" t="s">
        <v>38</v>
      </c>
      <c r="P353" s="137">
        <f>O353*H353</f>
        <v>0</v>
      </c>
      <c r="Q353" s="137">
        <v>1.02</v>
      </c>
      <c r="R353" s="137">
        <f>Q353*H353</f>
        <v>1.95228</v>
      </c>
      <c r="S353" s="137">
        <v>0</v>
      </c>
      <c r="T353" s="138">
        <f>S353*H353</f>
        <v>0</v>
      </c>
      <c r="AR353" s="139" t="s">
        <v>131</v>
      </c>
      <c r="AT353" s="139" t="s">
        <v>126</v>
      </c>
      <c r="AU353" s="139" t="s">
        <v>83</v>
      </c>
      <c r="AY353" s="16" t="s">
        <v>124</v>
      </c>
      <c r="BE353" s="140">
        <f>IF(N353="základní",J353,0)</f>
        <v>0</v>
      </c>
      <c r="BF353" s="140">
        <f>IF(N353="snížená",J353,0)</f>
        <v>0</v>
      </c>
      <c r="BG353" s="140">
        <f>IF(N353="zákl. přenesená",J353,0)</f>
        <v>0</v>
      </c>
      <c r="BH353" s="140">
        <f>IF(N353="sníž. přenesená",J353,0)</f>
        <v>0</v>
      </c>
      <c r="BI353" s="140">
        <f>IF(N353="nulová",J353,0)</f>
        <v>0</v>
      </c>
      <c r="BJ353" s="16" t="s">
        <v>81</v>
      </c>
      <c r="BK353" s="140">
        <f>ROUND(I353*H353,2)</f>
        <v>0</v>
      </c>
      <c r="BL353" s="16" t="s">
        <v>131</v>
      </c>
      <c r="BM353" s="139" t="s">
        <v>526</v>
      </c>
    </row>
    <row r="354" spans="2:65" s="1" customFormat="1" ht="19.5">
      <c r="B354" s="31"/>
      <c r="D354" s="141" t="s">
        <v>133</v>
      </c>
      <c r="F354" s="142" t="s">
        <v>527</v>
      </c>
      <c r="I354" s="143"/>
      <c r="L354" s="31"/>
      <c r="M354" s="144"/>
      <c r="T354" s="54"/>
      <c r="AT354" s="16" t="s">
        <v>133</v>
      </c>
      <c r="AU354" s="16" t="s">
        <v>83</v>
      </c>
    </row>
    <row r="355" spans="2:65" s="12" customFormat="1" ht="22.5">
      <c r="B355" s="145"/>
      <c r="D355" s="141" t="s">
        <v>135</v>
      </c>
      <c r="E355" s="146" t="s">
        <v>1</v>
      </c>
      <c r="F355" s="147" t="s">
        <v>528</v>
      </c>
      <c r="H355" s="148">
        <v>1.9139999999999999</v>
      </c>
      <c r="I355" s="149"/>
      <c r="L355" s="145"/>
      <c r="M355" s="150"/>
      <c r="T355" s="151"/>
      <c r="AT355" s="146" t="s">
        <v>135</v>
      </c>
      <c r="AU355" s="146" t="s">
        <v>83</v>
      </c>
      <c r="AV355" s="12" t="s">
        <v>83</v>
      </c>
      <c r="AW355" s="12" t="s">
        <v>30</v>
      </c>
      <c r="AX355" s="12" t="s">
        <v>81</v>
      </c>
      <c r="AY355" s="146" t="s">
        <v>124</v>
      </c>
    </row>
    <row r="356" spans="2:65" s="1" customFormat="1" ht="37.9" customHeight="1">
      <c r="B356" s="127"/>
      <c r="C356" s="128" t="s">
        <v>529</v>
      </c>
      <c r="D356" s="128" t="s">
        <v>126</v>
      </c>
      <c r="E356" s="129" t="s">
        <v>530</v>
      </c>
      <c r="F356" s="130" t="s">
        <v>531</v>
      </c>
      <c r="G356" s="131" t="s">
        <v>184</v>
      </c>
      <c r="H356" s="132">
        <v>121.55500000000001</v>
      </c>
      <c r="I356" s="133"/>
      <c r="J356" s="134">
        <f>ROUND(I356*H356,2)</f>
        <v>0</v>
      </c>
      <c r="K356" s="130" t="s">
        <v>130</v>
      </c>
      <c r="L356" s="31"/>
      <c r="M356" s="135" t="s">
        <v>1</v>
      </c>
      <c r="N356" s="136" t="s">
        <v>38</v>
      </c>
      <c r="P356" s="137">
        <f>O356*H356</f>
        <v>0</v>
      </c>
      <c r="Q356" s="137">
        <v>6.6E-4</v>
      </c>
      <c r="R356" s="137">
        <f>Q356*H356</f>
        <v>8.02263E-2</v>
      </c>
      <c r="S356" s="137">
        <v>0</v>
      </c>
      <c r="T356" s="138">
        <f>S356*H356</f>
        <v>0</v>
      </c>
      <c r="AR356" s="139" t="s">
        <v>131</v>
      </c>
      <c r="AT356" s="139" t="s">
        <v>126</v>
      </c>
      <c r="AU356" s="139" t="s">
        <v>83</v>
      </c>
      <c r="AY356" s="16" t="s">
        <v>124</v>
      </c>
      <c r="BE356" s="140">
        <f>IF(N356="základní",J356,0)</f>
        <v>0</v>
      </c>
      <c r="BF356" s="140">
        <f>IF(N356="snížená",J356,0)</f>
        <v>0</v>
      </c>
      <c r="BG356" s="140">
        <f>IF(N356="zákl. přenesená",J356,0)</f>
        <v>0</v>
      </c>
      <c r="BH356" s="140">
        <f>IF(N356="sníž. přenesená",J356,0)</f>
        <v>0</v>
      </c>
      <c r="BI356" s="140">
        <f>IF(N356="nulová",J356,0)</f>
        <v>0</v>
      </c>
      <c r="BJ356" s="16" t="s">
        <v>81</v>
      </c>
      <c r="BK356" s="140">
        <f>ROUND(I356*H356,2)</f>
        <v>0</v>
      </c>
      <c r="BL356" s="16" t="s">
        <v>131</v>
      </c>
      <c r="BM356" s="139" t="s">
        <v>532</v>
      </c>
    </row>
    <row r="357" spans="2:65" s="1" customFormat="1" ht="29.25">
      <c r="B357" s="31"/>
      <c r="D357" s="141" t="s">
        <v>133</v>
      </c>
      <c r="F357" s="142" t="s">
        <v>533</v>
      </c>
      <c r="I357" s="143"/>
      <c r="L357" s="31"/>
      <c r="M357" s="144"/>
      <c r="T357" s="54"/>
      <c r="AT357" s="16" t="s">
        <v>133</v>
      </c>
      <c r="AU357" s="16" t="s">
        <v>83</v>
      </c>
    </row>
    <row r="358" spans="2:65" s="12" customFormat="1" ht="22.5">
      <c r="B358" s="145"/>
      <c r="D358" s="141" t="s">
        <v>135</v>
      </c>
      <c r="E358" s="146" t="s">
        <v>1</v>
      </c>
      <c r="F358" s="147" t="s">
        <v>534</v>
      </c>
      <c r="H358" s="148">
        <v>121.55500000000001</v>
      </c>
      <c r="I358" s="149"/>
      <c r="L358" s="145"/>
      <c r="M358" s="150"/>
      <c r="T358" s="151"/>
      <c r="AT358" s="146" t="s">
        <v>135</v>
      </c>
      <c r="AU358" s="146" t="s">
        <v>83</v>
      </c>
      <c r="AV358" s="12" t="s">
        <v>83</v>
      </c>
      <c r="AW358" s="12" t="s">
        <v>30</v>
      </c>
      <c r="AX358" s="12" t="s">
        <v>81</v>
      </c>
      <c r="AY358" s="146" t="s">
        <v>124</v>
      </c>
    </row>
    <row r="359" spans="2:65" s="1" customFormat="1" ht="24.2" customHeight="1">
      <c r="B359" s="127"/>
      <c r="C359" s="128" t="s">
        <v>535</v>
      </c>
      <c r="D359" s="128" t="s">
        <v>126</v>
      </c>
      <c r="E359" s="129" t="s">
        <v>536</v>
      </c>
      <c r="F359" s="130" t="s">
        <v>537</v>
      </c>
      <c r="G359" s="131" t="s">
        <v>202</v>
      </c>
      <c r="H359" s="132">
        <v>10</v>
      </c>
      <c r="I359" s="133"/>
      <c r="J359" s="134">
        <f>ROUND(I359*H359,2)</f>
        <v>0</v>
      </c>
      <c r="K359" s="130" t="s">
        <v>130</v>
      </c>
      <c r="L359" s="31"/>
      <c r="M359" s="135" t="s">
        <v>1</v>
      </c>
      <c r="N359" s="136" t="s">
        <v>38</v>
      </c>
      <c r="P359" s="137">
        <f>O359*H359</f>
        <v>0</v>
      </c>
      <c r="Q359" s="137">
        <v>2.8240000000000001E-2</v>
      </c>
      <c r="R359" s="137">
        <f>Q359*H359</f>
        <v>0.28239999999999998</v>
      </c>
      <c r="S359" s="137">
        <v>0</v>
      </c>
      <c r="T359" s="138">
        <f>S359*H359</f>
        <v>0</v>
      </c>
      <c r="AR359" s="139" t="s">
        <v>131</v>
      </c>
      <c r="AT359" s="139" t="s">
        <v>126</v>
      </c>
      <c r="AU359" s="139" t="s">
        <v>83</v>
      </c>
      <c r="AY359" s="16" t="s">
        <v>124</v>
      </c>
      <c r="BE359" s="140">
        <f>IF(N359="základní",J359,0)</f>
        <v>0</v>
      </c>
      <c r="BF359" s="140">
        <f>IF(N359="snížená",J359,0)</f>
        <v>0</v>
      </c>
      <c r="BG359" s="140">
        <f>IF(N359="zákl. přenesená",J359,0)</f>
        <v>0</v>
      </c>
      <c r="BH359" s="140">
        <f>IF(N359="sníž. přenesená",J359,0)</f>
        <v>0</v>
      </c>
      <c r="BI359" s="140">
        <f>IF(N359="nulová",J359,0)</f>
        <v>0</v>
      </c>
      <c r="BJ359" s="16" t="s">
        <v>81</v>
      </c>
      <c r="BK359" s="140">
        <f>ROUND(I359*H359,2)</f>
        <v>0</v>
      </c>
      <c r="BL359" s="16" t="s">
        <v>131</v>
      </c>
      <c r="BM359" s="139" t="s">
        <v>538</v>
      </c>
    </row>
    <row r="360" spans="2:65" s="1" customFormat="1">
      <c r="B360" s="31"/>
      <c r="D360" s="141" t="s">
        <v>133</v>
      </c>
      <c r="F360" s="142" t="s">
        <v>539</v>
      </c>
      <c r="I360" s="143"/>
      <c r="L360" s="31"/>
      <c r="M360" s="144"/>
      <c r="T360" s="54"/>
      <c r="AT360" s="16" t="s">
        <v>133</v>
      </c>
      <c r="AU360" s="16" t="s">
        <v>83</v>
      </c>
    </row>
    <row r="361" spans="2:65" s="12" customFormat="1">
      <c r="B361" s="145"/>
      <c r="D361" s="141" t="s">
        <v>135</v>
      </c>
      <c r="E361" s="146" t="s">
        <v>1</v>
      </c>
      <c r="F361" s="147" t="s">
        <v>540</v>
      </c>
      <c r="H361" s="148">
        <v>10</v>
      </c>
      <c r="I361" s="149"/>
      <c r="L361" s="145"/>
      <c r="M361" s="150"/>
      <c r="T361" s="151"/>
      <c r="AT361" s="146" t="s">
        <v>135</v>
      </c>
      <c r="AU361" s="146" t="s">
        <v>83</v>
      </c>
      <c r="AV361" s="12" t="s">
        <v>83</v>
      </c>
      <c r="AW361" s="12" t="s">
        <v>30</v>
      </c>
      <c r="AX361" s="12" t="s">
        <v>81</v>
      </c>
      <c r="AY361" s="146" t="s">
        <v>124</v>
      </c>
    </row>
    <row r="362" spans="2:65" s="1" customFormat="1" ht="33" customHeight="1">
      <c r="B362" s="127"/>
      <c r="C362" s="128" t="s">
        <v>541</v>
      </c>
      <c r="D362" s="128" t="s">
        <v>126</v>
      </c>
      <c r="E362" s="129" t="s">
        <v>542</v>
      </c>
      <c r="F362" s="130" t="s">
        <v>543</v>
      </c>
      <c r="G362" s="131" t="s">
        <v>184</v>
      </c>
      <c r="H362" s="132">
        <v>121.55500000000001</v>
      </c>
      <c r="I362" s="133"/>
      <c r="J362" s="134">
        <f>ROUND(I362*H362,2)</f>
        <v>0</v>
      </c>
      <c r="K362" s="130" t="s">
        <v>130</v>
      </c>
      <c r="L362" s="31"/>
      <c r="M362" s="135" t="s">
        <v>1</v>
      </c>
      <c r="N362" s="136" t="s">
        <v>38</v>
      </c>
      <c r="P362" s="137">
        <f>O362*H362</f>
        <v>0</v>
      </c>
      <c r="Q362" s="137">
        <v>1.0489999999999999E-2</v>
      </c>
      <c r="R362" s="137">
        <f>Q362*H362</f>
        <v>1.2751119499999999</v>
      </c>
      <c r="S362" s="137">
        <v>0</v>
      </c>
      <c r="T362" s="138">
        <f>S362*H362</f>
        <v>0</v>
      </c>
      <c r="AR362" s="139" t="s">
        <v>131</v>
      </c>
      <c r="AT362" s="139" t="s">
        <v>126</v>
      </c>
      <c r="AU362" s="139" t="s">
        <v>83</v>
      </c>
      <c r="AY362" s="16" t="s">
        <v>124</v>
      </c>
      <c r="BE362" s="140">
        <f>IF(N362="základní",J362,0)</f>
        <v>0</v>
      </c>
      <c r="BF362" s="140">
        <f>IF(N362="snížená",J362,0)</f>
        <v>0</v>
      </c>
      <c r="BG362" s="140">
        <f>IF(N362="zákl. přenesená",J362,0)</f>
        <v>0</v>
      </c>
      <c r="BH362" s="140">
        <f>IF(N362="sníž. přenesená",J362,0)</f>
        <v>0</v>
      </c>
      <c r="BI362" s="140">
        <f>IF(N362="nulová",J362,0)</f>
        <v>0</v>
      </c>
      <c r="BJ362" s="16" t="s">
        <v>81</v>
      </c>
      <c r="BK362" s="140">
        <f>ROUND(I362*H362,2)</f>
        <v>0</v>
      </c>
      <c r="BL362" s="16" t="s">
        <v>131</v>
      </c>
      <c r="BM362" s="139" t="s">
        <v>544</v>
      </c>
    </row>
    <row r="363" spans="2:65" s="1" customFormat="1" ht="19.5">
      <c r="B363" s="31"/>
      <c r="D363" s="141" t="s">
        <v>133</v>
      </c>
      <c r="F363" s="142" t="s">
        <v>545</v>
      </c>
      <c r="I363" s="143"/>
      <c r="L363" s="31"/>
      <c r="M363" s="144"/>
      <c r="T363" s="54"/>
      <c r="AT363" s="16" t="s">
        <v>133</v>
      </c>
      <c r="AU363" s="16" t="s">
        <v>83</v>
      </c>
    </row>
    <row r="364" spans="2:65" s="12" customFormat="1" ht="22.5">
      <c r="B364" s="145"/>
      <c r="D364" s="141" t="s">
        <v>135</v>
      </c>
      <c r="E364" s="146" t="s">
        <v>1</v>
      </c>
      <c r="F364" s="147" t="s">
        <v>546</v>
      </c>
      <c r="H364" s="148">
        <v>121.55500000000001</v>
      </c>
      <c r="I364" s="149"/>
      <c r="L364" s="145"/>
      <c r="M364" s="150"/>
      <c r="T364" s="151"/>
      <c r="AT364" s="146" t="s">
        <v>135</v>
      </c>
      <c r="AU364" s="146" t="s">
        <v>83</v>
      </c>
      <c r="AV364" s="12" t="s">
        <v>83</v>
      </c>
      <c r="AW364" s="12" t="s">
        <v>30</v>
      </c>
      <c r="AX364" s="12" t="s">
        <v>81</v>
      </c>
      <c r="AY364" s="146" t="s">
        <v>124</v>
      </c>
    </row>
    <row r="365" spans="2:65" s="1" customFormat="1" ht="24.2" customHeight="1">
      <c r="B365" s="127"/>
      <c r="C365" s="128" t="s">
        <v>547</v>
      </c>
      <c r="D365" s="128" t="s">
        <v>126</v>
      </c>
      <c r="E365" s="129" t="s">
        <v>548</v>
      </c>
      <c r="F365" s="130" t="s">
        <v>549</v>
      </c>
      <c r="G365" s="131" t="s">
        <v>195</v>
      </c>
      <c r="H365" s="132">
        <v>121</v>
      </c>
      <c r="I365" s="133"/>
      <c r="J365" s="134">
        <f>ROUND(I365*H365,2)</f>
        <v>0</v>
      </c>
      <c r="K365" s="130" t="s">
        <v>130</v>
      </c>
      <c r="L365" s="31"/>
      <c r="M365" s="135" t="s">
        <v>1</v>
      </c>
      <c r="N365" s="136" t="s">
        <v>38</v>
      </c>
      <c r="P365" s="137">
        <f>O365*H365</f>
        <v>0</v>
      </c>
      <c r="Q365" s="137">
        <v>1.298E-2</v>
      </c>
      <c r="R365" s="137">
        <f>Q365*H365</f>
        <v>1.5705800000000001</v>
      </c>
      <c r="S365" s="137">
        <v>0</v>
      </c>
      <c r="T365" s="138">
        <f>S365*H365</f>
        <v>0</v>
      </c>
      <c r="AR365" s="139" t="s">
        <v>131</v>
      </c>
      <c r="AT365" s="139" t="s">
        <v>126</v>
      </c>
      <c r="AU365" s="139" t="s">
        <v>83</v>
      </c>
      <c r="AY365" s="16" t="s">
        <v>124</v>
      </c>
      <c r="BE365" s="140">
        <f>IF(N365="základní",J365,0)</f>
        <v>0</v>
      </c>
      <c r="BF365" s="140">
        <f>IF(N365="snížená",J365,0)</f>
        <v>0</v>
      </c>
      <c r="BG365" s="140">
        <f>IF(N365="zákl. přenesená",J365,0)</f>
        <v>0</v>
      </c>
      <c r="BH365" s="140">
        <f>IF(N365="sníž. přenesená",J365,0)</f>
        <v>0</v>
      </c>
      <c r="BI365" s="140">
        <f>IF(N365="nulová",J365,0)</f>
        <v>0</v>
      </c>
      <c r="BJ365" s="16" t="s">
        <v>81</v>
      </c>
      <c r="BK365" s="140">
        <f>ROUND(I365*H365,2)</f>
        <v>0</v>
      </c>
      <c r="BL365" s="16" t="s">
        <v>131</v>
      </c>
      <c r="BM365" s="139" t="s">
        <v>550</v>
      </c>
    </row>
    <row r="366" spans="2:65" s="1" customFormat="1" ht="19.5">
      <c r="B366" s="31"/>
      <c r="D366" s="141" t="s">
        <v>133</v>
      </c>
      <c r="F366" s="142" t="s">
        <v>551</v>
      </c>
      <c r="I366" s="143"/>
      <c r="L366" s="31"/>
      <c r="M366" s="144"/>
      <c r="T366" s="54"/>
      <c r="AT366" s="16" t="s">
        <v>133</v>
      </c>
      <c r="AU366" s="16" t="s">
        <v>83</v>
      </c>
    </row>
    <row r="367" spans="2:65" s="12" customFormat="1">
      <c r="B367" s="145"/>
      <c r="D367" s="141" t="s">
        <v>135</v>
      </c>
      <c r="E367" s="146" t="s">
        <v>1</v>
      </c>
      <c r="F367" s="147" t="s">
        <v>552</v>
      </c>
      <c r="H367" s="148">
        <v>121</v>
      </c>
      <c r="I367" s="149"/>
      <c r="L367" s="145"/>
      <c r="M367" s="150"/>
      <c r="T367" s="151"/>
      <c r="AT367" s="146" t="s">
        <v>135</v>
      </c>
      <c r="AU367" s="146" t="s">
        <v>83</v>
      </c>
      <c r="AV367" s="12" t="s">
        <v>83</v>
      </c>
      <c r="AW367" s="12" t="s">
        <v>30</v>
      </c>
      <c r="AX367" s="12" t="s">
        <v>81</v>
      </c>
      <c r="AY367" s="146" t="s">
        <v>124</v>
      </c>
    </row>
    <row r="368" spans="2:65" s="1" customFormat="1" ht="24.2" customHeight="1">
      <c r="B368" s="127"/>
      <c r="C368" s="128" t="s">
        <v>553</v>
      </c>
      <c r="D368" s="128" t="s">
        <v>126</v>
      </c>
      <c r="E368" s="129" t="s">
        <v>554</v>
      </c>
      <c r="F368" s="130" t="s">
        <v>555</v>
      </c>
      <c r="G368" s="131" t="s">
        <v>195</v>
      </c>
      <c r="H368" s="132">
        <v>121</v>
      </c>
      <c r="I368" s="133"/>
      <c r="J368" s="134">
        <f>ROUND(I368*H368,2)</f>
        <v>0</v>
      </c>
      <c r="K368" s="130" t="s">
        <v>130</v>
      </c>
      <c r="L368" s="31"/>
      <c r="M368" s="135" t="s">
        <v>1</v>
      </c>
      <c r="N368" s="136" t="s">
        <v>38</v>
      </c>
      <c r="P368" s="137">
        <f>O368*H368</f>
        <v>0</v>
      </c>
      <c r="Q368" s="137">
        <v>1.1000000000000001E-3</v>
      </c>
      <c r="R368" s="137">
        <f>Q368*H368</f>
        <v>0.1331</v>
      </c>
      <c r="S368" s="137">
        <v>0</v>
      </c>
      <c r="T368" s="138">
        <f>S368*H368</f>
        <v>0</v>
      </c>
      <c r="AR368" s="139" t="s">
        <v>131</v>
      </c>
      <c r="AT368" s="139" t="s">
        <v>126</v>
      </c>
      <c r="AU368" s="139" t="s">
        <v>83</v>
      </c>
      <c r="AY368" s="16" t="s">
        <v>124</v>
      </c>
      <c r="BE368" s="140">
        <f>IF(N368="základní",J368,0)</f>
        <v>0</v>
      </c>
      <c r="BF368" s="140">
        <f>IF(N368="snížená",J368,0)</f>
        <v>0</v>
      </c>
      <c r="BG368" s="140">
        <f>IF(N368="zákl. přenesená",J368,0)</f>
        <v>0</v>
      </c>
      <c r="BH368" s="140">
        <f>IF(N368="sníž. přenesená",J368,0)</f>
        <v>0</v>
      </c>
      <c r="BI368" s="140">
        <f>IF(N368="nulová",J368,0)</f>
        <v>0</v>
      </c>
      <c r="BJ368" s="16" t="s">
        <v>81</v>
      </c>
      <c r="BK368" s="140">
        <f>ROUND(I368*H368,2)</f>
        <v>0</v>
      </c>
      <c r="BL368" s="16" t="s">
        <v>131</v>
      </c>
      <c r="BM368" s="139" t="s">
        <v>556</v>
      </c>
    </row>
    <row r="369" spans="2:65" s="1" customFormat="1" ht="19.5">
      <c r="B369" s="31"/>
      <c r="D369" s="141" t="s">
        <v>133</v>
      </c>
      <c r="F369" s="142" t="s">
        <v>557</v>
      </c>
      <c r="I369" s="143"/>
      <c r="L369" s="31"/>
      <c r="M369" s="144"/>
      <c r="T369" s="54"/>
      <c r="AT369" s="16" t="s">
        <v>133</v>
      </c>
      <c r="AU369" s="16" t="s">
        <v>83</v>
      </c>
    </row>
    <row r="370" spans="2:65" s="1" customFormat="1" ht="24.2" customHeight="1">
      <c r="B370" s="127"/>
      <c r="C370" s="128" t="s">
        <v>558</v>
      </c>
      <c r="D370" s="128" t="s">
        <v>126</v>
      </c>
      <c r="E370" s="129" t="s">
        <v>559</v>
      </c>
      <c r="F370" s="130" t="s">
        <v>560</v>
      </c>
      <c r="G370" s="131" t="s">
        <v>146</v>
      </c>
      <c r="H370" s="132">
        <v>3.85</v>
      </c>
      <c r="I370" s="133"/>
      <c r="J370" s="134">
        <f>ROUND(I370*H370,2)</f>
        <v>0</v>
      </c>
      <c r="K370" s="130" t="s">
        <v>130</v>
      </c>
      <c r="L370" s="31"/>
      <c r="M370" s="135" t="s">
        <v>1</v>
      </c>
      <c r="N370" s="136" t="s">
        <v>38</v>
      </c>
      <c r="P370" s="137">
        <f>O370*H370</f>
        <v>0</v>
      </c>
      <c r="Q370" s="137">
        <v>2</v>
      </c>
      <c r="R370" s="137">
        <f>Q370*H370</f>
        <v>7.7</v>
      </c>
      <c r="S370" s="137">
        <v>0</v>
      </c>
      <c r="T370" s="138">
        <f>S370*H370</f>
        <v>0</v>
      </c>
      <c r="AR370" s="139" t="s">
        <v>131</v>
      </c>
      <c r="AT370" s="139" t="s">
        <v>126</v>
      </c>
      <c r="AU370" s="139" t="s">
        <v>83</v>
      </c>
      <c r="AY370" s="16" t="s">
        <v>124</v>
      </c>
      <c r="BE370" s="140">
        <f>IF(N370="základní",J370,0)</f>
        <v>0</v>
      </c>
      <c r="BF370" s="140">
        <f>IF(N370="snížená",J370,0)</f>
        <v>0</v>
      </c>
      <c r="BG370" s="140">
        <f>IF(N370="zákl. přenesená",J370,0)</f>
        <v>0</v>
      </c>
      <c r="BH370" s="140">
        <f>IF(N370="sníž. přenesená",J370,0)</f>
        <v>0</v>
      </c>
      <c r="BI370" s="140">
        <f>IF(N370="nulová",J370,0)</f>
        <v>0</v>
      </c>
      <c r="BJ370" s="16" t="s">
        <v>81</v>
      </c>
      <c r="BK370" s="140">
        <f>ROUND(I370*H370,2)</f>
        <v>0</v>
      </c>
      <c r="BL370" s="16" t="s">
        <v>131</v>
      </c>
      <c r="BM370" s="139" t="s">
        <v>561</v>
      </c>
    </row>
    <row r="371" spans="2:65" s="1" customFormat="1" ht="29.25">
      <c r="B371" s="31"/>
      <c r="D371" s="141" t="s">
        <v>133</v>
      </c>
      <c r="F371" s="142" t="s">
        <v>562</v>
      </c>
      <c r="I371" s="143"/>
      <c r="L371" s="31"/>
      <c r="M371" s="144"/>
      <c r="T371" s="54"/>
      <c r="AT371" s="16" t="s">
        <v>133</v>
      </c>
      <c r="AU371" s="16" t="s">
        <v>83</v>
      </c>
    </row>
    <row r="372" spans="2:65" s="12" customFormat="1" ht="22.5">
      <c r="B372" s="145"/>
      <c r="D372" s="141" t="s">
        <v>135</v>
      </c>
      <c r="E372" s="146" t="s">
        <v>1</v>
      </c>
      <c r="F372" s="147" t="s">
        <v>563</v>
      </c>
      <c r="H372" s="148">
        <v>3.85</v>
      </c>
      <c r="I372" s="149"/>
      <c r="L372" s="145"/>
      <c r="M372" s="150"/>
      <c r="T372" s="151"/>
      <c r="AT372" s="146" t="s">
        <v>135</v>
      </c>
      <c r="AU372" s="146" t="s">
        <v>83</v>
      </c>
      <c r="AV372" s="12" t="s">
        <v>83</v>
      </c>
      <c r="AW372" s="12" t="s">
        <v>30</v>
      </c>
      <c r="AX372" s="12" t="s">
        <v>81</v>
      </c>
      <c r="AY372" s="146" t="s">
        <v>124</v>
      </c>
    </row>
    <row r="373" spans="2:65" s="1" customFormat="1" ht="24.2" customHeight="1">
      <c r="B373" s="127"/>
      <c r="C373" s="128" t="s">
        <v>564</v>
      </c>
      <c r="D373" s="128" t="s">
        <v>126</v>
      </c>
      <c r="E373" s="129" t="s">
        <v>565</v>
      </c>
      <c r="F373" s="130" t="s">
        <v>566</v>
      </c>
      <c r="G373" s="131" t="s">
        <v>146</v>
      </c>
      <c r="H373" s="132">
        <v>20.503</v>
      </c>
      <c r="I373" s="133"/>
      <c r="J373" s="134">
        <f>ROUND(I373*H373,2)</f>
        <v>0</v>
      </c>
      <c r="K373" s="130" t="s">
        <v>130</v>
      </c>
      <c r="L373" s="31"/>
      <c r="M373" s="135" t="s">
        <v>1</v>
      </c>
      <c r="N373" s="136" t="s">
        <v>38</v>
      </c>
      <c r="P373" s="137">
        <f>O373*H373</f>
        <v>0</v>
      </c>
      <c r="Q373" s="137">
        <v>0</v>
      </c>
      <c r="R373" s="137">
        <f>Q373*H373</f>
        <v>0</v>
      </c>
      <c r="S373" s="137">
        <v>0</v>
      </c>
      <c r="T373" s="138">
        <f>S373*H373</f>
        <v>0</v>
      </c>
      <c r="AR373" s="139" t="s">
        <v>131</v>
      </c>
      <c r="AT373" s="139" t="s">
        <v>126</v>
      </c>
      <c r="AU373" s="139" t="s">
        <v>83</v>
      </c>
      <c r="AY373" s="16" t="s">
        <v>124</v>
      </c>
      <c r="BE373" s="140">
        <f>IF(N373="základní",J373,0)</f>
        <v>0</v>
      </c>
      <c r="BF373" s="140">
        <f>IF(N373="snížená",J373,0)</f>
        <v>0</v>
      </c>
      <c r="BG373" s="140">
        <f>IF(N373="zákl. přenesená",J373,0)</f>
        <v>0</v>
      </c>
      <c r="BH373" s="140">
        <f>IF(N373="sníž. přenesená",J373,0)</f>
        <v>0</v>
      </c>
      <c r="BI373" s="140">
        <f>IF(N373="nulová",J373,0)</f>
        <v>0</v>
      </c>
      <c r="BJ373" s="16" t="s">
        <v>81</v>
      </c>
      <c r="BK373" s="140">
        <f>ROUND(I373*H373,2)</f>
        <v>0</v>
      </c>
      <c r="BL373" s="16" t="s">
        <v>131</v>
      </c>
      <c r="BM373" s="139" t="s">
        <v>567</v>
      </c>
    </row>
    <row r="374" spans="2:65" s="1" customFormat="1" ht="29.25">
      <c r="B374" s="31"/>
      <c r="D374" s="141" t="s">
        <v>133</v>
      </c>
      <c r="F374" s="142" t="s">
        <v>568</v>
      </c>
      <c r="I374" s="143"/>
      <c r="L374" s="31"/>
      <c r="M374" s="144"/>
      <c r="T374" s="54"/>
      <c r="AT374" s="16" t="s">
        <v>133</v>
      </c>
      <c r="AU374" s="16" t="s">
        <v>83</v>
      </c>
    </row>
    <row r="375" spans="2:65" s="12" customFormat="1" ht="22.5">
      <c r="B375" s="145"/>
      <c r="D375" s="141" t="s">
        <v>135</v>
      </c>
      <c r="E375" s="146" t="s">
        <v>1</v>
      </c>
      <c r="F375" s="147" t="s">
        <v>569</v>
      </c>
      <c r="H375" s="148">
        <v>6.5419999999999998</v>
      </c>
      <c r="I375" s="149"/>
      <c r="L375" s="145"/>
      <c r="M375" s="150"/>
      <c r="T375" s="151"/>
      <c r="AT375" s="146" t="s">
        <v>135</v>
      </c>
      <c r="AU375" s="146" t="s">
        <v>83</v>
      </c>
      <c r="AV375" s="12" t="s">
        <v>83</v>
      </c>
      <c r="AW375" s="12" t="s">
        <v>30</v>
      </c>
      <c r="AX375" s="12" t="s">
        <v>73</v>
      </c>
      <c r="AY375" s="146" t="s">
        <v>124</v>
      </c>
    </row>
    <row r="376" spans="2:65" s="12" customFormat="1" ht="22.5">
      <c r="B376" s="145"/>
      <c r="D376" s="141" t="s">
        <v>135</v>
      </c>
      <c r="E376" s="146" t="s">
        <v>1</v>
      </c>
      <c r="F376" s="147" t="s">
        <v>570</v>
      </c>
      <c r="H376" s="148">
        <v>13.961</v>
      </c>
      <c r="I376" s="149"/>
      <c r="L376" s="145"/>
      <c r="M376" s="150"/>
      <c r="T376" s="151"/>
      <c r="AT376" s="146" t="s">
        <v>135</v>
      </c>
      <c r="AU376" s="146" t="s">
        <v>83</v>
      </c>
      <c r="AV376" s="12" t="s">
        <v>83</v>
      </c>
      <c r="AW376" s="12" t="s">
        <v>30</v>
      </c>
      <c r="AX376" s="12" t="s">
        <v>73</v>
      </c>
      <c r="AY376" s="146" t="s">
        <v>124</v>
      </c>
    </row>
    <row r="377" spans="2:65" s="13" customFormat="1">
      <c r="B377" s="152"/>
      <c r="D377" s="141" t="s">
        <v>135</v>
      </c>
      <c r="E377" s="153" t="s">
        <v>1</v>
      </c>
      <c r="F377" s="154" t="s">
        <v>151</v>
      </c>
      <c r="H377" s="155">
        <v>20.503</v>
      </c>
      <c r="I377" s="156"/>
      <c r="L377" s="152"/>
      <c r="M377" s="157"/>
      <c r="T377" s="158"/>
      <c r="AT377" s="153" t="s">
        <v>135</v>
      </c>
      <c r="AU377" s="153" t="s">
        <v>83</v>
      </c>
      <c r="AV377" s="13" t="s">
        <v>131</v>
      </c>
      <c r="AW377" s="13" t="s">
        <v>30</v>
      </c>
      <c r="AX377" s="13" t="s">
        <v>81</v>
      </c>
      <c r="AY377" s="153" t="s">
        <v>124</v>
      </c>
    </row>
    <row r="378" spans="2:65" s="1" customFormat="1" ht="24.2" customHeight="1">
      <c r="B378" s="127"/>
      <c r="C378" s="128" t="s">
        <v>571</v>
      </c>
      <c r="D378" s="128" t="s">
        <v>126</v>
      </c>
      <c r="E378" s="129" t="s">
        <v>572</v>
      </c>
      <c r="F378" s="130" t="s">
        <v>573</v>
      </c>
      <c r="G378" s="131" t="s">
        <v>146</v>
      </c>
      <c r="H378" s="132">
        <v>4.2</v>
      </c>
      <c r="I378" s="133"/>
      <c r="J378" s="134">
        <f>ROUND(I378*H378,2)</f>
        <v>0</v>
      </c>
      <c r="K378" s="130" t="s">
        <v>130</v>
      </c>
      <c r="L378" s="31"/>
      <c r="M378" s="135" t="s">
        <v>1</v>
      </c>
      <c r="N378" s="136" t="s">
        <v>38</v>
      </c>
      <c r="P378" s="137">
        <f>O378*H378</f>
        <v>0</v>
      </c>
      <c r="Q378" s="137">
        <v>0</v>
      </c>
      <c r="R378" s="137">
        <f>Q378*H378</f>
        <v>0</v>
      </c>
      <c r="S378" s="137">
        <v>0</v>
      </c>
      <c r="T378" s="138">
        <f>S378*H378</f>
        <v>0</v>
      </c>
      <c r="AR378" s="139" t="s">
        <v>131</v>
      </c>
      <c r="AT378" s="139" t="s">
        <v>126</v>
      </c>
      <c r="AU378" s="139" t="s">
        <v>83</v>
      </c>
      <c r="AY378" s="16" t="s">
        <v>124</v>
      </c>
      <c r="BE378" s="140">
        <f>IF(N378="základní",J378,0)</f>
        <v>0</v>
      </c>
      <c r="BF378" s="140">
        <f>IF(N378="snížená",J378,0)</f>
        <v>0</v>
      </c>
      <c r="BG378" s="140">
        <f>IF(N378="zákl. přenesená",J378,0)</f>
        <v>0</v>
      </c>
      <c r="BH378" s="140">
        <f>IF(N378="sníž. přenesená",J378,0)</f>
        <v>0</v>
      </c>
      <c r="BI378" s="140">
        <f>IF(N378="nulová",J378,0)</f>
        <v>0</v>
      </c>
      <c r="BJ378" s="16" t="s">
        <v>81</v>
      </c>
      <c r="BK378" s="140">
        <f>ROUND(I378*H378,2)</f>
        <v>0</v>
      </c>
      <c r="BL378" s="16" t="s">
        <v>131</v>
      </c>
      <c r="BM378" s="139" t="s">
        <v>574</v>
      </c>
    </row>
    <row r="379" spans="2:65" s="1" customFormat="1" ht="19.5">
      <c r="B379" s="31"/>
      <c r="D379" s="141" t="s">
        <v>133</v>
      </c>
      <c r="F379" s="142" t="s">
        <v>575</v>
      </c>
      <c r="I379" s="143"/>
      <c r="L379" s="31"/>
      <c r="M379" s="144"/>
      <c r="T379" s="54"/>
      <c r="AT379" s="16" t="s">
        <v>133</v>
      </c>
      <c r="AU379" s="16" t="s">
        <v>83</v>
      </c>
    </row>
    <row r="380" spans="2:65" s="14" customFormat="1" ht="22.5">
      <c r="B380" s="159"/>
      <c r="D380" s="141" t="s">
        <v>135</v>
      </c>
      <c r="E380" s="160" t="s">
        <v>1</v>
      </c>
      <c r="F380" s="161" t="s">
        <v>576</v>
      </c>
      <c r="H380" s="160" t="s">
        <v>1</v>
      </c>
      <c r="I380" s="162"/>
      <c r="L380" s="159"/>
      <c r="M380" s="163"/>
      <c r="T380" s="164"/>
      <c r="AT380" s="160" t="s">
        <v>135</v>
      </c>
      <c r="AU380" s="160" t="s">
        <v>83</v>
      </c>
      <c r="AV380" s="14" t="s">
        <v>81</v>
      </c>
      <c r="AW380" s="14" t="s">
        <v>30</v>
      </c>
      <c r="AX380" s="14" t="s">
        <v>73</v>
      </c>
      <c r="AY380" s="160" t="s">
        <v>124</v>
      </c>
    </row>
    <row r="381" spans="2:65" s="12" customFormat="1">
      <c r="B381" s="145"/>
      <c r="D381" s="141" t="s">
        <v>135</v>
      </c>
      <c r="E381" s="146" t="s">
        <v>1</v>
      </c>
      <c r="F381" s="147" t="s">
        <v>577</v>
      </c>
      <c r="H381" s="148">
        <v>4.2</v>
      </c>
      <c r="I381" s="149"/>
      <c r="L381" s="145"/>
      <c r="M381" s="150"/>
      <c r="T381" s="151"/>
      <c r="AT381" s="146" t="s">
        <v>135</v>
      </c>
      <c r="AU381" s="146" t="s">
        <v>83</v>
      </c>
      <c r="AV381" s="12" t="s">
        <v>83</v>
      </c>
      <c r="AW381" s="12" t="s">
        <v>30</v>
      </c>
      <c r="AX381" s="12" t="s">
        <v>81</v>
      </c>
      <c r="AY381" s="146" t="s">
        <v>124</v>
      </c>
    </row>
    <row r="382" spans="2:65" s="1" customFormat="1" ht="24.2" customHeight="1">
      <c r="B382" s="127"/>
      <c r="C382" s="128" t="s">
        <v>578</v>
      </c>
      <c r="D382" s="128" t="s">
        <v>126</v>
      </c>
      <c r="E382" s="129" t="s">
        <v>579</v>
      </c>
      <c r="F382" s="130" t="s">
        <v>580</v>
      </c>
      <c r="G382" s="131" t="s">
        <v>146</v>
      </c>
      <c r="H382" s="132">
        <v>32.125</v>
      </c>
      <c r="I382" s="133"/>
      <c r="J382" s="134">
        <f>ROUND(I382*H382,2)</f>
        <v>0</v>
      </c>
      <c r="K382" s="130" t="s">
        <v>130</v>
      </c>
      <c r="L382" s="31"/>
      <c r="M382" s="135" t="s">
        <v>1</v>
      </c>
      <c r="N382" s="136" t="s">
        <v>38</v>
      </c>
      <c r="P382" s="137">
        <f>O382*H382</f>
        <v>0</v>
      </c>
      <c r="Q382" s="137">
        <v>2.21</v>
      </c>
      <c r="R382" s="137">
        <f>Q382*H382</f>
        <v>70.996250000000003</v>
      </c>
      <c r="S382" s="137">
        <v>0</v>
      </c>
      <c r="T382" s="138">
        <f>S382*H382</f>
        <v>0</v>
      </c>
      <c r="AR382" s="139" t="s">
        <v>131</v>
      </c>
      <c r="AT382" s="139" t="s">
        <v>126</v>
      </c>
      <c r="AU382" s="139" t="s">
        <v>83</v>
      </c>
      <c r="AY382" s="16" t="s">
        <v>124</v>
      </c>
      <c r="BE382" s="140">
        <f>IF(N382="základní",J382,0)</f>
        <v>0</v>
      </c>
      <c r="BF382" s="140">
        <f>IF(N382="snížená",J382,0)</f>
        <v>0</v>
      </c>
      <c r="BG382" s="140">
        <f>IF(N382="zákl. přenesená",J382,0)</f>
        <v>0</v>
      </c>
      <c r="BH382" s="140">
        <f>IF(N382="sníž. přenesená",J382,0)</f>
        <v>0</v>
      </c>
      <c r="BI382" s="140">
        <f>IF(N382="nulová",J382,0)</f>
        <v>0</v>
      </c>
      <c r="BJ382" s="16" t="s">
        <v>81</v>
      </c>
      <c r="BK382" s="140">
        <f>ROUND(I382*H382,2)</f>
        <v>0</v>
      </c>
      <c r="BL382" s="16" t="s">
        <v>131</v>
      </c>
      <c r="BM382" s="139" t="s">
        <v>581</v>
      </c>
    </row>
    <row r="383" spans="2:65" s="1" customFormat="1" ht="29.25">
      <c r="B383" s="31"/>
      <c r="D383" s="141" t="s">
        <v>133</v>
      </c>
      <c r="F383" s="142" t="s">
        <v>582</v>
      </c>
      <c r="I383" s="143"/>
      <c r="L383" s="31"/>
      <c r="M383" s="144"/>
      <c r="T383" s="54"/>
      <c r="AT383" s="16" t="s">
        <v>133</v>
      </c>
      <c r="AU383" s="16" t="s">
        <v>83</v>
      </c>
    </row>
    <row r="384" spans="2:65" s="12" customFormat="1" ht="33.75">
      <c r="B384" s="145"/>
      <c r="D384" s="141" t="s">
        <v>135</v>
      </c>
      <c r="E384" s="146" t="s">
        <v>1</v>
      </c>
      <c r="F384" s="147" t="s">
        <v>583</v>
      </c>
      <c r="H384" s="148">
        <v>32.125</v>
      </c>
      <c r="I384" s="149"/>
      <c r="L384" s="145"/>
      <c r="M384" s="150"/>
      <c r="T384" s="151"/>
      <c r="AT384" s="146" t="s">
        <v>135</v>
      </c>
      <c r="AU384" s="146" t="s">
        <v>83</v>
      </c>
      <c r="AV384" s="12" t="s">
        <v>83</v>
      </c>
      <c r="AW384" s="12" t="s">
        <v>30</v>
      </c>
      <c r="AX384" s="12" t="s">
        <v>81</v>
      </c>
      <c r="AY384" s="146" t="s">
        <v>124</v>
      </c>
    </row>
    <row r="385" spans="2:65" s="1" customFormat="1" ht="33" customHeight="1">
      <c r="B385" s="127"/>
      <c r="C385" s="128" t="s">
        <v>584</v>
      </c>
      <c r="D385" s="128" t="s">
        <v>126</v>
      </c>
      <c r="E385" s="129" t="s">
        <v>585</v>
      </c>
      <c r="F385" s="130" t="s">
        <v>586</v>
      </c>
      <c r="G385" s="131" t="s">
        <v>195</v>
      </c>
      <c r="H385" s="132">
        <v>114.312</v>
      </c>
      <c r="I385" s="133"/>
      <c r="J385" s="134">
        <f>ROUND(I385*H385,2)</f>
        <v>0</v>
      </c>
      <c r="K385" s="130" t="s">
        <v>130</v>
      </c>
      <c r="L385" s="31"/>
      <c r="M385" s="135" t="s">
        <v>1</v>
      </c>
      <c r="N385" s="136" t="s">
        <v>38</v>
      </c>
      <c r="P385" s="137">
        <f>O385*H385</f>
        <v>0</v>
      </c>
      <c r="Q385" s="137">
        <v>1.0311999999999999</v>
      </c>
      <c r="R385" s="137">
        <f>Q385*H385</f>
        <v>117.87853439999999</v>
      </c>
      <c r="S385" s="137">
        <v>0</v>
      </c>
      <c r="T385" s="138">
        <f>S385*H385</f>
        <v>0</v>
      </c>
      <c r="AR385" s="139" t="s">
        <v>131</v>
      </c>
      <c r="AT385" s="139" t="s">
        <v>126</v>
      </c>
      <c r="AU385" s="139" t="s">
        <v>83</v>
      </c>
      <c r="AY385" s="16" t="s">
        <v>124</v>
      </c>
      <c r="BE385" s="140">
        <f>IF(N385="základní",J385,0)</f>
        <v>0</v>
      </c>
      <c r="BF385" s="140">
        <f>IF(N385="snížená",J385,0)</f>
        <v>0</v>
      </c>
      <c r="BG385" s="140">
        <f>IF(N385="zákl. přenesená",J385,0)</f>
        <v>0</v>
      </c>
      <c r="BH385" s="140">
        <f>IF(N385="sníž. přenesená",J385,0)</f>
        <v>0</v>
      </c>
      <c r="BI385" s="140">
        <f>IF(N385="nulová",J385,0)</f>
        <v>0</v>
      </c>
      <c r="BJ385" s="16" t="s">
        <v>81</v>
      </c>
      <c r="BK385" s="140">
        <f>ROUND(I385*H385,2)</f>
        <v>0</v>
      </c>
      <c r="BL385" s="16" t="s">
        <v>131</v>
      </c>
      <c r="BM385" s="139" t="s">
        <v>587</v>
      </c>
    </row>
    <row r="386" spans="2:65" s="1" customFormat="1" ht="29.25">
      <c r="B386" s="31"/>
      <c r="D386" s="141" t="s">
        <v>133</v>
      </c>
      <c r="F386" s="142" t="s">
        <v>588</v>
      </c>
      <c r="I386" s="143"/>
      <c r="L386" s="31"/>
      <c r="M386" s="144"/>
      <c r="T386" s="54"/>
      <c r="AT386" s="16" t="s">
        <v>133</v>
      </c>
      <c r="AU386" s="16" t="s">
        <v>83</v>
      </c>
    </row>
    <row r="387" spans="2:65" s="12" customFormat="1" ht="22.5">
      <c r="B387" s="145"/>
      <c r="D387" s="141" t="s">
        <v>135</v>
      </c>
      <c r="E387" s="146" t="s">
        <v>1</v>
      </c>
      <c r="F387" s="147" t="s">
        <v>589</v>
      </c>
      <c r="H387" s="148">
        <v>114.312</v>
      </c>
      <c r="I387" s="149"/>
      <c r="L387" s="145"/>
      <c r="M387" s="150"/>
      <c r="T387" s="151"/>
      <c r="AT387" s="146" t="s">
        <v>135</v>
      </c>
      <c r="AU387" s="146" t="s">
        <v>83</v>
      </c>
      <c r="AV387" s="12" t="s">
        <v>83</v>
      </c>
      <c r="AW387" s="12" t="s">
        <v>30</v>
      </c>
      <c r="AX387" s="12" t="s">
        <v>81</v>
      </c>
      <c r="AY387" s="146" t="s">
        <v>124</v>
      </c>
    </row>
    <row r="388" spans="2:65" s="11" customFormat="1" ht="22.9" customHeight="1">
      <c r="B388" s="115"/>
      <c r="D388" s="116" t="s">
        <v>72</v>
      </c>
      <c r="E388" s="125" t="s">
        <v>157</v>
      </c>
      <c r="F388" s="125" t="s">
        <v>590</v>
      </c>
      <c r="I388" s="118"/>
      <c r="J388" s="126">
        <f>BK388</f>
        <v>0</v>
      </c>
      <c r="L388" s="115"/>
      <c r="M388" s="120"/>
      <c r="P388" s="121">
        <f>SUM(P389:P402)</f>
        <v>0</v>
      </c>
      <c r="R388" s="121">
        <f>SUM(R389:R402)</f>
        <v>0</v>
      </c>
      <c r="T388" s="122">
        <f>SUM(T389:T402)</f>
        <v>0</v>
      </c>
      <c r="AR388" s="116" t="s">
        <v>81</v>
      </c>
      <c r="AT388" s="123" t="s">
        <v>72</v>
      </c>
      <c r="AU388" s="123" t="s">
        <v>81</v>
      </c>
      <c r="AY388" s="116" t="s">
        <v>124</v>
      </c>
      <c r="BK388" s="124">
        <f>SUM(BK389:BK402)</f>
        <v>0</v>
      </c>
    </row>
    <row r="389" spans="2:65" s="1" customFormat="1" ht="21.75" customHeight="1">
      <c r="B389" s="127"/>
      <c r="C389" s="128" t="s">
        <v>591</v>
      </c>
      <c r="D389" s="128" t="s">
        <v>126</v>
      </c>
      <c r="E389" s="129" t="s">
        <v>592</v>
      </c>
      <c r="F389" s="130" t="s">
        <v>593</v>
      </c>
      <c r="G389" s="131" t="s">
        <v>195</v>
      </c>
      <c r="H389" s="132">
        <v>24.58</v>
      </c>
      <c r="I389" s="133"/>
      <c r="J389" s="134">
        <f>ROUND(I389*H389,2)</f>
        <v>0</v>
      </c>
      <c r="K389" s="130" t="s">
        <v>130</v>
      </c>
      <c r="L389" s="31"/>
      <c r="M389" s="135" t="s">
        <v>1</v>
      </c>
      <c r="N389" s="136" t="s">
        <v>38</v>
      </c>
      <c r="P389" s="137">
        <f>O389*H389</f>
        <v>0</v>
      </c>
      <c r="Q389" s="137">
        <v>0</v>
      </c>
      <c r="R389" s="137">
        <f>Q389*H389</f>
        <v>0</v>
      </c>
      <c r="S389" s="137">
        <v>0</v>
      </c>
      <c r="T389" s="138">
        <f>S389*H389</f>
        <v>0</v>
      </c>
      <c r="AR389" s="139" t="s">
        <v>131</v>
      </c>
      <c r="AT389" s="139" t="s">
        <v>126</v>
      </c>
      <c r="AU389" s="139" t="s">
        <v>83</v>
      </c>
      <c r="AY389" s="16" t="s">
        <v>124</v>
      </c>
      <c r="BE389" s="140">
        <f>IF(N389="základní",J389,0)</f>
        <v>0</v>
      </c>
      <c r="BF389" s="140">
        <f>IF(N389="snížená",J389,0)</f>
        <v>0</v>
      </c>
      <c r="BG389" s="140">
        <f>IF(N389="zákl. přenesená",J389,0)</f>
        <v>0</v>
      </c>
      <c r="BH389" s="140">
        <f>IF(N389="sníž. přenesená",J389,0)</f>
        <v>0</v>
      </c>
      <c r="BI389" s="140">
        <f>IF(N389="nulová",J389,0)</f>
        <v>0</v>
      </c>
      <c r="BJ389" s="16" t="s">
        <v>81</v>
      </c>
      <c r="BK389" s="140">
        <f>ROUND(I389*H389,2)</f>
        <v>0</v>
      </c>
      <c r="BL389" s="16" t="s">
        <v>131</v>
      </c>
      <c r="BM389" s="139" t="s">
        <v>594</v>
      </c>
    </row>
    <row r="390" spans="2:65" s="1" customFormat="1" ht="19.5">
      <c r="B390" s="31"/>
      <c r="D390" s="141" t="s">
        <v>133</v>
      </c>
      <c r="F390" s="142" t="s">
        <v>595</v>
      </c>
      <c r="I390" s="143"/>
      <c r="L390" s="31"/>
      <c r="M390" s="144"/>
      <c r="T390" s="54"/>
      <c r="AT390" s="16" t="s">
        <v>133</v>
      </c>
      <c r="AU390" s="16" t="s">
        <v>83</v>
      </c>
    </row>
    <row r="391" spans="2:65" s="12" customFormat="1">
      <c r="B391" s="145"/>
      <c r="D391" s="141" t="s">
        <v>135</v>
      </c>
      <c r="E391" s="146" t="s">
        <v>1</v>
      </c>
      <c r="F391" s="147" t="s">
        <v>596</v>
      </c>
      <c r="H391" s="148">
        <v>24.58</v>
      </c>
      <c r="I391" s="149"/>
      <c r="L391" s="145"/>
      <c r="M391" s="150"/>
      <c r="T391" s="151"/>
      <c r="AT391" s="146" t="s">
        <v>135</v>
      </c>
      <c r="AU391" s="146" t="s">
        <v>83</v>
      </c>
      <c r="AV391" s="12" t="s">
        <v>83</v>
      </c>
      <c r="AW391" s="12" t="s">
        <v>30</v>
      </c>
      <c r="AX391" s="12" t="s">
        <v>81</v>
      </c>
      <c r="AY391" s="146" t="s">
        <v>124</v>
      </c>
    </row>
    <row r="392" spans="2:65" s="1" customFormat="1" ht="33" customHeight="1">
      <c r="B392" s="127"/>
      <c r="C392" s="128" t="s">
        <v>597</v>
      </c>
      <c r="D392" s="128" t="s">
        <v>126</v>
      </c>
      <c r="E392" s="129" t="s">
        <v>598</v>
      </c>
      <c r="F392" s="130" t="s">
        <v>599</v>
      </c>
      <c r="G392" s="131" t="s">
        <v>195</v>
      </c>
      <c r="H392" s="132">
        <v>16.329999999999998</v>
      </c>
      <c r="I392" s="133"/>
      <c r="J392" s="134">
        <f>ROUND(I392*H392,2)</f>
        <v>0</v>
      </c>
      <c r="K392" s="130" t="s">
        <v>130</v>
      </c>
      <c r="L392" s="31"/>
      <c r="M392" s="135" t="s">
        <v>1</v>
      </c>
      <c r="N392" s="136" t="s">
        <v>38</v>
      </c>
      <c r="P392" s="137">
        <f>O392*H392</f>
        <v>0</v>
      </c>
      <c r="Q392" s="137">
        <v>0</v>
      </c>
      <c r="R392" s="137">
        <f>Q392*H392</f>
        <v>0</v>
      </c>
      <c r="S392" s="137">
        <v>0</v>
      </c>
      <c r="T392" s="138">
        <f>S392*H392</f>
        <v>0</v>
      </c>
      <c r="AR392" s="139" t="s">
        <v>131</v>
      </c>
      <c r="AT392" s="139" t="s">
        <v>126</v>
      </c>
      <c r="AU392" s="139" t="s">
        <v>83</v>
      </c>
      <c r="AY392" s="16" t="s">
        <v>124</v>
      </c>
      <c r="BE392" s="140">
        <f>IF(N392="základní",J392,0)</f>
        <v>0</v>
      </c>
      <c r="BF392" s="140">
        <f>IF(N392="snížená",J392,0)</f>
        <v>0</v>
      </c>
      <c r="BG392" s="140">
        <f>IF(N392="zákl. přenesená",J392,0)</f>
        <v>0</v>
      </c>
      <c r="BH392" s="140">
        <f>IF(N392="sníž. přenesená",J392,0)</f>
        <v>0</v>
      </c>
      <c r="BI392" s="140">
        <f>IF(N392="nulová",J392,0)</f>
        <v>0</v>
      </c>
      <c r="BJ392" s="16" t="s">
        <v>81</v>
      </c>
      <c r="BK392" s="140">
        <f>ROUND(I392*H392,2)</f>
        <v>0</v>
      </c>
      <c r="BL392" s="16" t="s">
        <v>131</v>
      </c>
      <c r="BM392" s="139" t="s">
        <v>600</v>
      </c>
    </row>
    <row r="393" spans="2:65" s="1" customFormat="1" ht="29.25">
      <c r="B393" s="31"/>
      <c r="D393" s="141" t="s">
        <v>133</v>
      </c>
      <c r="F393" s="142" t="s">
        <v>601</v>
      </c>
      <c r="I393" s="143"/>
      <c r="L393" s="31"/>
      <c r="M393" s="144"/>
      <c r="T393" s="54"/>
      <c r="AT393" s="16" t="s">
        <v>133</v>
      </c>
      <c r="AU393" s="16" t="s">
        <v>83</v>
      </c>
    </row>
    <row r="394" spans="2:65" s="12" customFormat="1">
      <c r="B394" s="145"/>
      <c r="D394" s="141" t="s">
        <v>135</v>
      </c>
      <c r="E394" s="146" t="s">
        <v>1</v>
      </c>
      <c r="F394" s="147" t="s">
        <v>602</v>
      </c>
      <c r="H394" s="148">
        <v>16.329999999999998</v>
      </c>
      <c r="I394" s="149"/>
      <c r="L394" s="145"/>
      <c r="M394" s="150"/>
      <c r="T394" s="151"/>
      <c r="AT394" s="146" t="s">
        <v>135</v>
      </c>
      <c r="AU394" s="146" t="s">
        <v>83</v>
      </c>
      <c r="AV394" s="12" t="s">
        <v>83</v>
      </c>
      <c r="AW394" s="12" t="s">
        <v>30</v>
      </c>
      <c r="AX394" s="12" t="s">
        <v>81</v>
      </c>
      <c r="AY394" s="146" t="s">
        <v>124</v>
      </c>
    </row>
    <row r="395" spans="2:65" s="1" customFormat="1" ht="24.2" customHeight="1">
      <c r="B395" s="127"/>
      <c r="C395" s="128" t="s">
        <v>603</v>
      </c>
      <c r="D395" s="128" t="s">
        <v>126</v>
      </c>
      <c r="E395" s="129" t="s">
        <v>604</v>
      </c>
      <c r="F395" s="130" t="s">
        <v>605</v>
      </c>
      <c r="G395" s="131" t="s">
        <v>195</v>
      </c>
      <c r="H395" s="132">
        <v>16.329999999999998</v>
      </c>
      <c r="I395" s="133"/>
      <c r="J395" s="134">
        <f>ROUND(I395*H395,2)</f>
        <v>0</v>
      </c>
      <c r="K395" s="130" t="s">
        <v>130</v>
      </c>
      <c r="L395" s="31"/>
      <c r="M395" s="135" t="s">
        <v>1</v>
      </c>
      <c r="N395" s="136" t="s">
        <v>38</v>
      </c>
      <c r="P395" s="137">
        <f>O395*H395</f>
        <v>0</v>
      </c>
      <c r="Q395" s="137">
        <v>0</v>
      </c>
      <c r="R395" s="137">
        <f>Q395*H395</f>
        <v>0</v>
      </c>
      <c r="S395" s="137">
        <v>0</v>
      </c>
      <c r="T395" s="138">
        <f>S395*H395</f>
        <v>0</v>
      </c>
      <c r="AR395" s="139" t="s">
        <v>131</v>
      </c>
      <c r="AT395" s="139" t="s">
        <v>126</v>
      </c>
      <c r="AU395" s="139" t="s">
        <v>83</v>
      </c>
      <c r="AY395" s="16" t="s">
        <v>124</v>
      </c>
      <c r="BE395" s="140">
        <f>IF(N395="základní",J395,0)</f>
        <v>0</v>
      </c>
      <c r="BF395" s="140">
        <f>IF(N395="snížená",J395,0)</f>
        <v>0</v>
      </c>
      <c r="BG395" s="140">
        <f>IF(N395="zákl. přenesená",J395,0)</f>
        <v>0</v>
      </c>
      <c r="BH395" s="140">
        <f>IF(N395="sníž. přenesená",J395,0)</f>
        <v>0</v>
      </c>
      <c r="BI395" s="140">
        <f>IF(N395="nulová",J395,0)</f>
        <v>0</v>
      </c>
      <c r="BJ395" s="16" t="s">
        <v>81</v>
      </c>
      <c r="BK395" s="140">
        <f>ROUND(I395*H395,2)</f>
        <v>0</v>
      </c>
      <c r="BL395" s="16" t="s">
        <v>131</v>
      </c>
      <c r="BM395" s="139" t="s">
        <v>606</v>
      </c>
    </row>
    <row r="396" spans="2:65" s="1" customFormat="1">
      <c r="B396" s="31"/>
      <c r="D396" s="141" t="s">
        <v>133</v>
      </c>
      <c r="F396" s="142" t="s">
        <v>607</v>
      </c>
      <c r="I396" s="143"/>
      <c r="L396" s="31"/>
      <c r="M396" s="144"/>
      <c r="T396" s="54"/>
      <c r="AT396" s="16" t="s">
        <v>133</v>
      </c>
      <c r="AU396" s="16" t="s">
        <v>83</v>
      </c>
    </row>
    <row r="397" spans="2:65" s="1" customFormat="1" ht="24.2" customHeight="1">
      <c r="B397" s="127"/>
      <c r="C397" s="128" t="s">
        <v>608</v>
      </c>
      <c r="D397" s="128" t="s">
        <v>126</v>
      </c>
      <c r="E397" s="129" t="s">
        <v>609</v>
      </c>
      <c r="F397" s="130" t="s">
        <v>610</v>
      </c>
      <c r="G397" s="131" t="s">
        <v>195</v>
      </c>
      <c r="H397" s="132">
        <v>14.79</v>
      </c>
      <c r="I397" s="133"/>
      <c r="J397" s="134">
        <f>ROUND(I397*H397,2)</f>
        <v>0</v>
      </c>
      <c r="K397" s="130" t="s">
        <v>130</v>
      </c>
      <c r="L397" s="31"/>
      <c r="M397" s="135" t="s">
        <v>1</v>
      </c>
      <c r="N397" s="136" t="s">
        <v>38</v>
      </c>
      <c r="P397" s="137">
        <f>O397*H397</f>
        <v>0</v>
      </c>
      <c r="Q397" s="137">
        <v>0</v>
      </c>
      <c r="R397" s="137">
        <f>Q397*H397</f>
        <v>0</v>
      </c>
      <c r="S397" s="137">
        <v>0</v>
      </c>
      <c r="T397" s="138">
        <f>S397*H397</f>
        <v>0</v>
      </c>
      <c r="AR397" s="139" t="s">
        <v>131</v>
      </c>
      <c r="AT397" s="139" t="s">
        <v>126</v>
      </c>
      <c r="AU397" s="139" t="s">
        <v>83</v>
      </c>
      <c r="AY397" s="16" t="s">
        <v>124</v>
      </c>
      <c r="BE397" s="140">
        <f>IF(N397="základní",J397,0)</f>
        <v>0</v>
      </c>
      <c r="BF397" s="140">
        <f>IF(N397="snížená",J397,0)</f>
        <v>0</v>
      </c>
      <c r="BG397" s="140">
        <f>IF(N397="zákl. přenesená",J397,0)</f>
        <v>0</v>
      </c>
      <c r="BH397" s="140">
        <f>IF(N397="sníž. přenesená",J397,0)</f>
        <v>0</v>
      </c>
      <c r="BI397" s="140">
        <f>IF(N397="nulová",J397,0)</f>
        <v>0</v>
      </c>
      <c r="BJ397" s="16" t="s">
        <v>81</v>
      </c>
      <c r="BK397" s="140">
        <f>ROUND(I397*H397,2)</f>
        <v>0</v>
      </c>
      <c r="BL397" s="16" t="s">
        <v>131</v>
      </c>
      <c r="BM397" s="139" t="s">
        <v>611</v>
      </c>
    </row>
    <row r="398" spans="2:65" s="1" customFormat="1" ht="19.5">
      <c r="B398" s="31"/>
      <c r="D398" s="141" t="s">
        <v>133</v>
      </c>
      <c r="F398" s="142" t="s">
        <v>612</v>
      </c>
      <c r="I398" s="143"/>
      <c r="L398" s="31"/>
      <c r="M398" s="144"/>
      <c r="T398" s="54"/>
      <c r="AT398" s="16" t="s">
        <v>133</v>
      </c>
      <c r="AU398" s="16" t="s">
        <v>83</v>
      </c>
    </row>
    <row r="399" spans="2:65" s="12" customFormat="1">
      <c r="B399" s="145"/>
      <c r="D399" s="141" t="s">
        <v>135</v>
      </c>
      <c r="E399" s="146" t="s">
        <v>1</v>
      </c>
      <c r="F399" s="147" t="s">
        <v>613</v>
      </c>
      <c r="H399" s="148">
        <v>14.79</v>
      </c>
      <c r="I399" s="149"/>
      <c r="L399" s="145"/>
      <c r="M399" s="150"/>
      <c r="T399" s="151"/>
      <c r="AT399" s="146" t="s">
        <v>135</v>
      </c>
      <c r="AU399" s="146" t="s">
        <v>83</v>
      </c>
      <c r="AV399" s="12" t="s">
        <v>83</v>
      </c>
      <c r="AW399" s="12" t="s">
        <v>30</v>
      </c>
      <c r="AX399" s="12" t="s">
        <v>81</v>
      </c>
      <c r="AY399" s="146" t="s">
        <v>124</v>
      </c>
    </row>
    <row r="400" spans="2:65" s="1" customFormat="1" ht="33" customHeight="1">
      <c r="B400" s="127"/>
      <c r="C400" s="128" t="s">
        <v>614</v>
      </c>
      <c r="D400" s="128" t="s">
        <v>126</v>
      </c>
      <c r="E400" s="129" t="s">
        <v>615</v>
      </c>
      <c r="F400" s="130" t="s">
        <v>616</v>
      </c>
      <c r="G400" s="131" t="s">
        <v>195</v>
      </c>
      <c r="H400" s="132">
        <v>14.79</v>
      </c>
      <c r="I400" s="133"/>
      <c r="J400" s="134">
        <f>ROUND(I400*H400,2)</f>
        <v>0</v>
      </c>
      <c r="K400" s="130" t="s">
        <v>130</v>
      </c>
      <c r="L400" s="31"/>
      <c r="M400" s="135" t="s">
        <v>1</v>
      </c>
      <c r="N400" s="136" t="s">
        <v>38</v>
      </c>
      <c r="P400" s="137">
        <f>O400*H400</f>
        <v>0</v>
      </c>
      <c r="Q400" s="137">
        <v>0</v>
      </c>
      <c r="R400" s="137">
        <f>Q400*H400</f>
        <v>0</v>
      </c>
      <c r="S400" s="137">
        <v>0</v>
      </c>
      <c r="T400" s="138">
        <f>S400*H400</f>
        <v>0</v>
      </c>
      <c r="AR400" s="139" t="s">
        <v>131</v>
      </c>
      <c r="AT400" s="139" t="s">
        <v>126</v>
      </c>
      <c r="AU400" s="139" t="s">
        <v>83</v>
      </c>
      <c r="AY400" s="16" t="s">
        <v>124</v>
      </c>
      <c r="BE400" s="140">
        <f>IF(N400="základní",J400,0)</f>
        <v>0</v>
      </c>
      <c r="BF400" s="140">
        <f>IF(N400="snížená",J400,0)</f>
        <v>0</v>
      </c>
      <c r="BG400" s="140">
        <f>IF(N400="zákl. přenesená",J400,0)</f>
        <v>0</v>
      </c>
      <c r="BH400" s="140">
        <f>IF(N400="sníž. přenesená",J400,0)</f>
        <v>0</v>
      </c>
      <c r="BI400" s="140">
        <f>IF(N400="nulová",J400,0)</f>
        <v>0</v>
      </c>
      <c r="BJ400" s="16" t="s">
        <v>81</v>
      </c>
      <c r="BK400" s="140">
        <f>ROUND(I400*H400,2)</f>
        <v>0</v>
      </c>
      <c r="BL400" s="16" t="s">
        <v>131</v>
      </c>
      <c r="BM400" s="139" t="s">
        <v>617</v>
      </c>
    </row>
    <row r="401" spans="2:65" s="1" customFormat="1" ht="29.25">
      <c r="B401" s="31"/>
      <c r="D401" s="141" t="s">
        <v>133</v>
      </c>
      <c r="F401" s="142" t="s">
        <v>618</v>
      </c>
      <c r="I401" s="143"/>
      <c r="L401" s="31"/>
      <c r="M401" s="144"/>
      <c r="T401" s="54"/>
      <c r="AT401" s="16" t="s">
        <v>133</v>
      </c>
      <c r="AU401" s="16" t="s">
        <v>83</v>
      </c>
    </row>
    <row r="402" spans="2:65" s="12" customFormat="1">
      <c r="B402" s="145"/>
      <c r="D402" s="141" t="s">
        <v>135</v>
      </c>
      <c r="E402" s="146" t="s">
        <v>1</v>
      </c>
      <c r="F402" s="147" t="s">
        <v>619</v>
      </c>
      <c r="H402" s="148">
        <v>14.79</v>
      </c>
      <c r="I402" s="149"/>
      <c r="L402" s="145"/>
      <c r="M402" s="150"/>
      <c r="T402" s="151"/>
      <c r="AT402" s="146" t="s">
        <v>135</v>
      </c>
      <c r="AU402" s="146" t="s">
        <v>83</v>
      </c>
      <c r="AV402" s="12" t="s">
        <v>83</v>
      </c>
      <c r="AW402" s="12" t="s">
        <v>30</v>
      </c>
      <c r="AX402" s="12" t="s">
        <v>81</v>
      </c>
      <c r="AY402" s="146" t="s">
        <v>124</v>
      </c>
    </row>
    <row r="403" spans="2:65" s="11" customFormat="1" ht="22.9" customHeight="1">
      <c r="B403" s="115"/>
      <c r="D403" s="116" t="s">
        <v>72</v>
      </c>
      <c r="E403" s="125" t="s">
        <v>165</v>
      </c>
      <c r="F403" s="125" t="s">
        <v>620</v>
      </c>
      <c r="I403" s="118"/>
      <c r="J403" s="126">
        <f>BK403</f>
        <v>0</v>
      </c>
      <c r="L403" s="115"/>
      <c r="M403" s="120"/>
      <c r="P403" s="121">
        <f>SUM(P404:P405)</f>
        <v>0</v>
      </c>
      <c r="R403" s="121">
        <f>SUM(R404:R405)</f>
        <v>3.5326499999999997E-2</v>
      </c>
      <c r="T403" s="122">
        <f>SUM(T404:T405)</f>
        <v>0</v>
      </c>
      <c r="AR403" s="116" t="s">
        <v>81</v>
      </c>
      <c r="AT403" s="123" t="s">
        <v>72</v>
      </c>
      <c r="AU403" s="123" t="s">
        <v>81</v>
      </c>
      <c r="AY403" s="116" t="s">
        <v>124</v>
      </c>
      <c r="BK403" s="124">
        <f>SUM(BK404:BK405)</f>
        <v>0</v>
      </c>
    </row>
    <row r="404" spans="2:65" s="1" customFormat="1" ht="21.75" customHeight="1">
      <c r="B404" s="127"/>
      <c r="C404" s="128" t="s">
        <v>621</v>
      </c>
      <c r="D404" s="128" t="s">
        <v>126</v>
      </c>
      <c r="E404" s="129" t="s">
        <v>622</v>
      </c>
      <c r="F404" s="130" t="s">
        <v>623</v>
      </c>
      <c r="G404" s="131" t="s">
        <v>195</v>
      </c>
      <c r="H404" s="132">
        <v>107.05</v>
      </c>
      <c r="I404" s="133"/>
      <c r="J404" s="134">
        <f>ROUND(I404*H404,2)</f>
        <v>0</v>
      </c>
      <c r="K404" s="130" t="s">
        <v>1</v>
      </c>
      <c r="L404" s="31"/>
      <c r="M404" s="135" t="s">
        <v>1</v>
      </c>
      <c r="N404" s="136" t="s">
        <v>38</v>
      </c>
      <c r="P404" s="137">
        <f>O404*H404</f>
        <v>0</v>
      </c>
      <c r="Q404" s="137">
        <v>3.3E-4</v>
      </c>
      <c r="R404" s="137">
        <f>Q404*H404</f>
        <v>3.5326499999999997E-2</v>
      </c>
      <c r="S404" s="137">
        <v>0</v>
      </c>
      <c r="T404" s="138">
        <f>S404*H404</f>
        <v>0</v>
      </c>
      <c r="AR404" s="139" t="s">
        <v>131</v>
      </c>
      <c r="AT404" s="139" t="s">
        <v>126</v>
      </c>
      <c r="AU404" s="139" t="s">
        <v>83</v>
      </c>
      <c r="AY404" s="16" t="s">
        <v>124</v>
      </c>
      <c r="BE404" s="140">
        <f>IF(N404="základní",J404,0)</f>
        <v>0</v>
      </c>
      <c r="BF404" s="140">
        <f>IF(N404="snížená",J404,0)</f>
        <v>0</v>
      </c>
      <c r="BG404" s="140">
        <f>IF(N404="zákl. přenesená",J404,0)</f>
        <v>0</v>
      </c>
      <c r="BH404" s="140">
        <f>IF(N404="sníž. přenesená",J404,0)</f>
        <v>0</v>
      </c>
      <c r="BI404" s="140">
        <f>IF(N404="nulová",J404,0)</f>
        <v>0</v>
      </c>
      <c r="BJ404" s="16" t="s">
        <v>81</v>
      </c>
      <c r="BK404" s="140">
        <f>ROUND(I404*H404,2)</f>
        <v>0</v>
      </c>
      <c r="BL404" s="16" t="s">
        <v>131</v>
      </c>
      <c r="BM404" s="139" t="s">
        <v>624</v>
      </c>
    </row>
    <row r="405" spans="2:65" s="12" customFormat="1">
      <c r="B405" s="145"/>
      <c r="D405" s="141" t="s">
        <v>135</v>
      </c>
      <c r="E405" s="146" t="s">
        <v>1</v>
      </c>
      <c r="F405" s="147" t="s">
        <v>625</v>
      </c>
      <c r="H405" s="148">
        <v>107.05</v>
      </c>
      <c r="I405" s="149"/>
      <c r="L405" s="145"/>
      <c r="M405" s="150"/>
      <c r="T405" s="151"/>
      <c r="AT405" s="146" t="s">
        <v>135</v>
      </c>
      <c r="AU405" s="146" t="s">
        <v>83</v>
      </c>
      <c r="AV405" s="12" t="s">
        <v>83</v>
      </c>
      <c r="AW405" s="12" t="s">
        <v>30</v>
      </c>
      <c r="AX405" s="12" t="s">
        <v>81</v>
      </c>
      <c r="AY405" s="146" t="s">
        <v>124</v>
      </c>
    </row>
    <row r="406" spans="2:65" s="11" customFormat="1" ht="22.9" customHeight="1">
      <c r="B406" s="115"/>
      <c r="D406" s="116" t="s">
        <v>72</v>
      </c>
      <c r="E406" s="125" t="s">
        <v>181</v>
      </c>
      <c r="F406" s="125" t="s">
        <v>626</v>
      </c>
      <c r="I406" s="118"/>
      <c r="J406" s="126">
        <f>BK406</f>
        <v>0</v>
      </c>
      <c r="L406" s="115"/>
      <c r="M406" s="120"/>
      <c r="P406" s="121">
        <f>SUM(P407:P409)</f>
        <v>0</v>
      </c>
      <c r="R406" s="121">
        <f>SUM(R407:R409)</f>
        <v>1.6559999999999999E-3</v>
      </c>
      <c r="T406" s="122">
        <f>SUM(T407:T409)</f>
        <v>0</v>
      </c>
      <c r="AR406" s="116" t="s">
        <v>81</v>
      </c>
      <c r="AT406" s="123" t="s">
        <v>72</v>
      </c>
      <c r="AU406" s="123" t="s">
        <v>81</v>
      </c>
      <c r="AY406" s="116" t="s">
        <v>124</v>
      </c>
      <c r="BK406" s="124">
        <f>SUM(BK407:BK409)</f>
        <v>0</v>
      </c>
    </row>
    <row r="407" spans="2:65" s="1" customFormat="1" ht="24.2" customHeight="1">
      <c r="B407" s="127"/>
      <c r="C407" s="128" t="s">
        <v>627</v>
      </c>
      <c r="D407" s="128" t="s">
        <v>126</v>
      </c>
      <c r="E407" s="129" t="s">
        <v>628</v>
      </c>
      <c r="F407" s="130" t="s">
        <v>629</v>
      </c>
      <c r="G407" s="131" t="s">
        <v>184</v>
      </c>
      <c r="H407" s="132">
        <v>0.6</v>
      </c>
      <c r="I407" s="133"/>
      <c r="J407" s="134">
        <f>ROUND(I407*H407,2)</f>
        <v>0</v>
      </c>
      <c r="K407" s="130" t="s">
        <v>130</v>
      </c>
      <c r="L407" s="31"/>
      <c r="M407" s="135" t="s">
        <v>1</v>
      </c>
      <c r="N407" s="136" t="s">
        <v>38</v>
      </c>
      <c r="P407" s="137">
        <f>O407*H407</f>
        <v>0</v>
      </c>
      <c r="Q407" s="137">
        <v>2.7599999999999999E-3</v>
      </c>
      <c r="R407" s="137">
        <f>Q407*H407</f>
        <v>1.6559999999999999E-3</v>
      </c>
      <c r="S407" s="137">
        <v>0</v>
      </c>
      <c r="T407" s="138">
        <f>S407*H407</f>
        <v>0</v>
      </c>
      <c r="AR407" s="139" t="s">
        <v>131</v>
      </c>
      <c r="AT407" s="139" t="s">
        <v>126</v>
      </c>
      <c r="AU407" s="139" t="s">
        <v>83</v>
      </c>
      <c r="AY407" s="16" t="s">
        <v>124</v>
      </c>
      <c r="BE407" s="140">
        <f>IF(N407="základní",J407,0)</f>
        <v>0</v>
      </c>
      <c r="BF407" s="140">
        <f>IF(N407="snížená",J407,0)</f>
        <v>0</v>
      </c>
      <c r="BG407" s="140">
        <f>IF(N407="zákl. přenesená",J407,0)</f>
        <v>0</v>
      </c>
      <c r="BH407" s="140">
        <f>IF(N407="sníž. přenesená",J407,0)</f>
        <v>0</v>
      </c>
      <c r="BI407" s="140">
        <f>IF(N407="nulová",J407,0)</f>
        <v>0</v>
      </c>
      <c r="BJ407" s="16" t="s">
        <v>81</v>
      </c>
      <c r="BK407" s="140">
        <f>ROUND(I407*H407,2)</f>
        <v>0</v>
      </c>
      <c r="BL407" s="16" t="s">
        <v>131</v>
      </c>
      <c r="BM407" s="139" t="s">
        <v>630</v>
      </c>
    </row>
    <row r="408" spans="2:65" s="1" customFormat="1" ht="29.25">
      <c r="B408" s="31"/>
      <c r="D408" s="141" t="s">
        <v>133</v>
      </c>
      <c r="F408" s="142" t="s">
        <v>631</v>
      </c>
      <c r="I408" s="143"/>
      <c r="L408" s="31"/>
      <c r="M408" s="144"/>
      <c r="T408" s="54"/>
      <c r="AT408" s="16" t="s">
        <v>133</v>
      </c>
      <c r="AU408" s="16" t="s">
        <v>83</v>
      </c>
    </row>
    <row r="409" spans="2:65" s="12" customFormat="1" ht="22.5">
      <c r="B409" s="145"/>
      <c r="D409" s="141" t="s">
        <v>135</v>
      </c>
      <c r="E409" s="146" t="s">
        <v>1</v>
      </c>
      <c r="F409" s="147" t="s">
        <v>632</v>
      </c>
      <c r="H409" s="148">
        <v>0.6</v>
      </c>
      <c r="I409" s="149"/>
      <c r="L409" s="145"/>
      <c r="M409" s="150"/>
      <c r="T409" s="151"/>
      <c r="AT409" s="146" t="s">
        <v>135</v>
      </c>
      <c r="AU409" s="146" t="s">
        <v>83</v>
      </c>
      <c r="AV409" s="12" t="s">
        <v>83</v>
      </c>
      <c r="AW409" s="12" t="s">
        <v>30</v>
      </c>
      <c r="AX409" s="12" t="s">
        <v>81</v>
      </c>
      <c r="AY409" s="146" t="s">
        <v>124</v>
      </c>
    </row>
    <row r="410" spans="2:65" s="11" customFormat="1" ht="22.9" customHeight="1">
      <c r="B410" s="115"/>
      <c r="D410" s="116" t="s">
        <v>72</v>
      </c>
      <c r="E410" s="125" t="s">
        <v>187</v>
      </c>
      <c r="F410" s="125" t="s">
        <v>633</v>
      </c>
      <c r="I410" s="118"/>
      <c r="J410" s="126">
        <f>BK410</f>
        <v>0</v>
      </c>
      <c r="L410" s="115"/>
      <c r="M410" s="120"/>
      <c r="P410" s="121">
        <f>SUM(P411:P441)</f>
        <v>0</v>
      </c>
      <c r="R410" s="121">
        <f>SUM(R411:R441)</f>
        <v>4.0980747600000003</v>
      </c>
      <c r="T410" s="122">
        <f>SUM(T411:T441)</f>
        <v>0</v>
      </c>
      <c r="AR410" s="116" t="s">
        <v>81</v>
      </c>
      <c r="AT410" s="123" t="s">
        <v>72</v>
      </c>
      <c r="AU410" s="123" t="s">
        <v>81</v>
      </c>
      <c r="AY410" s="116" t="s">
        <v>124</v>
      </c>
      <c r="BK410" s="124">
        <f>SUM(BK411:BK441)</f>
        <v>0</v>
      </c>
    </row>
    <row r="411" spans="2:65" s="1" customFormat="1" ht="24.2" customHeight="1">
      <c r="B411" s="127"/>
      <c r="C411" s="128" t="s">
        <v>634</v>
      </c>
      <c r="D411" s="128" t="s">
        <v>126</v>
      </c>
      <c r="E411" s="129" t="s">
        <v>635</v>
      </c>
      <c r="F411" s="130" t="s">
        <v>636</v>
      </c>
      <c r="G411" s="131" t="s">
        <v>184</v>
      </c>
      <c r="H411" s="132">
        <v>57</v>
      </c>
      <c r="I411" s="133"/>
      <c r="J411" s="134">
        <f>ROUND(I411*H411,2)</f>
        <v>0</v>
      </c>
      <c r="K411" s="130" t="s">
        <v>1</v>
      </c>
      <c r="L411" s="31"/>
      <c r="M411" s="135" t="s">
        <v>1</v>
      </c>
      <c r="N411" s="136" t="s">
        <v>38</v>
      </c>
      <c r="P411" s="137">
        <f>O411*H411</f>
        <v>0</v>
      </c>
      <c r="Q411" s="137">
        <v>5.1069999999999997E-2</v>
      </c>
      <c r="R411" s="137">
        <f>Q411*H411</f>
        <v>2.91099</v>
      </c>
      <c r="S411" s="137">
        <v>0</v>
      </c>
      <c r="T411" s="138">
        <f>S411*H411</f>
        <v>0</v>
      </c>
      <c r="AR411" s="139" t="s">
        <v>131</v>
      </c>
      <c r="AT411" s="139" t="s">
        <v>126</v>
      </c>
      <c r="AU411" s="139" t="s">
        <v>83</v>
      </c>
      <c r="AY411" s="16" t="s">
        <v>124</v>
      </c>
      <c r="BE411" s="140">
        <f>IF(N411="základní",J411,0)</f>
        <v>0</v>
      </c>
      <c r="BF411" s="140">
        <f>IF(N411="snížená",J411,0)</f>
        <v>0</v>
      </c>
      <c r="BG411" s="140">
        <f>IF(N411="zákl. přenesená",J411,0)</f>
        <v>0</v>
      </c>
      <c r="BH411" s="140">
        <f>IF(N411="sníž. přenesená",J411,0)</f>
        <v>0</v>
      </c>
      <c r="BI411" s="140">
        <f>IF(N411="nulová",J411,0)</f>
        <v>0</v>
      </c>
      <c r="BJ411" s="16" t="s">
        <v>81</v>
      </c>
      <c r="BK411" s="140">
        <f>ROUND(I411*H411,2)</f>
        <v>0</v>
      </c>
      <c r="BL411" s="16" t="s">
        <v>131</v>
      </c>
      <c r="BM411" s="139" t="s">
        <v>637</v>
      </c>
    </row>
    <row r="412" spans="2:65" s="1" customFormat="1" ht="24.2" customHeight="1">
      <c r="B412" s="127"/>
      <c r="C412" s="128" t="s">
        <v>638</v>
      </c>
      <c r="D412" s="128" t="s">
        <v>126</v>
      </c>
      <c r="E412" s="129" t="s">
        <v>639</v>
      </c>
      <c r="F412" s="130" t="s">
        <v>640</v>
      </c>
      <c r="G412" s="131" t="s">
        <v>184</v>
      </c>
      <c r="H412" s="132">
        <v>15.5</v>
      </c>
      <c r="I412" s="133"/>
      <c r="J412" s="134">
        <f>ROUND(I412*H412,2)</f>
        <v>0</v>
      </c>
      <c r="K412" s="130" t="s">
        <v>130</v>
      </c>
      <c r="L412" s="31"/>
      <c r="M412" s="135" t="s">
        <v>1</v>
      </c>
      <c r="N412" s="136" t="s">
        <v>38</v>
      </c>
      <c r="P412" s="137">
        <f>O412*H412</f>
        <v>0</v>
      </c>
      <c r="Q412" s="137">
        <v>0</v>
      </c>
      <c r="R412" s="137">
        <f>Q412*H412</f>
        <v>0</v>
      </c>
      <c r="S412" s="137">
        <v>0</v>
      </c>
      <c r="T412" s="138">
        <f>S412*H412</f>
        <v>0</v>
      </c>
      <c r="AR412" s="139" t="s">
        <v>131</v>
      </c>
      <c r="AT412" s="139" t="s">
        <v>126</v>
      </c>
      <c r="AU412" s="139" t="s">
        <v>83</v>
      </c>
      <c r="AY412" s="16" t="s">
        <v>124</v>
      </c>
      <c r="BE412" s="140">
        <f>IF(N412="základní",J412,0)</f>
        <v>0</v>
      </c>
      <c r="BF412" s="140">
        <f>IF(N412="snížená",J412,0)</f>
        <v>0</v>
      </c>
      <c r="BG412" s="140">
        <f>IF(N412="zákl. přenesená",J412,0)</f>
        <v>0</v>
      </c>
      <c r="BH412" s="140">
        <f>IF(N412="sníž. přenesená",J412,0)</f>
        <v>0</v>
      </c>
      <c r="BI412" s="140">
        <f>IF(N412="nulová",J412,0)</f>
        <v>0</v>
      </c>
      <c r="BJ412" s="16" t="s">
        <v>81</v>
      </c>
      <c r="BK412" s="140">
        <f>ROUND(I412*H412,2)</f>
        <v>0</v>
      </c>
      <c r="BL412" s="16" t="s">
        <v>131</v>
      </c>
      <c r="BM412" s="139" t="s">
        <v>641</v>
      </c>
    </row>
    <row r="413" spans="2:65" s="1" customFormat="1" ht="29.25">
      <c r="B413" s="31"/>
      <c r="D413" s="141" t="s">
        <v>133</v>
      </c>
      <c r="F413" s="142" t="s">
        <v>642</v>
      </c>
      <c r="I413" s="143"/>
      <c r="L413" s="31"/>
      <c r="M413" s="144"/>
      <c r="T413" s="54"/>
      <c r="AT413" s="16" t="s">
        <v>133</v>
      </c>
      <c r="AU413" s="16" t="s">
        <v>83</v>
      </c>
    </row>
    <row r="414" spans="2:65" s="12" customFormat="1" ht="22.5">
      <c r="B414" s="145"/>
      <c r="D414" s="141" t="s">
        <v>135</v>
      </c>
      <c r="E414" s="146" t="s">
        <v>1</v>
      </c>
      <c r="F414" s="147" t="s">
        <v>643</v>
      </c>
      <c r="H414" s="148">
        <v>15.5</v>
      </c>
      <c r="I414" s="149"/>
      <c r="L414" s="145"/>
      <c r="M414" s="150"/>
      <c r="T414" s="151"/>
      <c r="AT414" s="146" t="s">
        <v>135</v>
      </c>
      <c r="AU414" s="146" t="s">
        <v>83</v>
      </c>
      <c r="AV414" s="12" t="s">
        <v>83</v>
      </c>
      <c r="AW414" s="12" t="s">
        <v>30</v>
      </c>
      <c r="AX414" s="12" t="s">
        <v>81</v>
      </c>
      <c r="AY414" s="146" t="s">
        <v>124</v>
      </c>
    </row>
    <row r="415" spans="2:65" s="1" customFormat="1" ht="37.9" customHeight="1">
      <c r="B415" s="127"/>
      <c r="C415" s="128" t="s">
        <v>644</v>
      </c>
      <c r="D415" s="128" t="s">
        <v>126</v>
      </c>
      <c r="E415" s="129" t="s">
        <v>645</v>
      </c>
      <c r="F415" s="130" t="s">
        <v>646</v>
      </c>
      <c r="G415" s="131" t="s">
        <v>184</v>
      </c>
      <c r="H415" s="132">
        <v>1395</v>
      </c>
      <c r="I415" s="133"/>
      <c r="J415" s="134">
        <f>ROUND(I415*H415,2)</f>
        <v>0</v>
      </c>
      <c r="K415" s="130" t="s">
        <v>130</v>
      </c>
      <c r="L415" s="31"/>
      <c r="M415" s="135" t="s">
        <v>1</v>
      </c>
      <c r="N415" s="136" t="s">
        <v>38</v>
      </c>
      <c r="P415" s="137">
        <f>O415*H415</f>
        <v>0</v>
      </c>
      <c r="Q415" s="137">
        <v>0</v>
      </c>
      <c r="R415" s="137">
        <f>Q415*H415</f>
        <v>0</v>
      </c>
      <c r="S415" s="137">
        <v>0</v>
      </c>
      <c r="T415" s="138">
        <f>S415*H415</f>
        <v>0</v>
      </c>
      <c r="AR415" s="139" t="s">
        <v>131</v>
      </c>
      <c r="AT415" s="139" t="s">
        <v>126</v>
      </c>
      <c r="AU415" s="139" t="s">
        <v>83</v>
      </c>
      <c r="AY415" s="16" t="s">
        <v>124</v>
      </c>
      <c r="BE415" s="140">
        <f>IF(N415="základní",J415,0)</f>
        <v>0</v>
      </c>
      <c r="BF415" s="140">
        <f>IF(N415="snížená",J415,0)</f>
        <v>0</v>
      </c>
      <c r="BG415" s="140">
        <f>IF(N415="zákl. přenesená",J415,0)</f>
        <v>0</v>
      </c>
      <c r="BH415" s="140">
        <f>IF(N415="sníž. přenesená",J415,0)</f>
        <v>0</v>
      </c>
      <c r="BI415" s="140">
        <f>IF(N415="nulová",J415,0)</f>
        <v>0</v>
      </c>
      <c r="BJ415" s="16" t="s">
        <v>81</v>
      </c>
      <c r="BK415" s="140">
        <f>ROUND(I415*H415,2)</f>
        <v>0</v>
      </c>
      <c r="BL415" s="16" t="s">
        <v>131</v>
      </c>
      <c r="BM415" s="139" t="s">
        <v>647</v>
      </c>
    </row>
    <row r="416" spans="2:65" s="1" customFormat="1" ht="39">
      <c r="B416" s="31"/>
      <c r="D416" s="141" t="s">
        <v>133</v>
      </c>
      <c r="F416" s="142" t="s">
        <v>648</v>
      </c>
      <c r="I416" s="143"/>
      <c r="L416" s="31"/>
      <c r="M416" s="144"/>
      <c r="T416" s="54"/>
      <c r="AT416" s="16" t="s">
        <v>133</v>
      </c>
      <c r="AU416" s="16" t="s">
        <v>83</v>
      </c>
    </row>
    <row r="417" spans="2:65" s="12" customFormat="1">
      <c r="B417" s="145"/>
      <c r="D417" s="141" t="s">
        <v>135</v>
      </c>
      <c r="E417" s="146" t="s">
        <v>1</v>
      </c>
      <c r="F417" s="147" t="s">
        <v>649</v>
      </c>
      <c r="H417" s="148">
        <v>1395</v>
      </c>
      <c r="I417" s="149"/>
      <c r="L417" s="145"/>
      <c r="M417" s="150"/>
      <c r="T417" s="151"/>
      <c r="AT417" s="146" t="s">
        <v>135</v>
      </c>
      <c r="AU417" s="146" t="s">
        <v>83</v>
      </c>
      <c r="AV417" s="12" t="s">
        <v>83</v>
      </c>
      <c r="AW417" s="12" t="s">
        <v>30</v>
      </c>
      <c r="AX417" s="12" t="s">
        <v>81</v>
      </c>
      <c r="AY417" s="146" t="s">
        <v>124</v>
      </c>
    </row>
    <row r="418" spans="2:65" s="1" customFormat="1" ht="21.75" customHeight="1">
      <c r="B418" s="127"/>
      <c r="C418" s="128" t="s">
        <v>650</v>
      </c>
      <c r="D418" s="128" t="s">
        <v>126</v>
      </c>
      <c r="E418" s="129" t="s">
        <v>651</v>
      </c>
      <c r="F418" s="130" t="s">
        <v>652</v>
      </c>
      <c r="G418" s="131" t="s">
        <v>202</v>
      </c>
      <c r="H418" s="132">
        <v>1</v>
      </c>
      <c r="I418" s="133"/>
      <c r="J418" s="134">
        <f>ROUND(I418*H418,2)</f>
        <v>0</v>
      </c>
      <c r="K418" s="130" t="s">
        <v>1</v>
      </c>
      <c r="L418" s="31"/>
      <c r="M418" s="135" t="s">
        <v>1</v>
      </c>
      <c r="N418" s="136" t="s">
        <v>38</v>
      </c>
      <c r="P418" s="137">
        <f>O418*H418</f>
        <v>0</v>
      </c>
      <c r="Q418" s="137">
        <v>0</v>
      </c>
      <c r="R418" s="137">
        <f>Q418*H418</f>
        <v>0</v>
      </c>
      <c r="S418" s="137">
        <v>0</v>
      </c>
      <c r="T418" s="138">
        <f>S418*H418</f>
        <v>0</v>
      </c>
      <c r="AR418" s="139" t="s">
        <v>131</v>
      </c>
      <c r="AT418" s="139" t="s">
        <v>126</v>
      </c>
      <c r="AU418" s="139" t="s">
        <v>83</v>
      </c>
      <c r="AY418" s="16" t="s">
        <v>124</v>
      </c>
      <c r="BE418" s="140">
        <f>IF(N418="základní",J418,0)</f>
        <v>0</v>
      </c>
      <c r="BF418" s="140">
        <f>IF(N418="snížená",J418,0)</f>
        <v>0</v>
      </c>
      <c r="BG418" s="140">
        <f>IF(N418="zákl. přenesená",J418,0)</f>
        <v>0</v>
      </c>
      <c r="BH418" s="140">
        <f>IF(N418="sníž. přenesená",J418,0)</f>
        <v>0</v>
      </c>
      <c r="BI418" s="140">
        <f>IF(N418="nulová",J418,0)</f>
        <v>0</v>
      </c>
      <c r="BJ418" s="16" t="s">
        <v>81</v>
      </c>
      <c r="BK418" s="140">
        <f>ROUND(I418*H418,2)</f>
        <v>0</v>
      </c>
      <c r="BL418" s="16" t="s">
        <v>131</v>
      </c>
      <c r="BM418" s="139" t="s">
        <v>653</v>
      </c>
    </row>
    <row r="419" spans="2:65" s="1" customFormat="1" ht="24.2" customHeight="1">
      <c r="B419" s="127"/>
      <c r="C419" s="128" t="s">
        <v>654</v>
      </c>
      <c r="D419" s="128" t="s">
        <v>126</v>
      </c>
      <c r="E419" s="129" t="s">
        <v>655</v>
      </c>
      <c r="F419" s="130" t="s">
        <v>656</v>
      </c>
      <c r="G419" s="131" t="s">
        <v>184</v>
      </c>
      <c r="H419" s="132">
        <v>5.6</v>
      </c>
      <c r="I419" s="133"/>
      <c r="J419" s="134">
        <f>ROUND(I419*H419,2)</f>
        <v>0</v>
      </c>
      <c r="K419" s="130" t="s">
        <v>130</v>
      </c>
      <c r="L419" s="31"/>
      <c r="M419" s="135" t="s">
        <v>1</v>
      </c>
      <c r="N419" s="136" t="s">
        <v>38</v>
      </c>
      <c r="P419" s="137">
        <f>O419*H419</f>
        <v>0</v>
      </c>
      <c r="Q419" s="137">
        <v>1.1E-4</v>
      </c>
      <c r="R419" s="137">
        <f>Q419*H419</f>
        <v>6.1600000000000001E-4</v>
      </c>
      <c r="S419" s="137">
        <v>0</v>
      </c>
      <c r="T419" s="138">
        <f>S419*H419</f>
        <v>0</v>
      </c>
      <c r="AR419" s="139" t="s">
        <v>131</v>
      </c>
      <c r="AT419" s="139" t="s">
        <v>126</v>
      </c>
      <c r="AU419" s="139" t="s">
        <v>83</v>
      </c>
      <c r="AY419" s="16" t="s">
        <v>124</v>
      </c>
      <c r="BE419" s="140">
        <f>IF(N419="základní",J419,0)</f>
        <v>0</v>
      </c>
      <c r="BF419" s="140">
        <f>IF(N419="snížená",J419,0)</f>
        <v>0</v>
      </c>
      <c r="BG419" s="140">
        <f>IF(N419="zákl. přenesená",J419,0)</f>
        <v>0</v>
      </c>
      <c r="BH419" s="140">
        <f>IF(N419="sníž. přenesená",J419,0)</f>
        <v>0</v>
      </c>
      <c r="BI419" s="140">
        <f>IF(N419="nulová",J419,0)</f>
        <v>0</v>
      </c>
      <c r="BJ419" s="16" t="s">
        <v>81</v>
      </c>
      <c r="BK419" s="140">
        <f>ROUND(I419*H419,2)</f>
        <v>0</v>
      </c>
      <c r="BL419" s="16" t="s">
        <v>131</v>
      </c>
      <c r="BM419" s="139" t="s">
        <v>657</v>
      </c>
    </row>
    <row r="420" spans="2:65" s="1" customFormat="1" ht="39">
      <c r="B420" s="31"/>
      <c r="D420" s="141" t="s">
        <v>133</v>
      </c>
      <c r="F420" s="142" t="s">
        <v>658</v>
      </c>
      <c r="I420" s="143"/>
      <c r="L420" s="31"/>
      <c r="M420" s="144"/>
      <c r="T420" s="54"/>
      <c r="AT420" s="16" t="s">
        <v>133</v>
      </c>
      <c r="AU420" s="16" t="s">
        <v>83</v>
      </c>
    </row>
    <row r="421" spans="2:65" s="12" customFormat="1">
      <c r="B421" s="145"/>
      <c r="D421" s="141" t="s">
        <v>135</v>
      </c>
      <c r="E421" s="146" t="s">
        <v>1</v>
      </c>
      <c r="F421" s="147" t="s">
        <v>659</v>
      </c>
      <c r="H421" s="148">
        <v>5.6</v>
      </c>
      <c r="I421" s="149"/>
      <c r="L421" s="145"/>
      <c r="M421" s="150"/>
      <c r="T421" s="151"/>
      <c r="AT421" s="146" t="s">
        <v>135</v>
      </c>
      <c r="AU421" s="146" t="s">
        <v>83</v>
      </c>
      <c r="AV421" s="12" t="s">
        <v>83</v>
      </c>
      <c r="AW421" s="12" t="s">
        <v>30</v>
      </c>
      <c r="AX421" s="12" t="s">
        <v>81</v>
      </c>
      <c r="AY421" s="146" t="s">
        <v>124</v>
      </c>
    </row>
    <row r="422" spans="2:65" s="1" customFormat="1" ht="16.5" customHeight="1">
      <c r="B422" s="127"/>
      <c r="C422" s="128" t="s">
        <v>660</v>
      </c>
      <c r="D422" s="128" t="s">
        <v>126</v>
      </c>
      <c r="E422" s="129" t="s">
        <v>661</v>
      </c>
      <c r="F422" s="130" t="s">
        <v>662</v>
      </c>
      <c r="G422" s="131" t="s">
        <v>195</v>
      </c>
      <c r="H422" s="132">
        <v>17.584</v>
      </c>
      <c r="I422" s="133"/>
      <c r="J422" s="134">
        <f>ROUND(I422*H422,2)</f>
        <v>0</v>
      </c>
      <c r="K422" s="130" t="s">
        <v>1</v>
      </c>
      <c r="L422" s="31"/>
      <c r="M422" s="135" t="s">
        <v>1</v>
      </c>
      <c r="N422" s="136" t="s">
        <v>38</v>
      </c>
      <c r="P422" s="137">
        <f>O422*H422</f>
        <v>0</v>
      </c>
      <c r="Q422" s="137">
        <v>8.8999999999999995E-4</v>
      </c>
      <c r="R422" s="137">
        <f>Q422*H422</f>
        <v>1.5649759999999999E-2</v>
      </c>
      <c r="S422" s="137">
        <v>0</v>
      </c>
      <c r="T422" s="138">
        <f>S422*H422</f>
        <v>0</v>
      </c>
      <c r="AR422" s="139" t="s">
        <v>131</v>
      </c>
      <c r="AT422" s="139" t="s">
        <v>126</v>
      </c>
      <c r="AU422" s="139" t="s">
        <v>83</v>
      </c>
      <c r="AY422" s="16" t="s">
        <v>124</v>
      </c>
      <c r="BE422" s="140">
        <f>IF(N422="základní",J422,0)</f>
        <v>0</v>
      </c>
      <c r="BF422" s="140">
        <f>IF(N422="snížená",J422,0)</f>
        <v>0</v>
      </c>
      <c r="BG422" s="140">
        <f>IF(N422="zákl. přenesená",J422,0)</f>
        <v>0</v>
      </c>
      <c r="BH422" s="140">
        <f>IF(N422="sníž. přenesená",J422,0)</f>
        <v>0</v>
      </c>
      <c r="BI422" s="140">
        <f>IF(N422="nulová",J422,0)</f>
        <v>0</v>
      </c>
      <c r="BJ422" s="16" t="s">
        <v>81</v>
      </c>
      <c r="BK422" s="140">
        <f>ROUND(I422*H422,2)</f>
        <v>0</v>
      </c>
      <c r="BL422" s="16" t="s">
        <v>131</v>
      </c>
      <c r="BM422" s="139" t="s">
        <v>663</v>
      </c>
    </row>
    <row r="423" spans="2:65" s="1" customFormat="1">
      <c r="B423" s="31"/>
      <c r="D423" s="141" t="s">
        <v>133</v>
      </c>
      <c r="F423" s="142" t="s">
        <v>662</v>
      </c>
      <c r="I423" s="143"/>
      <c r="L423" s="31"/>
      <c r="M423" s="144"/>
      <c r="T423" s="54"/>
      <c r="AT423" s="16" t="s">
        <v>133</v>
      </c>
      <c r="AU423" s="16" t="s">
        <v>83</v>
      </c>
    </row>
    <row r="424" spans="2:65" s="12" customFormat="1">
      <c r="B424" s="145"/>
      <c r="D424" s="141" t="s">
        <v>135</v>
      </c>
      <c r="E424" s="146" t="s">
        <v>1</v>
      </c>
      <c r="F424" s="147" t="s">
        <v>664</v>
      </c>
      <c r="H424" s="148">
        <v>17.584</v>
      </c>
      <c r="I424" s="149"/>
      <c r="L424" s="145"/>
      <c r="M424" s="150"/>
      <c r="T424" s="151"/>
      <c r="AT424" s="146" t="s">
        <v>135</v>
      </c>
      <c r="AU424" s="146" t="s">
        <v>83</v>
      </c>
      <c r="AV424" s="12" t="s">
        <v>83</v>
      </c>
      <c r="AW424" s="12" t="s">
        <v>30</v>
      </c>
      <c r="AX424" s="12" t="s">
        <v>81</v>
      </c>
      <c r="AY424" s="146" t="s">
        <v>124</v>
      </c>
    </row>
    <row r="425" spans="2:65" s="1" customFormat="1" ht="33" customHeight="1">
      <c r="B425" s="127"/>
      <c r="C425" s="128" t="s">
        <v>665</v>
      </c>
      <c r="D425" s="128" t="s">
        <v>126</v>
      </c>
      <c r="E425" s="129" t="s">
        <v>666</v>
      </c>
      <c r="F425" s="130" t="s">
        <v>667</v>
      </c>
      <c r="G425" s="131" t="s">
        <v>184</v>
      </c>
      <c r="H425" s="132">
        <v>5.0999999999999996</v>
      </c>
      <c r="I425" s="133"/>
      <c r="J425" s="134">
        <f>ROUND(I425*H425,2)</f>
        <v>0</v>
      </c>
      <c r="K425" s="130" t="s">
        <v>130</v>
      </c>
      <c r="L425" s="31"/>
      <c r="M425" s="135" t="s">
        <v>1</v>
      </c>
      <c r="N425" s="136" t="s">
        <v>38</v>
      </c>
      <c r="P425" s="137">
        <f>O425*H425</f>
        <v>0</v>
      </c>
      <c r="Q425" s="137">
        <v>6.0999999999999997E-4</v>
      </c>
      <c r="R425" s="137">
        <f>Q425*H425</f>
        <v>3.1109999999999996E-3</v>
      </c>
      <c r="S425" s="137">
        <v>0</v>
      </c>
      <c r="T425" s="138">
        <f>S425*H425</f>
        <v>0</v>
      </c>
      <c r="AR425" s="139" t="s">
        <v>131</v>
      </c>
      <c r="AT425" s="139" t="s">
        <v>126</v>
      </c>
      <c r="AU425" s="139" t="s">
        <v>83</v>
      </c>
      <c r="AY425" s="16" t="s">
        <v>124</v>
      </c>
      <c r="BE425" s="140">
        <f>IF(N425="základní",J425,0)</f>
        <v>0</v>
      </c>
      <c r="BF425" s="140">
        <f>IF(N425="snížená",J425,0)</f>
        <v>0</v>
      </c>
      <c r="BG425" s="140">
        <f>IF(N425="zákl. přenesená",J425,0)</f>
        <v>0</v>
      </c>
      <c r="BH425" s="140">
        <f>IF(N425="sníž. přenesená",J425,0)</f>
        <v>0</v>
      </c>
      <c r="BI425" s="140">
        <f>IF(N425="nulová",J425,0)</f>
        <v>0</v>
      </c>
      <c r="BJ425" s="16" t="s">
        <v>81</v>
      </c>
      <c r="BK425" s="140">
        <f>ROUND(I425*H425,2)</f>
        <v>0</v>
      </c>
      <c r="BL425" s="16" t="s">
        <v>131</v>
      </c>
      <c r="BM425" s="139" t="s">
        <v>668</v>
      </c>
    </row>
    <row r="426" spans="2:65" s="1" customFormat="1" ht="39">
      <c r="B426" s="31"/>
      <c r="D426" s="141" t="s">
        <v>133</v>
      </c>
      <c r="F426" s="142" t="s">
        <v>669</v>
      </c>
      <c r="I426" s="143"/>
      <c r="L426" s="31"/>
      <c r="M426" s="144"/>
      <c r="T426" s="54"/>
      <c r="AT426" s="16" t="s">
        <v>133</v>
      </c>
      <c r="AU426" s="16" t="s">
        <v>83</v>
      </c>
    </row>
    <row r="427" spans="2:65" s="12" customFormat="1" ht="22.5">
      <c r="B427" s="145"/>
      <c r="D427" s="141" t="s">
        <v>135</v>
      </c>
      <c r="E427" s="146" t="s">
        <v>1</v>
      </c>
      <c r="F427" s="147" t="s">
        <v>670</v>
      </c>
      <c r="H427" s="148">
        <v>5.0999999999999996</v>
      </c>
      <c r="I427" s="149"/>
      <c r="L427" s="145"/>
      <c r="M427" s="150"/>
      <c r="T427" s="151"/>
      <c r="AT427" s="146" t="s">
        <v>135</v>
      </c>
      <c r="AU427" s="146" t="s">
        <v>83</v>
      </c>
      <c r="AV427" s="12" t="s">
        <v>83</v>
      </c>
      <c r="AW427" s="12" t="s">
        <v>30</v>
      </c>
      <c r="AX427" s="12" t="s">
        <v>81</v>
      </c>
      <c r="AY427" s="146" t="s">
        <v>124</v>
      </c>
    </row>
    <row r="428" spans="2:65" s="1" customFormat="1" ht="16.5" customHeight="1">
      <c r="B428" s="127"/>
      <c r="C428" s="128" t="s">
        <v>671</v>
      </c>
      <c r="D428" s="128" t="s">
        <v>126</v>
      </c>
      <c r="E428" s="129" t="s">
        <v>672</v>
      </c>
      <c r="F428" s="130" t="s">
        <v>673</v>
      </c>
      <c r="G428" s="131" t="s">
        <v>184</v>
      </c>
      <c r="H428" s="132">
        <v>5.6</v>
      </c>
      <c r="I428" s="133"/>
      <c r="J428" s="134">
        <f>ROUND(I428*H428,2)</f>
        <v>0</v>
      </c>
      <c r="K428" s="130" t="s">
        <v>130</v>
      </c>
      <c r="L428" s="31"/>
      <c r="M428" s="135" t="s">
        <v>1</v>
      </c>
      <c r="N428" s="136" t="s">
        <v>38</v>
      </c>
      <c r="P428" s="137">
        <f>O428*H428</f>
        <v>0</v>
      </c>
      <c r="Q428" s="137">
        <v>0</v>
      </c>
      <c r="R428" s="137">
        <f>Q428*H428</f>
        <v>0</v>
      </c>
      <c r="S428" s="137">
        <v>0</v>
      </c>
      <c r="T428" s="138">
        <f>S428*H428</f>
        <v>0</v>
      </c>
      <c r="AR428" s="139" t="s">
        <v>131</v>
      </c>
      <c r="AT428" s="139" t="s">
        <v>126</v>
      </c>
      <c r="AU428" s="139" t="s">
        <v>83</v>
      </c>
      <c r="AY428" s="16" t="s">
        <v>124</v>
      </c>
      <c r="BE428" s="140">
        <f>IF(N428="základní",J428,0)</f>
        <v>0</v>
      </c>
      <c r="BF428" s="140">
        <f>IF(N428="snížená",J428,0)</f>
        <v>0</v>
      </c>
      <c r="BG428" s="140">
        <f>IF(N428="zákl. přenesená",J428,0)</f>
        <v>0</v>
      </c>
      <c r="BH428" s="140">
        <f>IF(N428="sníž. přenesená",J428,0)</f>
        <v>0</v>
      </c>
      <c r="BI428" s="140">
        <f>IF(N428="nulová",J428,0)</f>
        <v>0</v>
      </c>
      <c r="BJ428" s="16" t="s">
        <v>81</v>
      </c>
      <c r="BK428" s="140">
        <f>ROUND(I428*H428,2)</f>
        <v>0</v>
      </c>
      <c r="BL428" s="16" t="s">
        <v>131</v>
      </c>
      <c r="BM428" s="139" t="s">
        <v>674</v>
      </c>
    </row>
    <row r="429" spans="2:65" s="1" customFormat="1" ht="19.5">
      <c r="B429" s="31"/>
      <c r="D429" s="141" t="s">
        <v>133</v>
      </c>
      <c r="F429" s="142" t="s">
        <v>675</v>
      </c>
      <c r="I429" s="143"/>
      <c r="L429" s="31"/>
      <c r="M429" s="144"/>
      <c r="T429" s="54"/>
      <c r="AT429" s="16" t="s">
        <v>133</v>
      </c>
      <c r="AU429" s="16" t="s">
        <v>83</v>
      </c>
    </row>
    <row r="430" spans="2:65" s="12" customFormat="1">
      <c r="B430" s="145"/>
      <c r="D430" s="141" t="s">
        <v>135</v>
      </c>
      <c r="E430" s="146" t="s">
        <v>1</v>
      </c>
      <c r="F430" s="147" t="s">
        <v>676</v>
      </c>
      <c r="H430" s="148">
        <v>5.6</v>
      </c>
      <c r="I430" s="149"/>
      <c r="L430" s="145"/>
      <c r="M430" s="150"/>
      <c r="T430" s="151"/>
      <c r="AT430" s="146" t="s">
        <v>135</v>
      </c>
      <c r="AU430" s="146" t="s">
        <v>83</v>
      </c>
      <c r="AV430" s="12" t="s">
        <v>83</v>
      </c>
      <c r="AW430" s="12" t="s">
        <v>30</v>
      </c>
      <c r="AX430" s="12" t="s">
        <v>81</v>
      </c>
      <c r="AY430" s="146" t="s">
        <v>124</v>
      </c>
    </row>
    <row r="431" spans="2:65" s="1" customFormat="1" ht="24.2" customHeight="1">
      <c r="B431" s="127"/>
      <c r="C431" s="128" t="s">
        <v>677</v>
      </c>
      <c r="D431" s="128" t="s">
        <v>126</v>
      </c>
      <c r="E431" s="129" t="s">
        <v>678</v>
      </c>
      <c r="F431" s="130" t="s">
        <v>679</v>
      </c>
      <c r="G431" s="131" t="s">
        <v>184</v>
      </c>
      <c r="H431" s="132">
        <v>20.2</v>
      </c>
      <c r="I431" s="133"/>
      <c r="J431" s="134">
        <f>ROUND(I431*H431,2)</f>
        <v>0</v>
      </c>
      <c r="K431" s="130" t="s">
        <v>130</v>
      </c>
      <c r="L431" s="31"/>
      <c r="M431" s="135" t="s">
        <v>1</v>
      </c>
      <c r="N431" s="136" t="s">
        <v>38</v>
      </c>
      <c r="P431" s="137">
        <f>O431*H431</f>
        <v>0</v>
      </c>
      <c r="Q431" s="137">
        <v>1.7000000000000001E-4</v>
      </c>
      <c r="R431" s="137">
        <f>Q431*H431</f>
        <v>3.434E-3</v>
      </c>
      <c r="S431" s="137">
        <v>0</v>
      </c>
      <c r="T431" s="138">
        <f>S431*H431</f>
        <v>0</v>
      </c>
      <c r="AR431" s="139" t="s">
        <v>131</v>
      </c>
      <c r="AT431" s="139" t="s">
        <v>126</v>
      </c>
      <c r="AU431" s="139" t="s">
        <v>83</v>
      </c>
      <c r="AY431" s="16" t="s">
        <v>124</v>
      </c>
      <c r="BE431" s="140">
        <f>IF(N431="základní",J431,0)</f>
        <v>0</v>
      </c>
      <c r="BF431" s="140">
        <f>IF(N431="snížená",J431,0)</f>
        <v>0</v>
      </c>
      <c r="BG431" s="140">
        <f>IF(N431="zákl. přenesená",J431,0)</f>
        <v>0</v>
      </c>
      <c r="BH431" s="140">
        <f>IF(N431="sníž. přenesená",J431,0)</f>
        <v>0</v>
      </c>
      <c r="BI431" s="140">
        <f>IF(N431="nulová",J431,0)</f>
        <v>0</v>
      </c>
      <c r="BJ431" s="16" t="s">
        <v>81</v>
      </c>
      <c r="BK431" s="140">
        <f>ROUND(I431*H431,2)</f>
        <v>0</v>
      </c>
      <c r="BL431" s="16" t="s">
        <v>131</v>
      </c>
      <c r="BM431" s="139" t="s">
        <v>680</v>
      </c>
    </row>
    <row r="432" spans="2:65" s="1" customFormat="1" ht="19.5">
      <c r="B432" s="31"/>
      <c r="D432" s="141" t="s">
        <v>133</v>
      </c>
      <c r="F432" s="142" t="s">
        <v>681</v>
      </c>
      <c r="I432" s="143"/>
      <c r="L432" s="31"/>
      <c r="M432" s="144"/>
      <c r="T432" s="54"/>
      <c r="AT432" s="16" t="s">
        <v>133</v>
      </c>
      <c r="AU432" s="16" t="s">
        <v>83</v>
      </c>
    </row>
    <row r="433" spans="2:65" s="12" customFormat="1" ht="22.5">
      <c r="B433" s="145"/>
      <c r="D433" s="141" t="s">
        <v>135</v>
      </c>
      <c r="E433" s="146" t="s">
        <v>1</v>
      </c>
      <c r="F433" s="147" t="s">
        <v>682</v>
      </c>
      <c r="H433" s="148">
        <v>20.2</v>
      </c>
      <c r="I433" s="149"/>
      <c r="L433" s="145"/>
      <c r="M433" s="150"/>
      <c r="T433" s="151"/>
      <c r="AT433" s="146" t="s">
        <v>135</v>
      </c>
      <c r="AU433" s="146" t="s">
        <v>83</v>
      </c>
      <c r="AV433" s="12" t="s">
        <v>83</v>
      </c>
      <c r="AW433" s="12" t="s">
        <v>30</v>
      </c>
      <c r="AX433" s="12" t="s">
        <v>81</v>
      </c>
      <c r="AY433" s="146" t="s">
        <v>124</v>
      </c>
    </row>
    <row r="434" spans="2:65" s="1" customFormat="1" ht="24.2" customHeight="1">
      <c r="B434" s="127"/>
      <c r="C434" s="128" t="s">
        <v>683</v>
      </c>
      <c r="D434" s="128" t="s">
        <v>126</v>
      </c>
      <c r="E434" s="129" t="s">
        <v>684</v>
      </c>
      <c r="F434" s="130" t="s">
        <v>685</v>
      </c>
      <c r="G434" s="131" t="s">
        <v>184</v>
      </c>
      <c r="H434" s="132">
        <v>48.6</v>
      </c>
      <c r="I434" s="133"/>
      <c r="J434" s="134">
        <f>ROUND(I434*H434,2)</f>
        <v>0</v>
      </c>
      <c r="K434" s="130" t="s">
        <v>130</v>
      </c>
      <c r="L434" s="31"/>
      <c r="M434" s="135" t="s">
        <v>1</v>
      </c>
      <c r="N434" s="136" t="s">
        <v>38</v>
      </c>
      <c r="P434" s="137">
        <f>O434*H434</f>
        <v>0</v>
      </c>
      <c r="Q434" s="137">
        <v>3.4499999999999999E-3</v>
      </c>
      <c r="R434" s="137">
        <f>Q434*H434</f>
        <v>0.16767000000000001</v>
      </c>
      <c r="S434" s="137">
        <v>0</v>
      </c>
      <c r="T434" s="138">
        <f>S434*H434</f>
        <v>0</v>
      </c>
      <c r="AR434" s="139" t="s">
        <v>131</v>
      </c>
      <c r="AT434" s="139" t="s">
        <v>126</v>
      </c>
      <c r="AU434" s="139" t="s">
        <v>83</v>
      </c>
      <c r="AY434" s="16" t="s">
        <v>124</v>
      </c>
      <c r="BE434" s="140">
        <f>IF(N434="základní",J434,0)</f>
        <v>0</v>
      </c>
      <c r="BF434" s="140">
        <f>IF(N434="snížená",J434,0)</f>
        <v>0</v>
      </c>
      <c r="BG434" s="140">
        <f>IF(N434="zákl. přenesená",J434,0)</f>
        <v>0</v>
      </c>
      <c r="BH434" s="140">
        <f>IF(N434="sníž. přenesená",J434,0)</f>
        <v>0</v>
      </c>
      <c r="BI434" s="140">
        <f>IF(N434="nulová",J434,0)</f>
        <v>0</v>
      </c>
      <c r="BJ434" s="16" t="s">
        <v>81</v>
      </c>
      <c r="BK434" s="140">
        <f>ROUND(I434*H434,2)</f>
        <v>0</v>
      </c>
      <c r="BL434" s="16" t="s">
        <v>131</v>
      </c>
      <c r="BM434" s="139" t="s">
        <v>686</v>
      </c>
    </row>
    <row r="435" spans="2:65" s="1" customFormat="1" ht="19.5">
      <c r="B435" s="31"/>
      <c r="D435" s="141" t="s">
        <v>133</v>
      </c>
      <c r="F435" s="142" t="s">
        <v>687</v>
      </c>
      <c r="I435" s="143"/>
      <c r="L435" s="31"/>
      <c r="M435" s="144"/>
      <c r="T435" s="54"/>
      <c r="AT435" s="16" t="s">
        <v>133</v>
      </c>
      <c r="AU435" s="16" t="s">
        <v>83</v>
      </c>
    </row>
    <row r="436" spans="2:65" s="12" customFormat="1" ht="22.5">
      <c r="B436" s="145"/>
      <c r="D436" s="141" t="s">
        <v>135</v>
      </c>
      <c r="E436" s="146" t="s">
        <v>1</v>
      </c>
      <c r="F436" s="147" t="s">
        <v>688</v>
      </c>
      <c r="H436" s="148">
        <v>14.2</v>
      </c>
      <c r="I436" s="149"/>
      <c r="L436" s="145"/>
      <c r="M436" s="150"/>
      <c r="T436" s="151"/>
      <c r="AT436" s="146" t="s">
        <v>135</v>
      </c>
      <c r="AU436" s="146" t="s">
        <v>83</v>
      </c>
      <c r="AV436" s="12" t="s">
        <v>83</v>
      </c>
      <c r="AW436" s="12" t="s">
        <v>30</v>
      </c>
      <c r="AX436" s="12" t="s">
        <v>73</v>
      </c>
      <c r="AY436" s="146" t="s">
        <v>124</v>
      </c>
    </row>
    <row r="437" spans="2:65" s="12" customFormat="1" ht="22.5">
      <c r="B437" s="145"/>
      <c r="D437" s="141" t="s">
        <v>135</v>
      </c>
      <c r="E437" s="146" t="s">
        <v>1</v>
      </c>
      <c r="F437" s="147" t="s">
        <v>689</v>
      </c>
      <c r="H437" s="148">
        <v>34.4</v>
      </c>
      <c r="I437" s="149"/>
      <c r="L437" s="145"/>
      <c r="M437" s="150"/>
      <c r="T437" s="151"/>
      <c r="AT437" s="146" t="s">
        <v>135</v>
      </c>
      <c r="AU437" s="146" t="s">
        <v>83</v>
      </c>
      <c r="AV437" s="12" t="s">
        <v>83</v>
      </c>
      <c r="AW437" s="12" t="s">
        <v>30</v>
      </c>
      <c r="AX437" s="12" t="s">
        <v>73</v>
      </c>
      <c r="AY437" s="146" t="s">
        <v>124</v>
      </c>
    </row>
    <row r="438" spans="2:65" s="13" customFormat="1">
      <c r="B438" s="152"/>
      <c r="D438" s="141" t="s">
        <v>135</v>
      </c>
      <c r="E438" s="153" t="s">
        <v>1</v>
      </c>
      <c r="F438" s="154" t="s">
        <v>151</v>
      </c>
      <c r="H438" s="155">
        <v>48.6</v>
      </c>
      <c r="I438" s="156"/>
      <c r="L438" s="152"/>
      <c r="M438" s="157"/>
      <c r="T438" s="158"/>
      <c r="AT438" s="153" t="s">
        <v>135</v>
      </c>
      <c r="AU438" s="153" t="s">
        <v>83</v>
      </c>
      <c r="AV438" s="13" t="s">
        <v>131</v>
      </c>
      <c r="AW438" s="13" t="s">
        <v>30</v>
      </c>
      <c r="AX438" s="13" t="s">
        <v>81</v>
      </c>
      <c r="AY438" s="153" t="s">
        <v>124</v>
      </c>
    </row>
    <row r="439" spans="2:65" s="1" customFormat="1" ht="24.2" customHeight="1">
      <c r="B439" s="127"/>
      <c r="C439" s="128" t="s">
        <v>690</v>
      </c>
      <c r="D439" s="128" t="s">
        <v>126</v>
      </c>
      <c r="E439" s="129" t="s">
        <v>691</v>
      </c>
      <c r="F439" s="130" t="s">
        <v>692</v>
      </c>
      <c r="G439" s="131" t="s">
        <v>184</v>
      </c>
      <c r="H439" s="132">
        <v>2.8</v>
      </c>
      <c r="I439" s="133"/>
      <c r="J439" s="134">
        <f>ROUND(I439*H439,2)</f>
        <v>0</v>
      </c>
      <c r="K439" s="130" t="s">
        <v>130</v>
      </c>
      <c r="L439" s="31"/>
      <c r="M439" s="135" t="s">
        <v>1</v>
      </c>
      <c r="N439" s="136" t="s">
        <v>38</v>
      </c>
      <c r="P439" s="137">
        <f>O439*H439</f>
        <v>0</v>
      </c>
      <c r="Q439" s="137">
        <v>0.35593000000000002</v>
      </c>
      <c r="R439" s="137">
        <f>Q439*H439</f>
        <v>0.99660400000000005</v>
      </c>
      <c r="S439" s="137">
        <v>0</v>
      </c>
      <c r="T439" s="138">
        <f>S439*H439</f>
        <v>0</v>
      </c>
      <c r="AR439" s="139" t="s">
        <v>131</v>
      </c>
      <c r="AT439" s="139" t="s">
        <v>126</v>
      </c>
      <c r="AU439" s="139" t="s">
        <v>83</v>
      </c>
      <c r="AY439" s="16" t="s">
        <v>124</v>
      </c>
      <c r="BE439" s="140">
        <f>IF(N439="základní",J439,0)</f>
        <v>0</v>
      </c>
      <c r="BF439" s="140">
        <f>IF(N439="snížená",J439,0)</f>
        <v>0</v>
      </c>
      <c r="BG439" s="140">
        <f>IF(N439="zákl. přenesená",J439,0)</f>
        <v>0</v>
      </c>
      <c r="BH439" s="140">
        <f>IF(N439="sníž. přenesená",J439,0)</f>
        <v>0</v>
      </c>
      <c r="BI439" s="140">
        <f>IF(N439="nulová",J439,0)</f>
        <v>0</v>
      </c>
      <c r="BJ439" s="16" t="s">
        <v>81</v>
      </c>
      <c r="BK439" s="140">
        <f>ROUND(I439*H439,2)</f>
        <v>0</v>
      </c>
      <c r="BL439" s="16" t="s">
        <v>131</v>
      </c>
      <c r="BM439" s="139" t="s">
        <v>693</v>
      </c>
    </row>
    <row r="440" spans="2:65" s="1" customFormat="1" ht="19.5">
      <c r="B440" s="31"/>
      <c r="D440" s="141" t="s">
        <v>133</v>
      </c>
      <c r="F440" s="142" t="s">
        <v>694</v>
      </c>
      <c r="I440" s="143"/>
      <c r="L440" s="31"/>
      <c r="M440" s="144"/>
      <c r="T440" s="54"/>
      <c r="AT440" s="16" t="s">
        <v>133</v>
      </c>
      <c r="AU440" s="16" t="s">
        <v>83</v>
      </c>
    </row>
    <row r="441" spans="2:65" s="12" customFormat="1" ht="22.5">
      <c r="B441" s="145"/>
      <c r="D441" s="141" t="s">
        <v>135</v>
      </c>
      <c r="E441" s="146" t="s">
        <v>1</v>
      </c>
      <c r="F441" s="147" t="s">
        <v>695</v>
      </c>
      <c r="H441" s="148">
        <v>2.8</v>
      </c>
      <c r="I441" s="149"/>
      <c r="L441" s="145"/>
      <c r="M441" s="150"/>
      <c r="T441" s="151"/>
      <c r="AT441" s="146" t="s">
        <v>135</v>
      </c>
      <c r="AU441" s="146" t="s">
        <v>83</v>
      </c>
      <c r="AV441" s="12" t="s">
        <v>83</v>
      </c>
      <c r="AW441" s="12" t="s">
        <v>30</v>
      </c>
      <c r="AX441" s="12" t="s">
        <v>81</v>
      </c>
      <c r="AY441" s="146" t="s">
        <v>124</v>
      </c>
    </row>
    <row r="442" spans="2:65" s="11" customFormat="1" ht="22.9" customHeight="1">
      <c r="B442" s="115"/>
      <c r="D442" s="116" t="s">
        <v>72</v>
      </c>
      <c r="E442" s="125" t="s">
        <v>696</v>
      </c>
      <c r="F442" s="125" t="s">
        <v>697</v>
      </c>
      <c r="I442" s="118"/>
      <c r="J442" s="126">
        <f>BK442</f>
        <v>0</v>
      </c>
      <c r="L442" s="115"/>
      <c r="M442" s="120"/>
      <c r="P442" s="121">
        <f>SUM(P443:P444)</f>
        <v>0</v>
      </c>
      <c r="R442" s="121">
        <f>SUM(R443:R444)</f>
        <v>0</v>
      </c>
      <c r="T442" s="122">
        <f>SUM(T443:T444)</f>
        <v>0</v>
      </c>
      <c r="AR442" s="116" t="s">
        <v>81</v>
      </c>
      <c r="AT442" s="123" t="s">
        <v>72</v>
      </c>
      <c r="AU442" s="123" t="s">
        <v>81</v>
      </c>
      <c r="AY442" s="116" t="s">
        <v>124</v>
      </c>
      <c r="BK442" s="124">
        <f>SUM(BK443:BK444)</f>
        <v>0</v>
      </c>
    </row>
    <row r="443" spans="2:65" s="1" customFormat="1" ht="24.2" customHeight="1">
      <c r="B443" s="127"/>
      <c r="C443" s="128" t="s">
        <v>698</v>
      </c>
      <c r="D443" s="128" t="s">
        <v>126</v>
      </c>
      <c r="E443" s="129" t="s">
        <v>699</v>
      </c>
      <c r="F443" s="130" t="s">
        <v>700</v>
      </c>
      <c r="G443" s="131" t="s">
        <v>190</v>
      </c>
      <c r="H443" s="132">
        <v>954.19500000000005</v>
      </c>
      <c r="I443" s="133"/>
      <c r="J443" s="134">
        <f>ROUND(I443*H443,2)</f>
        <v>0</v>
      </c>
      <c r="K443" s="130" t="s">
        <v>130</v>
      </c>
      <c r="L443" s="31"/>
      <c r="M443" s="135" t="s">
        <v>1</v>
      </c>
      <c r="N443" s="136" t="s">
        <v>38</v>
      </c>
      <c r="P443" s="137">
        <f>O443*H443</f>
        <v>0</v>
      </c>
      <c r="Q443" s="137">
        <v>0</v>
      </c>
      <c r="R443" s="137">
        <f>Q443*H443</f>
        <v>0</v>
      </c>
      <c r="S443" s="137">
        <v>0</v>
      </c>
      <c r="T443" s="138">
        <f>S443*H443</f>
        <v>0</v>
      </c>
      <c r="AR443" s="139" t="s">
        <v>131</v>
      </c>
      <c r="AT443" s="139" t="s">
        <v>126</v>
      </c>
      <c r="AU443" s="139" t="s">
        <v>83</v>
      </c>
      <c r="AY443" s="16" t="s">
        <v>124</v>
      </c>
      <c r="BE443" s="140">
        <f>IF(N443="základní",J443,0)</f>
        <v>0</v>
      </c>
      <c r="BF443" s="140">
        <f>IF(N443="snížená",J443,0)</f>
        <v>0</v>
      </c>
      <c r="BG443" s="140">
        <f>IF(N443="zákl. přenesená",J443,0)</f>
        <v>0</v>
      </c>
      <c r="BH443" s="140">
        <f>IF(N443="sníž. přenesená",J443,0)</f>
        <v>0</v>
      </c>
      <c r="BI443" s="140">
        <f>IF(N443="nulová",J443,0)</f>
        <v>0</v>
      </c>
      <c r="BJ443" s="16" t="s">
        <v>81</v>
      </c>
      <c r="BK443" s="140">
        <f>ROUND(I443*H443,2)</f>
        <v>0</v>
      </c>
      <c r="BL443" s="16" t="s">
        <v>131</v>
      </c>
      <c r="BM443" s="139" t="s">
        <v>701</v>
      </c>
    </row>
    <row r="444" spans="2:65" s="1" customFormat="1" ht="29.25">
      <c r="B444" s="31"/>
      <c r="D444" s="141" t="s">
        <v>133</v>
      </c>
      <c r="F444" s="142" t="s">
        <v>702</v>
      </c>
      <c r="I444" s="143"/>
      <c r="L444" s="31"/>
      <c r="M444" s="144"/>
      <c r="T444" s="54"/>
      <c r="AT444" s="16" t="s">
        <v>133</v>
      </c>
      <c r="AU444" s="16" t="s">
        <v>83</v>
      </c>
    </row>
    <row r="445" spans="2:65" s="11" customFormat="1" ht="25.9" customHeight="1">
      <c r="B445" s="115"/>
      <c r="D445" s="116" t="s">
        <v>72</v>
      </c>
      <c r="E445" s="117" t="s">
        <v>703</v>
      </c>
      <c r="F445" s="117" t="s">
        <v>704</v>
      </c>
      <c r="I445" s="118"/>
      <c r="J445" s="119">
        <f>BK445</f>
        <v>0</v>
      </c>
      <c r="L445" s="115"/>
      <c r="M445" s="120"/>
      <c r="P445" s="121">
        <f>P446</f>
        <v>0</v>
      </c>
      <c r="R445" s="121">
        <f>R446</f>
        <v>0.60231896000000007</v>
      </c>
      <c r="T445" s="122">
        <f>T446</f>
        <v>0</v>
      </c>
      <c r="AR445" s="116" t="s">
        <v>83</v>
      </c>
      <c r="AT445" s="123" t="s">
        <v>72</v>
      </c>
      <c r="AU445" s="123" t="s">
        <v>73</v>
      </c>
      <c r="AY445" s="116" t="s">
        <v>124</v>
      </c>
      <c r="BK445" s="124">
        <f>BK446</f>
        <v>0</v>
      </c>
    </row>
    <row r="446" spans="2:65" s="11" customFormat="1" ht="22.9" customHeight="1">
      <c r="B446" s="115"/>
      <c r="D446" s="116" t="s">
        <v>72</v>
      </c>
      <c r="E446" s="125" t="s">
        <v>705</v>
      </c>
      <c r="F446" s="125" t="s">
        <v>706</v>
      </c>
      <c r="I446" s="118"/>
      <c r="J446" s="126">
        <f>BK446</f>
        <v>0</v>
      </c>
      <c r="L446" s="115"/>
      <c r="M446" s="120"/>
      <c r="P446" s="121">
        <f>SUM(P447:P474)</f>
        <v>0</v>
      </c>
      <c r="R446" s="121">
        <f>SUM(R447:R474)</f>
        <v>0.60231896000000007</v>
      </c>
      <c r="T446" s="122">
        <f>SUM(T447:T474)</f>
        <v>0</v>
      </c>
      <c r="AR446" s="116" t="s">
        <v>83</v>
      </c>
      <c r="AT446" s="123" t="s">
        <v>72</v>
      </c>
      <c r="AU446" s="123" t="s">
        <v>81</v>
      </c>
      <c r="AY446" s="116" t="s">
        <v>124</v>
      </c>
      <c r="BK446" s="124">
        <f>SUM(BK447:BK474)</f>
        <v>0</v>
      </c>
    </row>
    <row r="447" spans="2:65" s="1" customFormat="1" ht="33" customHeight="1">
      <c r="B447" s="127"/>
      <c r="C447" s="128" t="s">
        <v>707</v>
      </c>
      <c r="D447" s="128" t="s">
        <v>126</v>
      </c>
      <c r="E447" s="129" t="s">
        <v>708</v>
      </c>
      <c r="F447" s="130" t="s">
        <v>709</v>
      </c>
      <c r="G447" s="131" t="s">
        <v>195</v>
      </c>
      <c r="H447" s="132">
        <v>107.05</v>
      </c>
      <c r="I447" s="133"/>
      <c r="J447" s="134">
        <f>ROUND(I447*H447,2)</f>
        <v>0</v>
      </c>
      <c r="K447" s="130" t="s">
        <v>130</v>
      </c>
      <c r="L447" s="31"/>
      <c r="M447" s="135" t="s">
        <v>1</v>
      </c>
      <c r="N447" s="136" t="s">
        <v>38</v>
      </c>
      <c r="P447" s="137">
        <f>O447*H447</f>
        <v>0</v>
      </c>
      <c r="Q447" s="137">
        <v>1E-3</v>
      </c>
      <c r="R447" s="137">
        <f>Q447*H447</f>
        <v>0.10705000000000001</v>
      </c>
      <c r="S447" s="137">
        <v>0</v>
      </c>
      <c r="T447" s="138">
        <f>S447*H447</f>
        <v>0</v>
      </c>
      <c r="AR447" s="139" t="s">
        <v>232</v>
      </c>
      <c r="AT447" s="139" t="s">
        <v>126</v>
      </c>
      <c r="AU447" s="139" t="s">
        <v>83</v>
      </c>
      <c r="AY447" s="16" t="s">
        <v>124</v>
      </c>
      <c r="BE447" s="140">
        <f>IF(N447="základní",J447,0)</f>
        <v>0</v>
      </c>
      <c r="BF447" s="140">
        <f>IF(N447="snížená",J447,0)</f>
        <v>0</v>
      </c>
      <c r="BG447" s="140">
        <f>IF(N447="zákl. přenesená",J447,0)</f>
        <v>0</v>
      </c>
      <c r="BH447" s="140">
        <f>IF(N447="sníž. přenesená",J447,0)</f>
        <v>0</v>
      </c>
      <c r="BI447" s="140">
        <f>IF(N447="nulová",J447,0)</f>
        <v>0</v>
      </c>
      <c r="BJ447" s="16" t="s">
        <v>81</v>
      </c>
      <c r="BK447" s="140">
        <f>ROUND(I447*H447,2)</f>
        <v>0</v>
      </c>
      <c r="BL447" s="16" t="s">
        <v>232</v>
      </c>
      <c r="BM447" s="139" t="s">
        <v>710</v>
      </c>
    </row>
    <row r="448" spans="2:65" s="1" customFormat="1" ht="19.5">
      <c r="B448" s="31"/>
      <c r="D448" s="141" t="s">
        <v>133</v>
      </c>
      <c r="F448" s="142" t="s">
        <v>711</v>
      </c>
      <c r="I448" s="143"/>
      <c r="L448" s="31"/>
      <c r="M448" s="144"/>
      <c r="T448" s="54"/>
      <c r="AT448" s="16" t="s">
        <v>133</v>
      </c>
      <c r="AU448" s="16" t="s">
        <v>83</v>
      </c>
    </row>
    <row r="449" spans="2:65" s="14" customFormat="1" ht="22.5">
      <c r="B449" s="159"/>
      <c r="D449" s="141" t="s">
        <v>135</v>
      </c>
      <c r="E449" s="160" t="s">
        <v>1</v>
      </c>
      <c r="F449" s="161" t="s">
        <v>712</v>
      </c>
      <c r="H449" s="160" t="s">
        <v>1</v>
      </c>
      <c r="I449" s="162"/>
      <c r="L449" s="159"/>
      <c r="M449" s="163"/>
      <c r="T449" s="164"/>
      <c r="AT449" s="160" t="s">
        <v>135</v>
      </c>
      <c r="AU449" s="160" t="s">
        <v>83</v>
      </c>
      <c r="AV449" s="14" t="s">
        <v>81</v>
      </c>
      <c r="AW449" s="14" t="s">
        <v>30</v>
      </c>
      <c r="AX449" s="14" t="s">
        <v>73</v>
      </c>
      <c r="AY449" s="160" t="s">
        <v>124</v>
      </c>
    </row>
    <row r="450" spans="2:65" s="12" customFormat="1">
      <c r="B450" s="145"/>
      <c r="D450" s="141" t="s">
        <v>135</v>
      </c>
      <c r="E450" s="146" t="s">
        <v>1</v>
      </c>
      <c r="F450" s="147" t="s">
        <v>713</v>
      </c>
      <c r="H450" s="148">
        <v>107.05</v>
      </c>
      <c r="I450" s="149"/>
      <c r="L450" s="145"/>
      <c r="M450" s="150"/>
      <c r="T450" s="151"/>
      <c r="AT450" s="146" t="s">
        <v>135</v>
      </c>
      <c r="AU450" s="146" t="s">
        <v>83</v>
      </c>
      <c r="AV450" s="12" t="s">
        <v>83</v>
      </c>
      <c r="AW450" s="12" t="s">
        <v>30</v>
      </c>
      <c r="AX450" s="12" t="s">
        <v>81</v>
      </c>
      <c r="AY450" s="146" t="s">
        <v>124</v>
      </c>
    </row>
    <row r="451" spans="2:65" s="1" customFormat="1" ht="24.2" customHeight="1">
      <c r="B451" s="127"/>
      <c r="C451" s="128" t="s">
        <v>714</v>
      </c>
      <c r="D451" s="128" t="s">
        <v>126</v>
      </c>
      <c r="E451" s="129" t="s">
        <v>715</v>
      </c>
      <c r="F451" s="130" t="s">
        <v>716</v>
      </c>
      <c r="G451" s="131" t="s">
        <v>195</v>
      </c>
      <c r="H451" s="132">
        <v>98.507999999999996</v>
      </c>
      <c r="I451" s="133"/>
      <c r="J451" s="134">
        <f>ROUND(I451*H451,2)</f>
        <v>0</v>
      </c>
      <c r="K451" s="130" t="s">
        <v>130</v>
      </c>
      <c r="L451" s="31"/>
      <c r="M451" s="135" t="s">
        <v>1</v>
      </c>
      <c r="N451" s="136" t="s">
        <v>38</v>
      </c>
      <c r="P451" s="137">
        <f>O451*H451</f>
        <v>0</v>
      </c>
      <c r="Q451" s="137">
        <v>3.0000000000000001E-5</v>
      </c>
      <c r="R451" s="137">
        <f>Q451*H451</f>
        <v>2.95524E-3</v>
      </c>
      <c r="S451" s="137">
        <v>0</v>
      </c>
      <c r="T451" s="138">
        <f>S451*H451</f>
        <v>0</v>
      </c>
      <c r="AR451" s="139" t="s">
        <v>232</v>
      </c>
      <c r="AT451" s="139" t="s">
        <v>126</v>
      </c>
      <c r="AU451" s="139" t="s">
        <v>83</v>
      </c>
      <c r="AY451" s="16" t="s">
        <v>124</v>
      </c>
      <c r="BE451" s="140">
        <f>IF(N451="základní",J451,0)</f>
        <v>0</v>
      </c>
      <c r="BF451" s="140">
        <f>IF(N451="snížená",J451,0)</f>
        <v>0</v>
      </c>
      <c r="BG451" s="140">
        <f>IF(N451="zákl. přenesená",J451,0)</f>
        <v>0</v>
      </c>
      <c r="BH451" s="140">
        <f>IF(N451="sníž. přenesená",J451,0)</f>
        <v>0</v>
      </c>
      <c r="BI451" s="140">
        <f>IF(N451="nulová",J451,0)</f>
        <v>0</v>
      </c>
      <c r="BJ451" s="16" t="s">
        <v>81</v>
      </c>
      <c r="BK451" s="140">
        <f>ROUND(I451*H451,2)</f>
        <v>0</v>
      </c>
      <c r="BL451" s="16" t="s">
        <v>232</v>
      </c>
      <c r="BM451" s="139" t="s">
        <v>717</v>
      </c>
    </row>
    <row r="452" spans="2:65" s="1" customFormat="1" ht="19.5">
      <c r="B452" s="31"/>
      <c r="D452" s="141" t="s">
        <v>133</v>
      </c>
      <c r="F452" s="142" t="s">
        <v>718</v>
      </c>
      <c r="I452" s="143"/>
      <c r="L452" s="31"/>
      <c r="M452" s="144"/>
      <c r="T452" s="54"/>
      <c r="AT452" s="16" t="s">
        <v>133</v>
      </c>
      <c r="AU452" s="16" t="s">
        <v>83</v>
      </c>
    </row>
    <row r="453" spans="2:65" s="14" customFormat="1" ht="22.5">
      <c r="B453" s="159"/>
      <c r="D453" s="141" t="s">
        <v>135</v>
      </c>
      <c r="E453" s="160" t="s">
        <v>1</v>
      </c>
      <c r="F453" s="161" t="s">
        <v>719</v>
      </c>
      <c r="H453" s="160" t="s">
        <v>1</v>
      </c>
      <c r="I453" s="162"/>
      <c r="L453" s="159"/>
      <c r="M453" s="163"/>
      <c r="T453" s="164"/>
      <c r="AT453" s="160" t="s">
        <v>135</v>
      </c>
      <c r="AU453" s="160" t="s">
        <v>83</v>
      </c>
      <c r="AV453" s="14" t="s">
        <v>81</v>
      </c>
      <c r="AW453" s="14" t="s">
        <v>30</v>
      </c>
      <c r="AX453" s="14" t="s">
        <v>73</v>
      </c>
      <c r="AY453" s="160" t="s">
        <v>124</v>
      </c>
    </row>
    <row r="454" spans="2:65" s="12" customFormat="1" ht="22.5">
      <c r="B454" s="145"/>
      <c r="D454" s="141" t="s">
        <v>135</v>
      </c>
      <c r="E454" s="146" t="s">
        <v>1</v>
      </c>
      <c r="F454" s="147" t="s">
        <v>720</v>
      </c>
      <c r="H454" s="148">
        <v>45.4</v>
      </c>
      <c r="I454" s="149"/>
      <c r="L454" s="145"/>
      <c r="M454" s="150"/>
      <c r="T454" s="151"/>
      <c r="AT454" s="146" t="s">
        <v>135</v>
      </c>
      <c r="AU454" s="146" t="s">
        <v>83</v>
      </c>
      <c r="AV454" s="12" t="s">
        <v>83</v>
      </c>
      <c r="AW454" s="12" t="s">
        <v>30</v>
      </c>
      <c r="AX454" s="12" t="s">
        <v>73</v>
      </c>
      <c r="AY454" s="146" t="s">
        <v>124</v>
      </c>
    </row>
    <row r="455" spans="2:65" s="12" customFormat="1">
      <c r="B455" s="145"/>
      <c r="D455" s="141" t="s">
        <v>135</v>
      </c>
      <c r="E455" s="146" t="s">
        <v>1</v>
      </c>
      <c r="F455" s="147" t="s">
        <v>721</v>
      </c>
      <c r="H455" s="148">
        <v>10.74</v>
      </c>
      <c r="I455" s="149"/>
      <c r="L455" s="145"/>
      <c r="M455" s="150"/>
      <c r="T455" s="151"/>
      <c r="AT455" s="146" t="s">
        <v>135</v>
      </c>
      <c r="AU455" s="146" t="s">
        <v>83</v>
      </c>
      <c r="AV455" s="12" t="s">
        <v>83</v>
      </c>
      <c r="AW455" s="12" t="s">
        <v>30</v>
      </c>
      <c r="AX455" s="12" t="s">
        <v>73</v>
      </c>
      <c r="AY455" s="146" t="s">
        <v>124</v>
      </c>
    </row>
    <row r="456" spans="2:65" s="12" customFormat="1">
      <c r="B456" s="145"/>
      <c r="D456" s="141" t="s">
        <v>135</v>
      </c>
      <c r="E456" s="146" t="s">
        <v>1</v>
      </c>
      <c r="F456" s="147" t="s">
        <v>722</v>
      </c>
      <c r="H456" s="148">
        <v>9.34</v>
      </c>
      <c r="I456" s="149"/>
      <c r="L456" s="145"/>
      <c r="M456" s="150"/>
      <c r="T456" s="151"/>
      <c r="AT456" s="146" t="s">
        <v>135</v>
      </c>
      <c r="AU456" s="146" t="s">
        <v>83</v>
      </c>
      <c r="AV456" s="12" t="s">
        <v>83</v>
      </c>
      <c r="AW456" s="12" t="s">
        <v>30</v>
      </c>
      <c r="AX456" s="12" t="s">
        <v>73</v>
      </c>
      <c r="AY456" s="146" t="s">
        <v>124</v>
      </c>
    </row>
    <row r="457" spans="2:65" s="12" customFormat="1">
      <c r="B457" s="145"/>
      <c r="D457" s="141" t="s">
        <v>135</v>
      </c>
      <c r="E457" s="146" t="s">
        <v>1</v>
      </c>
      <c r="F457" s="147" t="s">
        <v>723</v>
      </c>
      <c r="H457" s="148">
        <v>33.027999999999999</v>
      </c>
      <c r="I457" s="149"/>
      <c r="L457" s="145"/>
      <c r="M457" s="150"/>
      <c r="T457" s="151"/>
      <c r="AT457" s="146" t="s">
        <v>135</v>
      </c>
      <c r="AU457" s="146" t="s">
        <v>83</v>
      </c>
      <c r="AV457" s="12" t="s">
        <v>83</v>
      </c>
      <c r="AW457" s="12" t="s">
        <v>30</v>
      </c>
      <c r="AX457" s="12" t="s">
        <v>73</v>
      </c>
      <c r="AY457" s="146" t="s">
        <v>124</v>
      </c>
    </row>
    <row r="458" spans="2:65" s="13" customFormat="1">
      <c r="B458" s="152"/>
      <c r="D458" s="141" t="s">
        <v>135</v>
      </c>
      <c r="E458" s="153" t="s">
        <v>1</v>
      </c>
      <c r="F458" s="154" t="s">
        <v>151</v>
      </c>
      <c r="H458" s="155">
        <v>98.507999999999996</v>
      </c>
      <c r="I458" s="156"/>
      <c r="L458" s="152"/>
      <c r="M458" s="157"/>
      <c r="T458" s="158"/>
      <c r="AT458" s="153" t="s">
        <v>135</v>
      </c>
      <c r="AU458" s="153" t="s">
        <v>83</v>
      </c>
      <c r="AV458" s="13" t="s">
        <v>131</v>
      </c>
      <c r="AW458" s="13" t="s">
        <v>30</v>
      </c>
      <c r="AX458" s="13" t="s">
        <v>81</v>
      </c>
      <c r="AY458" s="153" t="s">
        <v>124</v>
      </c>
    </row>
    <row r="459" spans="2:65" s="1" customFormat="1" ht="16.5" customHeight="1">
      <c r="B459" s="127"/>
      <c r="C459" s="165" t="s">
        <v>724</v>
      </c>
      <c r="D459" s="165" t="s">
        <v>188</v>
      </c>
      <c r="E459" s="166" t="s">
        <v>725</v>
      </c>
      <c r="F459" s="167" t="s">
        <v>726</v>
      </c>
      <c r="G459" s="168" t="s">
        <v>190</v>
      </c>
      <c r="H459" s="169">
        <v>0.156</v>
      </c>
      <c r="I459" s="170"/>
      <c r="J459" s="171">
        <f>ROUND(I459*H459,2)</f>
        <v>0</v>
      </c>
      <c r="K459" s="167" t="s">
        <v>130</v>
      </c>
      <c r="L459" s="172"/>
      <c r="M459" s="173" t="s">
        <v>1</v>
      </c>
      <c r="N459" s="174" t="s">
        <v>38</v>
      </c>
      <c r="P459" s="137">
        <f>O459*H459</f>
        <v>0</v>
      </c>
      <c r="Q459" s="137">
        <v>1</v>
      </c>
      <c r="R459" s="137">
        <f>Q459*H459</f>
        <v>0.156</v>
      </c>
      <c r="S459" s="137">
        <v>0</v>
      </c>
      <c r="T459" s="138">
        <f>S459*H459</f>
        <v>0</v>
      </c>
      <c r="AR459" s="139" t="s">
        <v>327</v>
      </c>
      <c r="AT459" s="139" t="s">
        <v>188</v>
      </c>
      <c r="AU459" s="139" t="s">
        <v>83</v>
      </c>
      <c r="AY459" s="16" t="s">
        <v>124</v>
      </c>
      <c r="BE459" s="140">
        <f>IF(N459="základní",J459,0)</f>
        <v>0</v>
      </c>
      <c r="BF459" s="140">
        <f>IF(N459="snížená",J459,0)</f>
        <v>0</v>
      </c>
      <c r="BG459" s="140">
        <f>IF(N459="zákl. přenesená",J459,0)</f>
        <v>0</v>
      </c>
      <c r="BH459" s="140">
        <f>IF(N459="sníž. přenesená",J459,0)</f>
        <v>0</v>
      </c>
      <c r="BI459" s="140">
        <f>IF(N459="nulová",J459,0)</f>
        <v>0</v>
      </c>
      <c r="BJ459" s="16" t="s">
        <v>81</v>
      </c>
      <c r="BK459" s="140">
        <f>ROUND(I459*H459,2)</f>
        <v>0</v>
      </c>
      <c r="BL459" s="16" t="s">
        <v>232</v>
      </c>
      <c r="BM459" s="139" t="s">
        <v>727</v>
      </c>
    </row>
    <row r="460" spans="2:65" s="1" customFormat="1">
      <c r="B460" s="31"/>
      <c r="D460" s="141" t="s">
        <v>133</v>
      </c>
      <c r="F460" s="142" t="s">
        <v>726</v>
      </c>
      <c r="I460" s="143"/>
      <c r="L460" s="31"/>
      <c r="M460" s="144"/>
      <c r="T460" s="54"/>
      <c r="AT460" s="16" t="s">
        <v>133</v>
      </c>
      <c r="AU460" s="16" t="s">
        <v>83</v>
      </c>
    </row>
    <row r="461" spans="2:65" s="12" customFormat="1">
      <c r="B461" s="145"/>
      <c r="D461" s="141" t="s">
        <v>135</v>
      </c>
      <c r="F461" s="147" t="s">
        <v>728</v>
      </c>
      <c r="H461" s="148">
        <v>0.156</v>
      </c>
      <c r="I461" s="149"/>
      <c r="L461" s="145"/>
      <c r="M461" s="150"/>
      <c r="T461" s="151"/>
      <c r="AT461" s="146" t="s">
        <v>135</v>
      </c>
      <c r="AU461" s="146" t="s">
        <v>83</v>
      </c>
      <c r="AV461" s="12" t="s">
        <v>83</v>
      </c>
      <c r="AW461" s="12" t="s">
        <v>3</v>
      </c>
      <c r="AX461" s="12" t="s">
        <v>81</v>
      </c>
      <c r="AY461" s="146" t="s">
        <v>124</v>
      </c>
    </row>
    <row r="462" spans="2:65" s="1" customFormat="1" ht="24.2" customHeight="1">
      <c r="B462" s="127"/>
      <c r="C462" s="128" t="s">
        <v>729</v>
      </c>
      <c r="D462" s="128" t="s">
        <v>126</v>
      </c>
      <c r="E462" s="129" t="s">
        <v>715</v>
      </c>
      <c r="F462" s="130" t="s">
        <v>716</v>
      </c>
      <c r="G462" s="131" t="s">
        <v>195</v>
      </c>
      <c r="H462" s="132">
        <v>177.124</v>
      </c>
      <c r="I462" s="133"/>
      <c r="J462" s="134">
        <f>ROUND(I462*H462,2)</f>
        <v>0</v>
      </c>
      <c r="K462" s="130" t="s">
        <v>130</v>
      </c>
      <c r="L462" s="31"/>
      <c r="M462" s="135" t="s">
        <v>1</v>
      </c>
      <c r="N462" s="136" t="s">
        <v>38</v>
      </c>
      <c r="P462" s="137">
        <f>O462*H462</f>
        <v>0</v>
      </c>
      <c r="Q462" s="137">
        <v>3.0000000000000001E-5</v>
      </c>
      <c r="R462" s="137">
        <f>Q462*H462</f>
        <v>5.3137200000000001E-3</v>
      </c>
      <c r="S462" s="137">
        <v>0</v>
      </c>
      <c r="T462" s="138">
        <f>S462*H462</f>
        <v>0</v>
      </c>
      <c r="AR462" s="139" t="s">
        <v>232</v>
      </c>
      <c r="AT462" s="139" t="s">
        <v>126</v>
      </c>
      <c r="AU462" s="139" t="s">
        <v>83</v>
      </c>
      <c r="AY462" s="16" t="s">
        <v>124</v>
      </c>
      <c r="BE462" s="140">
        <f>IF(N462="základní",J462,0)</f>
        <v>0</v>
      </c>
      <c r="BF462" s="140">
        <f>IF(N462="snížená",J462,0)</f>
        <v>0</v>
      </c>
      <c r="BG462" s="140">
        <f>IF(N462="zákl. přenesená",J462,0)</f>
        <v>0</v>
      </c>
      <c r="BH462" s="140">
        <f>IF(N462="sníž. přenesená",J462,0)</f>
        <v>0</v>
      </c>
      <c r="BI462" s="140">
        <f>IF(N462="nulová",J462,0)</f>
        <v>0</v>
      </c>
      <c r="BJ462" s="16" t="s">
        <v>81</v>
      </c>
      <c r="BK462" s="140">
        <f>ROUND(I462*H462,2)</f>
        <v>0</v>
      </c>
      <c r="BL462" s="16" t="s">
        <v>232</v>
      </c>
      <c r="BM462" s="139" t="s">
        <v>730</v>
      </c>
    </row>
    <row r="463" spans="2:65" s="1" customFormat="1" ht="19.5">
      <c r="B463" s="31"/>
      <c r="D463" s="141" t="s">
        <v>133</v>
      </c>
      <c r="F463" s="142" t="s">
        <v>718</v>
      </c>
      <c r="I463" s="143"/>
      <c r="L463" s="31"/>
      <c r="M463" s="144"/>
      <c r="T463" s="54"/>
      <c r="AT463" s="16" t="s">
        <v>133</v>
      </c>
      <c r="AU463" s="16" t="s">
        <v>83</v>
      </c>
    </row>
    <row r="464" spans="2:65" s="14" customFormat="1" ht="22.5">
      <c r="B464" s="159"/>
      <c r="D464" s="141" t="s">
        <v>135</v>
      </c>
      <c r="E464" s="160" t="s">
        <v>1</v>
      </c>
      <c r="F464" s="161" t="s">
        <v>731</v>
      </c>
      <c r="H464" s="160" t="s">
        <v>1</v>
      </c>
      <c r="I464" s="162"/>
      <c r="L464" s="159"/>
      <c r="M464" s="163"/>
      <c r="T464" s="164"/>
      <c r="AT464" s="160" t="s">
        <v>135</v>
      </c>
      <c r="AU464" s="160" t="s">
        <v>83</v>
      </c>
      <c r="AV464" s="14" t="s">
        <v>81</v>
      </c>
      <c r="AW464" s="14" t="s">
        <v>30</v>
      </c>
      <c r="AX464" s="14" t="s">
        <v>73</v>
      </c>
      <c r="AY464" s="160" t="s">
        <v>124</v>
      </c>
    </row>
    <row r="465" spans="2:65" s="12" customFormat="1" ht="22.5">
      <c r="B465" s="145"/>
      <c r="D465" s="141" t="s">
        <v>135</v>
      </c>
      <c r="E465" s="146" t="s">
        <v>1</v>
      </c>
      <c r="F465" s="147" t="s">
        <v>732</v>
      </c>
      <c r="H465" s="148">
        <v>90.8</v>
      </c>
      <c r="I465" s="149"/>
      <c r="L465" s="145"/>
      <c r="M465" s="150"/>
      <c r="T465" s="151"/>
      <c r="AT465" s="146" t="s">
        <v>135</v>
      </c>
      <c r="AU465" s="146" t="s">
        <v>83</v>
      </c>
      <c r="AV465" s="12" t="s">
        <v>83</v>
      </c>
      <c r="AW465" s="12" t="s">
        <v>30</v>
      </c>
      <c r="AX465" s="12" t="s">
        <v>73</v>
      </c>
      <c r="AY465" s="146" t="s">
        <v>124</v>
      </c>
    </row>
    <row r="466" spans="2:65" s="12" customFormat="1">
      <c r="B466" s="145"/>
      <c r="D466" s="141" t="s">
        <v>135</v>
      </c>
      <c r="E466" s="146" t="s">
        <v>1</v>
      </c>
      <c r="F466" s="147" t="s">
        <v>733</v>
      </c>
      <c r="H466" s="148">
        <v>21.48</v>
      </c>
      <c r="I466" s="149"/>
      <c r="L466" s="145"/>
      <c r="M466" s="150"/>
      <c r="T466" s="151"/>
      <c r="AT466" s="146" t="s">
        <v>135</v>
      </c>
      <c r="AU466" s="146" t="s">
        <v>83</v>
      </c>
      <c r="AV466" s="12" t="s">
        <v>83</v>
      </c>
      <c r="AW466" s="12" t="s">
        <v>30</v>
      </c>
      <c r="AX466" s="12" t="s">
        <v>73</v>
      </c>
      <c r="AY466" s="146" t="s">
        <v>124</v>
      </c>
    </row>
    <row r="467" spans="2:65" s="12" customFormat="1">
      <c r="B467" s="145"/>
      <c r="D467" s="141" t="s">
        <v>135</v>
      </c>
      <c r="E467" s="146" t="s">
        <v>1</v>
      </c>
      <c r="F467" s="147" t="s">
        <v>734</v>
      </c>
      <c r="H467" s="148">
        <v>18.68</v>
      </c>
      <c r="I467" s="149"/>
      <c r="L467" s="145"/>
      <c r="M467" s="150"/>
      <c r="T467" s="151"/>
      <c r="AT467" s="146" t="s">
        <v>135</v>
      </c>
      <c r="AU467" s="146" t="s">
        <v>83</v>
      </c>
      <c r="AV467" s="12" t="s">
        <v>83</v>
      </c>
      <c r="AW467" s="12" t="s">
        <v>30</v>
      </c>
      <c r="AX467" s="12" t="s">
        <v>73</v>
      </c>
      <c r="AY467" s="146" t="s">
        <v>124</v>
      </c>
    </row>
    <row r="468" spans="2:65" s="12" customFormat="1">
      <c r="B468" s="145"/>
      <c r="D468" s="141" t="s">
        <v>135</v>
      </c>
      <c r="E468" s="146" t="s">
        <v>1</v>
      </c>
      <c r="F468" s="147" t="s">
        <v>735</v>
      </c>
      <c r="H468" s="148">
        <v>46.164000000000001</v>
      </c>
      <c r="I468" s="149"/>
      <c r="L468" s="145"/>
      <c r="M468" s="150"/>
      <c r="T468" s="151"/>
      <c r="AT468" s="146" t="s">
        <v>135</v>
      </c>
      <c r="AU468" s="146" t="s">
        <v>83</v>
      </c>
      <c r="AV468" s="12" t="s">
        <v>83</v>
      </c>
      <c r="AW468" s="12" t="s">
        <v>30</v>
      </c>
      <c r="AX468" s="12" t="s">
        <v>73</v>
      </c>
      <c r="AY468" s="146" t="s">
        <v>124</v>
      </c>
    </row>
    <row r="469" spans="2:65" s="13" customFormat="1">
      <c r="B469" s="152"/>
      <c r="D469" s="141" t="s">
        <v>135</v>
      </c>
      <c r="E469" s="153" t="s">
        <v>1</v>
      </c>
      <c r="F469" s="154" t="s">
        <v>151</v>
      </c>
      <c r="H469" s="155">
        <v>177.124</v>
      </c>
      <c r="I469" s="156"/>
      <c r="L469" s="152"/>
      <c r="M469" s="157"/>
      <c r="T469" s="158"/>
      <c r="AT469" s="153" t="s">
        <v>135</v>
      </c>
      <c r="AU469" s="153" t="s">
        <v>83</v>
      </c>
      <c r="AV469" s="13" t="s">
        <v>131</v>
      </c>
      <c r="AW469" s="13" t="s">
        <v>30</v>
      </c>
      <c r="AX469" s="13" t="s">
        <v>81</v>
      </c>
      <c r="AY469" s="153" t="s">
        <v>124</v>
      </c>
    </row>
    <row r="470" spans="2:65" s="1" customFormat="1" ht="16.5" customHeight="1">
      <c r="B470" s="127"/>
      <c r="C470" s="165" t="s">
        <v>736</v>
      </c>
      <c r="D470" s="165" t="s">
        <v>188</v>
      </c>
      <c r="E470" s="166" t="s">
        <v>737</v>
      </c>
      <c r="F470" s="167" t="s">
        <v>738</v>
      </c>
      <c r="G470" s="168" t="s">
        <v>190</v>
      </c>
      <c r="H470" s="169">
        <v>0.33100000000000002</v>
      </c>
      <c r="I470" s="170"/>
      <c r="J470" s="171">
        <f>ROUND(I470*H470,2)</f>
        <v>0</v>
      </c>
      <c r="K470" s="167" t="s">
        <v>130</v>
      </c>
      <c r="L470" s="172"/>
      <c r="M470" s="173" t="s">
        <v>1</v>
      </c>
      <c r="N470" s="174" t="s">
        <v>38</v>
      </c>
      <c r="P470" s="137">
        <f>O470*H470</f>
        <v>0</v>
      </c>
      <c r="Q470" s="137">
        <v>1</v>
      </c>
      <c r="R470" s="137">
        <f>Q470*H470</f>
        <v>0.33100000000000002</v>
      </c>
      <c r="S470" s="137">
        <v>0</v>
      </c>
      <c r="T470" s="138">
        <f>S470*H470</f>
        <v>0</v>
      </c>
      <c r="AR470" s="139" t="s">
        <v>327</v>
      </c>
      <c r="AT470" s="139" t="s">
        <v>188</v>
      </c>
      <c r="AU470" s="139" t="s">
        <v>83</v>
      </c>
      <c r="AY470" s="16" t="s">
        <v>124</v>
      </c>
      <c r="BE470" s="140">
        <f>IF(N470="základní",J470,0)</f>
        <v>0</v>
      </c>
      <c r="BF470" s="140">
        <f>IF(N470="snížená",J470,0)</f>
        <v>0</v>
      </c>
      <c r="BG470" s="140">
        <f>IF(N470="zákl. přenesená",J470,0)</f>
        <v>0</v>
      </c>
      <c r="BH470" s="140">
        <f>IF(N470="sníž. přenesená",J470,0)</f>
        <v>0</v>
      </c>
      <c r="BI470" s="140">
        <f>IF(N470="nulová",J470,0)</f>
        <v>0</v>
      </c>
      <c r="BJ470" s="16" t="s">
        <v>81</v>
      </c>
      <c r="BK470" s="140">
        <f>ROUND(I470*H470,2)</f>
        <v>0</v>
      </c>
      <c r="BL470" s="16" t="s">
        <v>232</v>
      </c>
      <c r="BM470" s="139" t="s">
        <v>739</v>
      </c>
    </row>
    <row r="471" spans="2:65" s="1" customFormat="1">
      <c r="B471" s="31"/>
      <c r="D471" s="141" t="s">
        <v>133</v>
      </c>
      <c r="F471" s="142" t="s">
        <v>738</v>
      </c>
      <c r="I471" s="143"/>
      <c r="L471" s="31"/>
      <c r="M471" s="144"/>
      <c r="T471" s="54"/>
      <c r="AT471" s="16" t="s">
        <v>133</v>
      </c>
      <c r="AU471" s="16" t="s">
        <v>83</v>
      </c>
    </row>
    <row r="472" spans="2:65" s="12" customFormat="1">
      <c r="B472" s="145"/>
      <c r="D472" s="141" t="s">
        <v>135</v>
      </c>
      <c r="F472" s="147" t="s">
        <v>740</v>
      </c>
      <c r="H472" s="148">
        <v>0.33100000000000002</v>
      </c>
      <c r="I472" s="149"/>
      <c r="L472" s="145"/>
      <c r="M472" s="150"/>
      <c r="T472" s="151"/>
      <c r="AT472" s="146" t="s">
        <v>135</v>
      </c>
      <c r="AU472" s="146" t="s">
        <v>83</v>
      </c>
      <c r="AV472" s="12" t="s">
        <v>83</v>
      </c>
      <c r="AW472" s="12" t="s">
        <v>3</v>
      </c>
      <c r="AX472" s="12" t="s">
        <v>81</v>
      </c>
      <c r="AY472" s="146" t="s">
        <v>124</v>
      </c>
    </row>
    <row r="473" spans="2:65" s="1" customFormat="1" ht="24.2" customHeight="1">
      <c r="B473" s="127"/>
      <c r="C473" s="128" t="s">
        <v>741</v>
      </c>
      <c r="D473" s="128" t="s">
        <v>126</v>
      </c>
      <c r="E473" s="129" t="s">
        <v>742</v>
      </c>
      <c r="F473" s="130" t="s">
        <v>743</v>
      </c>
      <c r="G473" s="131" t="s">
        <v>190</v>
      </c>
      <c r="H473" s="132">
        <v>0.60199999999999998</v>
      </c>
      <c r="I473" s="133"/>
      <c r="J473" s="134">
        <f>ROUND(I473*H473,2)</f>
        <v>0</v>
      </c>
      <c r="K473" s="130" t="s">
        <v>130</v>
      </c>
      <c r="L473" s="31"/>
      <c r="M473" s="135" t="s">
        <v>1</v>
      </c>
      <c r="N473" s="136" t="s">
        <v>38</v>
      </c>
      <c r="P473" s="137">
        <f>O473*H473</f>
        <v>0</v>
      </c>
      <c r="Q473" s="137">
        <v>0</v>
      </c>
      <c r="R473" s="137">
        <f>Q473*H473</f>
        <v>0</v>
      </c>
      <c r="S473" s="137">
        <v>0</v>
      </c>
      <c r="T473" s="138">
        <f>S473*H473</f>
        <v>0</v>
      </c>
      <c r="AR473" s="139" t="s">
        <v>232</v>
      </c>
      <c r="AT473" s="139" t="s">
        <v>126</v>
      </c>
      <c r="AU473" s="139" t="s">
        <v>83</v>
      </c>
      <c r="AY473" s="16" t="s">
        <v>124</v>
      </c>
      <c r="BE473" s="140">
        <f>IF(N473="základní",J473,0)</f>
        <v>0</v>
      </c>
      <c r="BF473" s="140">
        <f>IF(N473="snížená",J473,0)</f>
        <v>0</v>
      </c>
      <c r="BG473" s="140">
        <f>IF(N473="zákl. přenesená",J473,0)</f>
        <v>0</v>
      </c>
      <c r="BH473" s="140">
        <f>IF(N473="sníž. přenesená",J473,0)</f>
        <v>0</v>
      </c>
      <c r="BI473" s="140">
        <f>IF(N473="nulová",J473,0)</f>
        <v>0</v>
      </c>
      <c r="BJ473" s="16" t="s">
        <v>81</v>
      </c>
      <c r="BK473" s="140">
        <f>ROUND(I473*H473,2)</f>
        <v>0</v>
      </c>
      <c r="BL473" s="16" t="s">
        <v>232</v>
      </c>
      <c r="BM473" s="139" t="s">
        <v>744</v>
      </c>
    </row>
    <row r="474" spans="2:65" s="1" customFormat="1" ht="29.25">
      <c r="B474" s="31"/>
      <c r="D474" s="141" t="s">
        <v>133</v>
      </c>
      <c r="F474" s="142" t="s">
        <v>745</v>
      </c>
      <c r="I474" s="143"/>
      <c r="L474" s="31"/>
      <c r="M474" s="144"/>
      <c r="T474" s="54"/>
      <c r="AT474" s="16" t="s">
        <v>133</v>
      </c>
      <c r="AU474" s="16" t="s">
        <v>83</v>
      </c>
    </row>
    <row r="475" spans="2:65" s="11" customFormat="1" ht="25.9" customHeight="1">
      <c r="B475" s="115"/>
      <c r="D475" s="116" t="s">
        <v>72</v>
      </c>
      <c r="E475" s="117" t="s">
        <v>746</v>
      </c>
      <c r="F475" s="117" t="s">
        <v>747</v>
      </c>
      <c r="I475" s="118"/>
      <c r="J475" s="119">
        <f>BK475</f>
        <v>0</v>
      </c>
      <c r="L475" s="115"/>
      <c r="M475" s="120"/>
      <c r="P475" s="121">
        <f>P476+P496+P500+P507</f>
        <v>0</v>
      </c>
      <c r="R475" s="121">
        <f>R476+R496+R500+R507</f>
        <v>0</v>
      </c>
      <c r="T475" s="122">
        <f>T476+T496+T500+T507</f>
        <v>0</v>
      </c>
      <c r="AR475" s="116" t="s">
        <v>157</v>
      </c>
      <c r="AT475" s="123" t="s">
        <v>72</v>
      </c>
      <c r="AU475" s="123" t="s">
        <v>73</v>
      </c>
      <c r="AY475" s="116" t="s">
        <v>124</v>
      </c>
      <c r="BK475" s="124">
        <f>BK476+BK496+BK500+BK507</f>
        <v>0</v>
      </c>
    </row>
    <row r="476" spans="2:65" s="11" customFormat="1" ht="22.9" customHeight="1">
      <c r="B476" s="115"/>
      <c r="D476" s="116" t="s">
        <v>72</v>
      </c>
      <c r="E476" s="125" t="s">
        <v>748</v>
      </c>
      <c r="F476" s="125" t="s">
        <v>749</v>
      </c>
      <c r="I476" s="118"/>
      <c r="J476" s="126">
        <f>BK476</f>
        <v>0</v>
      </c>
      <c r="L476" s="115"/>
      <c r="M476" s="120"/>
      <c r="P476" s="121">
        <f>SUM(P477:P495)</f>
        <v>0</v>
      </c>
      <c r="R476" s="121">
        <f>SUM(R477:R495)</f>
        <v>0</v>
      </c>
      <c r="T476" s="122">
        <f>SUM(T477:T495)</f>
        <v>0</v>
      </c>
      <c r="AR476" s="116" t="s">
        <v>157</v>
      </c>
      <c r="AT476" s="123" t="s">
        <v>72</v>
      </c>
      <c r="AU476" s="123" t="s">
        <v>81</v>
      </c>
      <c r="AY476" s="116" t="s">
        <v>124</v>
      </c>
      <c r="BK476" s="124">
        <f>SUM(BK477:BK495)</f>
        <v>0</v>
      </c>
    </row>
    <row r="477" spans="2:65" s="1" customFormat="1" ht="16.5" customHeight="1">
      <c r="B477" s="127"/>
      <c r="C477" s="128" t="s">
        <v>750</v>
      </c>
      <c r="D477" s="128" t="s">
        <v>126</v>
      </c>
      <c r="E477" s="129" t="s">
        <v>751</v>
      </c>
      <c r="F477" s="130" t="s">
        <v>752</v>
      </c>
      <c r="G477" s="131" t="s">
        <v>753</v>
      </c>
      <c r="H477" s="132">
        <v>1</v>
      </c>
      <c r="I477" s="133"/>
      <c r="J477" s="134">
        <f>ROUND(I477*H477,2)</f>
        <v>0</v>
      </c>
      <c r="K477" s="130" t="s">
        <v>130</v>
      </c>
      <c r="L477" s="31"/>
      <c r="M477" s="135" t="s">
        <v>1</v>
      </c>
      <c r="N477" s="136" t="s">
        <v>38</v>
      </c>
      <c r="P477" s="137">
        <f>O477*H477</f>
        <v>0</v>
      </c>
      <c r="Q477" s="137">
        <v>0</v>
      </c>
      <c r="R477" s="137">
        <f>Q477*H477</f>
        <v>0</v>
      </c>
      <c r="S477" s="137">
        <v>0</v>
      </c>
      <c r="T477" s="138">
        <f>S477*H477</f>
        <v>0</v>
      </c>
      <c r="AR477" s="139" t="s">
        <v>754</v>
      </c>
      <c r="AT477" s="139" t="s">
        <v>126</v>
      </c>
      <c r="AU477" s="139" t="s">
        <v>83</v>
      </c>
      <c r="AY477" s="16" t="s">
        <v>124</v>
      </c>
      <c r="BE477" s="140">
        <f>IF(N477="základní",J477,0)</f>
        <v>0</v>
      </c>
      <c r="BF477" s="140">
        <f>IF(N477="snížená",J477,0)</f>
        <v>0</v>
      </c>
      <c r="BG477" s="140">
        <f>IF(N477="zákl. přenesená",J477,0)</f>
        <v>0</v>
      </c>
      <c r="BH477" s="140">
        <f>IF(N477="sníž. přenesená",J477,0)</f>
        <v>0</v>
      </c>
      <c r="BI477" s="140">
        <f>IF(N477="nulová",J477,0)</f>
        <v>0</v>
      </c>
      <c r="BJ477" s="16" t="s">
        <v>81</v>
      </c>
      <c r="BK477" s="140">
        <f>ROUND(I477*H477,2)</f>
        <v>0</v>
      </c>
      <c r="BL477" s="16" t="s">
        <v>754</v>
      </c>
      <c r="BM477" s="139" t="s">
        <v>755</v>
      </c>
    </row>
    <row r="478" spans="2:65" s="1" customFormat="1">
      <c r="B478" s="31"/>
      <c r="D478" s="141" t="s">
        <v>133</v>
      </c>
      <c r="F478" s="142" t="s">
        <v>752</v>
      </c>
      <c r="I478" s="143"/>
      <c r="L478" s="31"/>
      <c r="M478" s="144"/>
      <c r="T478" s="54"/>
      <c r="AT478" s="16" t="s">
        <v>133</v>
      </c>
      <c r="AU478" s="16" t="s">
        <v>83</v>
      </c>
    </row>
    <row r="479" spans="2:65" s="1" customFormat="1" ht="16.5" customHeight="1">
      <c r="B479" s="127"/>
      <c r="C479" s="128" t="s">
        <v>756</v>
      </c>
      <c r="D479" s="128" t="s">
        <v>126</v>
      </c>
      <c r="E479" s="129" t="s">
        <v>757</v>
      </c>
      <c r="F479" s="130" t="s">
        <v>758</v>
      </c>
      <c r="G479" s="131" t="s">
        <v>753</v>
      </c>
      <c r="H479" s="132">
        <v>1</v>
      </c>
      <c r="I479" s="133"/>
      <c r="J479" s="134">
        <f>ROUND(I479*H479,2)</f>
        <v>0</v>
      </c>
      <c r="K479" s="130" t="s">
        <v>130</v>
      </c>
      <c r="L479" s="31"/>
      <c r="M479" s="135" t="s">
        <v>1</v>
      </c>
      <c r="N479" s="136" t="s">
        <v>38</v>
      </c>
      <c r="P479" s="137">
        <f>O479*H479</f>
        <v>0</v>
      </c>
      <c r="Q479" s="137">
        <v>0</v>
      </c>
      <c r="R479" s="137">
        <f>Q479*H479</f>
        <v>0</v>
      </c>
      <c r="S479" s="137">
        <v>0</v>
      </c>
      <c r="T479" s="138">
        <f>S479*H479</f>
        <v>0</v>
      </c>
      <c r="AR479" s="139" t="s">
        <v>754</v>
      </c>
      <c r="AT479" s="139" t="s">
        <v>126</v>
      </c>
      <c r="AU479" s="139" t="s">
        <v>83</v>
      </c>
      <c r="AY479" s="16" t="s">
        <v>124</v>
      </c>
      <c r="BE479" s="140">
        <f>IF(N479="základní",J479,0)</f>
        <v>0</v>
      </c>
      <c r="BF479" s="140">
        <f>IF(N479="snížená",J479,0)</f>
        <v>0</v>
      </c>
      <c r="BG479" s="140">
        <f>IF(N479="zákl. přenesená",J479,0)</f>
        <v>0</v>
      </c>
      <c r="BH479" s="140">
        <f>IF(N479="sníž. přenesená",J479,0)</f>
        <v>0</v>
      </c>
      <c r="BI479" s="140">
        <f>IF(N479="nulová",J479,0)</f>
        <v>0</v>
      </c>
      <c r="BJ479" s="16" t="s">
        <v>81</v>
      </c>
      <c r="BK479" s="140">
        <f>ROUND(I479*H479,2)</f>
        <v>0</v>
      </c>
      <c r="BL479" s="16" t="s">
        <v>754</v>
      </c>
      <c r="BM479" s="139" t="s">
        <v>759</v>
      </c>
    </row>
    <row r="480" spans="2:65" s="1" customFormat="1">
      <c r="B480" s="31"/>
      <c r="D480" s="141" t="s">
        <v>133</v>
      </c>
      <c r="F480" s="142" t="s">
        <v>758</v>
      </c>
      <c r="I480" s="143"/>
      <c r="L480" s="31"/>
      <c r="M480" s="144"/>
      <c r="T480" s="54"/>
      <c r="AT480" s="16" t="s">
        <v>133</v>
      </c>
      <c r="AU480" s="16" t="s">
        <v>83</v>
      </c>
    </row>
    <row r="481" spans="2:65" s="1" customFormat="1" ht="16.5" customHeight="1">
      <c r="B481" s="127"/>
      <c r="C481" s="128" t="s">
        <v>760</v>
      </c>
      <c r="D481" s="128" t="s">
        <v>126</v>
      </c>
      <c r="E481" s="129" t="s">
        <v>761</v>
      </c>
      <c r="F481" s="130" t="s">
        <v>762</v>
      </c>
      <c r="G481" s="131" t="s">
        <v>753</v>
      </c>
      <c r="H481" s="132">
        <v>1</v>
      </c>
      <c r="I481" s="133"/>
      <c r="J481" s="134">
        <f>ROUND(I481*H481,2)</f>
        <v>0</v>
      </c>
      <c r="K481" s="130" t="s">
        <v>130</v>
      </c>
      <c r="L481" s="31"/>
      <c r="M481" s="135" t="s">
        <v>1</v>
      </c>
      <c r="N481" s="136" t="s">
        <v>38</v>
      </c>
      <c r="P481" s="137">
        <f>O481*H481</f>
        <v>0</v>
      </c>
      <c r="Q481" s="137">
        <v>0</v>
      </c>
      <c r="R481" s="137">
        <f>Q481*H481</f>
        <v>0</v>
      </c>
      <c r="S481" s="137">
        <v>0</v>
      </c>
      <c r="T481" s="138">
        <f>S481*H481</f>
        <v>0</v>
      </c>
      <c r="AR481" s="139" t="s">
        <v>754</v>
      </c>
      <c r="AT481" s="139" t="s">
        <v>126</v>
      </c>
      <c r="AU481" s="139" t="s">
        <v>83</v>
      </c>
      <c r="AY481" s="16" t="s">
        <v>124</v>
      </c>
      <c r="BE481" s="140">
        <f>IF(N481="základní",J481,0)</f>
        <v>0</v>
      </c>
      <c r="BF481" s="140">
        <f>IF(N481="snížená",J481,0)</f>
        <v>0</v>
      </c>
      <c r="BG481" s="140">
        <f>IF(N481="zákl. přenesená",J481,0)</f>
        <v>0</v>
      </c>
      <c r="BH481" s="140">
        <f>IF(N481="sníž. přenesená",J481,0)</f>
        <v>0</v>
      </c>
      <c r="BI481" s="140">
        <f>IF(N481="nulová",J481,0)</f>
        <v>0</v>
      </c>
      <c r="BJ481" s="16" t="s">
        <v>81</v>
      </c>
      <c r="BK481" s="140">
        <f>ROUND(I481*H481,2)</f>
        <v>0</v>
      </c>
      <c r="BL481" s="16" t="s">
        <v>754</v>
      </c>
      <c r="BM481" s="139" t="s">
        <v>763</v>
      </c>
    </row>
    <row r="482" spans="2:65" s="1" customFormat="1">
      <c r="B482" s="31"/>
      <c r="D482" s="141" t="s">
        <v>133</v>
      </c>
      <c r="F482" s="142" t="s">
        <v>762</v>
      </c>
      <c r="I482" s="143"/>
      <c r="L482" s="31"/>
      <c r="M482" s="144"/>
      <c r="T482" s="54"/>
      <c r="AT482" s="16" t="s">
        <v>133</v>
      </c>
      <c r="AU482" s="16" t="s">
        <v>83</v>
      </c>
    </row>
    <row r="483" spans="2:65" s="1" customFormat="1" ht="16.5" customHeight="1">
      <c r="B483" s="127"/>
      <c r="C483" s="128" t="s">
        <v>764</v>
      </c>
      <c r="D483" s="128" t="s">
        <v>126</v>
      </c>
      <c r="E483" s="129" t="s">
        <v>765</v>
      </c>
      <c r="F483" s="130" t="s">
        <v>766</v>
      </c>
      <c r="G483" s="131" t="s">
        <v>753</v>
      </c>
      <c r="H483" s="132">
        <v>1</v>
      </c>
      <c r="I483" s="133"/>
      <c r="J483" s="134">
        <f>ROUND(I483*H483,2)</f>
        <v>0</v>
      </c>
      <c r="K483" s="130" t="s">
        <v>130</v>
      </c>
      <c r="L483" s="31"/>
      <c r="M483" s="135" t="s">
        <v>1</v>
      </c>
      <c r="N483" s="136" t="s">
        <v>38</v>
      </c>
      <c r="P483" s="137">
        <f>O483*H483</f>
        <v>0</v>
      </c>
      <c r="Q483" s="137">
        <v>0</v>
      </c>
      <c r="R483" s="137">
        <f>Q483*H483</f>
        <v>0</v>
      </c>
      <c r="S483" s="137">
        <v>0</v>
      </c>
      <c r="T483" s="138">
        <f>S483*H483</f>
        <v>0</v>
      </c>
      <c r="AR483" s="139" t="s">
        <v>754</v>
      </c>
      <c r="AT483" s="139" t="s">
        <v>126</v>
      </c>
      <c r="AU483" s="139" t="s">
        <v>83</v>
      </c>
      <c r="AY483" s="16" t="s">
        <v>124</v>
      </c>
      <c r="BE483" s="140">
        <f>IF(N483="základní",J483,0)</f>
        <v>0</v>
      </c>
      <c r="BF483" s="140">
        <f>IF(N483="snížená",J483,0)</f>
        <v>0</v>
      </c>
      <c r="BG483" s="140">
        <f>IF(N483="zákl. přenesená",J483,0)</f>
        <v>0</v>
      </c>
      <c r="BH483" s="140">
        <f>IF(N483="sníž. přenesená",J483,0)</f>
        <v>0</v>
      </c>
      <c r="BI483" s="140">
        <f>IF(N483="nulová",J483,0)</f>
        <v>0</v>
      </c>
      <c r="BJ483" s="16" t="s">
        <v>81</v>
      </c>
      <c r="BK483" s="140">
        <f>ROUND(I483*H483,2)</f>
        <v>0</v>
      </c>
      <c r="BL483" s="16" t="s">
        <v>754</v>
      </c>
      <c r="BM483" s="139" t="s">
        <v>767</v>
      </c>
    </row>
    <row r="484" spans="2:65" s="1" customFormat="1">
      <c r="B484" s="31"/>
      <c r="D484" s="141" t="s">
        <v>133</v>
      </c>
      <c r="F484" s="142" t="s">
        <v>766</v>
      </c>
      <c r="I484" s="143"/>
      <c r="L484" s="31"/>
      <c r="M484" s="144"/>
      <c r="T484" s="54"/>
      <c r="AT484" s="16" t="s">
        <v>133</v>
      </c>
      <c r="AU484" s="16" t="s">
        <v>83</v>
      </c>
    </row>
    <row r="485" spans="2:65" s="12" customFormat="1">
      <c r="B485" s="145"/>
      <c r="D485" s="141" t="s">
        <v>135</v>
      </c>
      <c r="E485" s="146" t="s">
        <v>1</v>
      </c>
      <c r="F485" s="147" t="s">
        <v>768</v>
      </c>
      <c r="H485" s="148">
        <v>1</v>
      </c>
      <c r="I485" s="149"/>
      <c r="L485" s="145"/>
      <c r="M485" s="150"/>
      <c r="T485" s="151"/>
      <c r="AT485" s="146" t="s">
        <v>135</v>
      </c>
      <c r="AU485" s="146" t="s">
        <v>83</v>
      </c>
      <c r="AV485" s="12" t="s">
        <v>83</v>
      </c>
      <c r="AW485" s="12" t="s">
        <v>30</v>
      </c>
      <c r="AX485" s="12" t="s">
        <v>81</v>
      </c>
      <c r="AY485" s="146" t="s">
        <v>124</v>
      </c>
    </row>
    <row r="486" spans="2:65" s="1" customFormat="1" ht="16.5" customHeight="1">
      <c r="B486" s="127"/>
      <c r="C486" s="128" t="s">
        <v>769</v>
      </c>
      <c r="D486" s="128" t="s">
        <v>126</v>
      </c>
      <c r="E486" s="129" t="s">
        <v>770</v>
      </c>
      <c r="F486" s="130" t="s">
        <v>771</v>
      </c>
      <c r="G486" s="131" t="s">
        <v>753</v>
      </c>
      <c r="H486" s="132">
        <v>1</v>
      </c>
      <c r="I486" s="133"/>
      <c r="J486" s="134">
        <f>ROUND(I486*H486,2)</f>
        <v>0</v>
      </c>
      <c r="K486" s="130" t="s">
        <v>130</v>
      </c>
      <c r="L486" s="31"/>
      <c r="M486" s="135" t="s">
        <v>1</v>
      </c>
      <c r="N486" s="136" t="s">
        <v>38</v>
      </c>
      <c r="P486" s="137">
        <f>O486*H486</f>
        <v>0</v>
      </c>
      <c r="Q486" s="137">
        <v>0</v>
      </c>
      <c r="R486" s="137">
        <f>Q486*H486</f>
        <v>0</v>
      </c>
      <c r="S486" s="137">
        <v>0</v>
      </c>
      <c r="T486" s="138">
        <f>S486*H486</f>
        <v>0</v>
      </c>
      <c r="AR486" s="139" t="s">
        <v>754</v>
      </c>
      <c r="AT486" s="139" t="s">
        <v>126</v>
      </c>
      <c r="AU486" s="139" t="s">
        <v>83</v>
      </c>
      <c r="AY486" s="16" t="s">
        <v>124</v>
      </c>
      <c r="BE486" s="140">
        <f>IF(N486="základní",J486,0)</f>
        <v>0</v>
      </c>
      <c r="BF486" s="140">
        <f>IF(N486="snížená",J486,0)</f>
        <v>0</v>
      </c>
      <c r="BG486" s="140">
        <f>IF(N486="zákl. přenesená",J486,0)</f>
        <v>0</v>
      </c>
      <c r="BH486" s="140">
        <f>IF(N486="sníž. přenesená",J486,0)</f>
        <v>0</v>
      </c>
      <c r="BI486" s="140">
        <f>IF(N486="nulová",J486,0)</f>
        <v>0</v>
      </c>
      <c r="BJ486" s="16" t="s">
        <v>81</v>
      </c>
      <c r="BK486" s="140">
        <f>ROUND(I486*H486,2)</f>
        <v>0</v>
      </c>
      <c r="BL486" s="16" t="s">
        <v>754</v>
      </c>
      <c r="BM486" s="139" t="s">
        <v>772</v>
      </c>
    </row>
    <row r="487" spans="2:65" s="1" customFormat="1">
      <c r="B487" s="31"/>
      <c r="D487" s="141" t="s">
        <v>133</v>
      </c>
      <c r="F487" s="142" t="s">
        <v>773</v>
      </c>
      <c r="I487" s="143"/>
      <c r="L487" s="31"/>
      <c r="M487" s="144"/>
      <c r="T487" s="54"/>
      <c r="AT487" s="16" t="s">
        <v>133</v>
      </c>
      <c r="AU487" s="16" t="s">
        <v>83</v>
      </c>
    </row>
    <row r="488" spans="2:65" s="1" customFormat="1" ht="16.5" customHeight="1">
      <c r="B488" s="127"/>
      <c r="C488" s="128" t="s">
        <v>774</v>
      </c>
      <c r="D488" s="128" t="s">
        <v>126</v>
      </c>
      <c r="E488" s="129" t="s">
        <v>775</v>
      </c>
      <c r="F488" s="130" t="s">
        <v>776</v>
      </c>
      <c r="G488" s="131" t="s">
        <v>753</v>
      </c>
      <c r="H488" s="132">
        <v>1</v>
      </c>
      <c r="I488" s="133"/>
      <c r="J488" s="134">
        <f>ROUND(I488*H488,2)</f>
        <v>0</v>
      </c>
      <c r="K488" s="130" t="s">
        <v>130</v>
      </c>
      <c r="L488" s="31"/>
      <c r="M488" s="135" t="s">
        <v>1</v>
      </c>
      <c r="N488" s="136" t="s">
        <v>38</v>
      </c>
      <c r="P488" s="137">
        <f>O488*H488</f>
        <v>0</v>
      </c>
      <c r="Q488" s="137">
        <v>0</v>
      </c>
      <c r="R488" s="137">
        <f>Q488*H488</f>
        <v>0</v>
      </c>
      <c r="S488" s="137">
        <v>0</v>
      </c>
      <c r="T488" s="138">
        <f>S488*H488</f>
        <v>0</v>
      </c>
      <c r="AR488" s="139" t="s">
        <v>754</v>
      </c>
      <c r="AT488" s="139" t="s">
        <v>126</v>
      </c>
      <c r="AU488" s="139" t="s">
        <v>83</v>
      </c>
      <c r="AY488" s="16" t="s">
        <v>124</v>
      </c>
      <c r="BE488" s="140">
        <f>IF(N488="základní",J488,0)</f>
        <v>0</v>
      </c>
      <c r="BF488" s="140">
        <f>IF(N488="snížená",J488,0)</f>
        <v>0</v>
      </c>
      <c r="BG488" s="140">
        <f>IF(N488="zákl. přenesená",J488,0)</f>
        <v>0</v>
      </c>
      <c r="BH488" s="140">
        <f>IF(N488="sníž. přenesená",J488,0)</f>
        <v>0</v>
      </c>
      <c r="BI488" s="140">
        <f>IF(N488="nulová",J488,0)</f>
        <v>0</v>
      </c>
      <c r="BJ488" s="16" t="s">
        <v>81</v>
      </c>
      <c r="BK488" s="140">
        <f>ROUND(I488*H488,2)</f>
        <v>0</v>
      </c>
      <c r="BL488" s="16" t="s">
        <v>754</v>
      </c>
      <c r="BM488" s="139" t="s">
        <v>777</v>
      </c>
    </row>
    <row r="489" spans="2:65" s="1" customFormat="1">
      <c r="B489" s="31"/>
      <c r="D489" s="141" t="s">
        <v>133</v>
      </c>
      <c r="F489" s="142" t="s">
        <v>776</v>
      </c>
      <c r="I489" s="143"/>
      <c r="L489" s="31"/>
      <c r="M489" s="144"/>
      <c r="T489" s="54"/>
      <c r="AT489" s="16" t="s">
        <v>133</v>
      </c>
      <c r="AU489" s="16" t="s">
        <v>83</v>
      </c>
    </row>
    <row r="490" spans="2:65" s="1" customFormat="1" ht="16.5" customHeight="1">
      <c r="B490" s="127"/>
      <c r="C490" s="128" t="s">
        <v>778</v>
      </c>
      <c r="D490" s="128" t="s">
        <v>126</v>
      </c>
      <c r="E490" s="129" t="s">
        <v>779</v>
      </c>
      <c r="F490" s="130" t="s">
        <v>780</v>
      </c>
      <c r="G490" s="131" t="s">
        <v>753</v>
      </c>
      <c r="H490" s="132">
        <v>1</v>
      </c>
      <c r="I490" s="133"/>
      <c r="J490" s="134">
        <f>ROUND(I490*H490,2)</f>
        <v>0</v>
      </c>
      <c r="K490" s="130" t="s">
        <v>130</v>
      </c>
      <c r="L490" s="31"/>
      <c r="M490" s="135" t="s">
        <v>1</v>
      </c>
      <c r="N490" s="136" t="s">
        <v>38</v>
      </c>
      <c r="P490" s="137">
        <f>O490*H490</f>
        <v>0</v>
      </c>
      <c r="Q490" s="137">
        <v>0</v>
      </c>
      <c r="R490" s="137">
        <f>Q490*H490</f>
        <v>0</v>
      </c>
      <c r="S490" s="137">
        <v>0</v>
      </c>
      <c r="T490" s="138">
        <f>S490*H490</f>
        <v>0</v>
      </c>
      <c r="AR490" s="139" t="s">
        <v>754</v>
      </c>
      <c r="AT490" s="139" t="s">
        <v>126</v>
      </c>
      <c r="AU490" s="139" t="s">
        <v>83</v>
      </c>
      <c r="AY490" s="16" t="s">
        <v>124</v>
      </c>
      <c r="BE490" s="140">
        <f>IF(N490="základní",J490,0)</f>
        <v>0</v>
      </c>
      <c r="BF490" s="140">
        <f>IF(N490="snížená",J490,0)</f>
        <v>0</v>
      </c>
      <c r="BG490" s="140">
        <f>IF(N490="zákl. přenesená",J490,0)</f>
        <v>0</v>
      </c>
      <c r="BH490" s="140">
        <f>IF(N490="sníž. přenesená",J490,0)</f>
        <v>0</v>
      </c>
      <c r="BI490" s="140">
        <f>IF(N490="nulová",J490,0)</f>
        <v>0</v>
      </c>
      <c r="BJ490" s="16" t="s">
        <v>81</v>
      </c>
      <c r="BK490" s="140">
        <f>ROUND(I490*H490,2)</f>
        <v>0</v>
      </c>
      <c r="BL490" s="16" t="s">
        <v>754</v>
      </c>
      <c r="BM490" s="139" t="s">
        <v>781</v>
      </c>
    </row>
    <row r="491" spans="2:65" s="1" customFormat="1">
      <c r="B491" s="31"/>
      <c r="D491" s="141" t="s">
        <v>133</v>
      </c>
      <c r="F491" s="142" t="s">
        <v>780</v>
      </c>
      <c r="I491" s="143"/>
      <c r="L491" s="31"/>
      <c r="M491" s="144"/>
      <c r="T491" s="54"/>
      <c r="AT491" s="16" t="s">
        <v>133</v>
      </c>
      <c r="AU491" s="16" t="s">
        <v>83</v>
      </c>
    </row>
    <row r="492" spans="2:65" s="12" customFormat="1">
      <c r="B492" s="145"/>
      <c r="D492" s="141" t="s">
        <v>135</v>
      </c>
      <c r="E492" s="146" t="s">
        <v>1</v>
      </c>
      <c r="F492" s="147" t="s">
        <v>782</v>
      </c>
      <c r="H492" s="148">
        <v>1</v>
      </c>
      <c r="I492" s="149"/>
      <c r="L492" s="145"/>
      <c r="M492" s="150"/>
      <c r="T492" s="151"/>
      <c r="AT492" s="146" t="s">
        <v>135</v>
      </c>
      <c r="AU492" s="146" t="s">
        <v>83</v>
      </c>
      <c r="AV492" s="12" t="s">
        <v>83</v>
      </c>
      <c r="AW492" s="12" t="s">
        <v>30</v>
      </c>
      <c r="AX492" s="12" t="s">
        <v>81</v>
      </c>
      <c r="AY492" s="146" t="s">
        <v>124</v>
      </c>
    </row>
    <row r="493" spans="2:65" s="1" customFormat="1" ht="16.5" customHeight="1">
      <c r="B493" s="127"/>
      <c r="C493" s="128" t="s">
        <v>783</v>
      </c>
      <c r="D493" s="128" t="s">
        <v>126</v>
      </c>
      <c r="E493" s="129" t="s">
        <v>784</v>
      </c>
      <c r="F493" s="130" t="s">
        <v>785</v>
      </c>
      <c r="G493" s="131" t="s">
        <v>753</v>
      </c>
      <c r="H493" s="132">
        <v>1</v>
      </c>
      <c r="I493" s="133"/>
      <c r="J493" s="134">
        <f>ROUND(I493*H493,2)</f>
        <v>0</v>
      </c>
      <c r="K493" s="130" t="s">
        <v>130</v>
      </c>
      <c r="L493" s="31"/>
      <c r="M493" s="135" t="s">
        <v>1</v>
      </c>
      <c r="N493" s="136" t="s">
        <v>38</v>
      </c>
      <c r="P493" s="137">
        <f>O493*H493</f>
        <v>0</v>
      </c>
      <c r="Q493" s="137">
        <v>0</v>
      </c>
      <c r="R493" s="137">
        <f>Q493*H493</f>
        <v>0</v>
      </c>
      <c r="S493" s="137">
        <v>0</v>
      </c>
      <c r="T493" s="138">
        <f>S493*H493</f>
        <v>0</v>
      </c>
      <c r="AR493" s="139" t="s">
        <v>754</v>
      </c>
      <c r="AT493" s="139" t="s">
        <v>126</v>
      </c>
      <c r="AU493" s="139" t="s">
        <v>83</v>
      </c>
      <c r="AY493" s="16" t="s">
        <v>124</v>
      </c>
      <c r="BE493" s="140">
        <f>IF(N493="základní",J493,0)</f>
        <v>0</v>
      </c>
      <c r="BF493" s="140">
        <f>IF(N493="snížená",J493,0)</f>
        <v>0</v>
      </c>
      <c r="BG493" s="140">
        <f>IF(N493="zákl. přenesená",J493,0)</f>
        <v>0</v>
      </c>
      <c r="BH493" s="140">
        <f>IF(N493="sníž. přenesená",J493,0)</f>
        <v>0</v>
      </c>
      <c r="BI493" s="140">
        <f>IF(N493="nulová",J493,0)</f>
        <v>0</v>
      </c>
      <c r="BJ493" s="16" t="s">
        <v>81</v>
      </c>
      <c r="BK493" s="140">
        <f>ROUND(I493*H493,2)</f>
        <v>0</v>
      </c>
      <c r="BL493" s="16" t="s">
        <v>754</v>
      </c>
      <c r="BM493" s="139" t="s">
        <v>786</v>
      </c>
    </row>
    <row r="494" spans="2:65" s="1" customFormat="1">
      <c r="B494" s="31"/>
      <c r="D494" s="141" t="s">
        <v>133</v>
      </c>
      <c r="F494" s="142" t="s">
        <v>785</v>
      </c>
      <c r="I494" s="143"/>
      <c r="L494" s="31"/>
      <c r="M494" s="144"/>
      <c r="T494" s="54"/>
      <c r="AT494" s="16" t="s">
        <v>133</v>
      </c>
      <c r="AU494" s="16" t="s">
        <v>83</v>
      </c>
    </row>
    <row r="495" spans="2:65" s="12" customFormat="1">
      <c r="B495" s="145"/>
      <c r="D495" s="141" t="s">
        <v>135</v>
      </c>
      <c r="E495" s="146" t="s">
        <v>1</v>
      </c>
      <c r="F495" s="147" t="s">
        <v>787</v>
      </c>
      <c r="H495" s="148">
        <v>1</v>
      </c>
      <c r="I495" s="149"/>
      <c r="L495" s="145"/>
      <c r="M495" s="150"/>
      <c r="T495" s="151"/>
      <c r="AT495" s="146" t="s">
        <v>135</v>
      </c>
      <c r="AU495" s="146" t="s">
        <v>83</v>
      </c>
      <c r="AV495" s="12" t="s">
        <v>83</v>
      </c>
      <c r="AW495" s="12" t="s">
        <v>30</v>
      </c>
      <c r="AX495" s="12" t="s">
        <v>81</v>
      </c>
      <c r="AY495" s="146" t="s">
        <v>124</v>
      </c>
    </row>
    <row r="496" spans="2:65" s="11" customFormat="1" ht="22.9" customHeight="1">
      <c r="B496" s="115"/>
      <c r="D496" s="116" t="s">
        <v>72</v>
      </c>
      <c r="E496" s="125" t="s">
        <v>788</v>
      </c>
      <c r="F496" s="125" t="s">
        <v>789</v>
      </c>
      <c r="I496" s="118"/>
      <c r="J496" s="126">
        <f>BK496</f>
        <v>0</v>
      </c>
      <c r="L496" s="115"/>
      <c r="M496" s="120"/>
      <c r="P496" s="121">
        <f>SUM(P497:P499)</f>
        <v>0</v>
      </c>
      <c r="R496" s="121">
        <f>SUM(R497:R499)</f>
        <v>0</v>
      </c>
      <c r="T496" s="122">
        <f>SUM(T497:T499)</f>
        <v>0</v>
      </c>
      <c r="AR496" s="116" t="s">
        <v>157</v>
      </c>
      <c r="AT496" s="123" t="s">
        <v>72</v>
      </c>
      <c r="AU496" s="123" t="s">
        <v>81</v>
      </c>
      <c r="AY496" s="116" t="s">
        <v>124</v>
      </c>
      <c r="BK496" s="124">
        <f>SUM(BK497:BK499)</f>
        <v>0</v>
      </c>
    </row>
    <row r="497" spans="2:65" s="1" customFormat="1" ht="16.5" customHeight="1">
      <c r="B497" s="127"/>
      <c r="C497" s="128" t="s">
        <v>790</v>
      </c>
      <c r="D497" s="128" t="s">
        <v>126</v>
      </c>
      <c r="E497" s="129" t="s">
        <v>791</v>
      </c>
      <c r="F497" s="130" t="s">
        <v>792</v>
      </c>
      <c r="G497" s="131" t="s">
        <v>753</v>
      </c>
      <c r="H497" s="132">
        <v>1</v>
      </c>
      <c r="I497" s="133"/>
      <c r="J497" s="134">
        <f>ROUND(I497*H497,2)</f>
        <v>0</v>
      </c>
      <c r="K497" s="130" t="s">
        <v>130</v>
      </c>
      <c r="L497" s="31"/>
      <c r="M497" s="135" t="s">
        <v>1</v>
      </c>
      <c r="N497" s="136" t="s">
        <v>38</v>
      </c>
      <c r="P497" s="137">
        <f>O497*H497</f>
        <v>0</v>
      </c>
      <c r="Q497" s="137">
        <v>0</v>
      </c>
      <c r="R497" s="137">
        <f>Q497*H497</f>
        <v>0</v>
      </c>
      <c r="S497" s="137">
        <v>0</v>
      </c>
      <c r="T497" s="138">
        <f>S497*H497</f>
        <v>0</v>
      </c>
      <c r="AR497" s="139" t="s">
        <v>754</v>
      </c>
      <c r="AT497" s="139" t="s">
        <v>126</v>
      </c>
      <c r="AU497" s="139" t="s">
        <v>83</v>
      </c>
      <c r="AY497" s="16" t="s">
        <v>124</v>
      </c>
      <c r="BE497" s="140">
        <f>IF(N497="základní",J497,0)</f>
        <v>0</v>
      </c>
      <c r="BF497" s="140">
        <f>IF(N497="snížená",J497,0)</f>
        <v>0</v>
      </c>
      <c r="BG497" s="140">
        <f>IF(N497="zákl. přenesená",J497,0)</f>
        <v>0</v>
      </c>
      <c r="BH497" s="140">
        <f>IF(N497="sníž. přenesená",J497,0)</f>
        <v>0</v>
      </c>
      <c r="BI497" s="140">
        <f>IF(N497="nulová",J497,0)</f>
        <v>0</v>
      </c>
      <c r="BJ497" s="16" t="s">
        <v>81</v>
      </c>
      <c r="BK497" s="140">
        <f>ROUND(I497*H497,2)</f>
        <v>0</v>
      </c>
      <c r="BL497" s="16" t="s">
        <v>754</v>
      </c>
      <c r="BM497" s="139" t="s">
        <v>793</v>
      </c>
    </row>
    <row r="498" spans="2:65" s="1" customFormat="1">
      <c r="B498" s="31"/>
      <c r="D498" s="141" t="s">
        <v>133</v>
      </c>
      <c r="F498" s="142" t="s">
        <v>792</v>
      </c>
      <c r="I498" s="143"/>
      <c r="L498" s="31"/>
      <c r="M498" s="144"/>
      <c r="T498" s="54"/>
      <c r="AT498" s="16" t="s">
        <v>133</v>
      </c>
      <c r="AU498" s="16" t="s">
        <v>83</v>
      </c>
    </row>
    <row r="499" spans="2:65" s="12" customFormat="1">
      <c r="B499" s="145"/>
      <c r="D499" s="141" t="s">
        <v>135</v>
      </c>
      <c r="E499" s="146" t="s">
        <v>1</v>
      </c>
      <c r="F499" s="147" t="s">
        <v>794</v>
      </c>
      <c r="H499" s="148">
        <v>1</v>
      </c>
      <c r="I499" s="149"/>
      <c r="L499" s="145"/>
      <c r="M499" s="150"/>
      <c r="T499" s="151"/>
      <c r="AT499" s="146" t="s">
        <v>135</v>
      </c>
      <c r="AU499" s="146" t="s">
        <v>83</v>
      </c>
      <c r="AV499" s="12" t="s">
        <v>83</v>
      </c>
      <c r="AW499" s="12" t="s">
        <v>30</v>
      </c>
      <c r="AX499" s="12" t="s">
        <v>81</v>
      </c>
      <c r="AY499" s="146" t="s">
        <v>124</v>
      </c>
    </row>
    <row r="500" spans="2:65" s="11" customFormat="1" ht="22.9" customHeight="1">
      <c r="B500" s="115"/>
      <c r="D500" s="116" t="s">
        <v>72</v>
      </c>
      <c r="E500" s="125" t="s">
        <v>795</v>
      </c>
      <c r="F500" s="125" t="s">
        <v>796</v>
      </c>
      <c r="I500" s="118"/>
      <c r="J500" s="126">
        <f>BK500</f>
        <v>0</v>
      </c>
      <c r="L500" s="115"/>
      <c r="M500" s="120"/>
      <c r="P500" s="121">
        <f>SUM(P501:P506)</f>
        <v>0</v>
      </c>
      <c r="R500" s="121">
        <f>SUM(R501:R506)</f>
        <v>0</v>
      </c>
      <c r="T500" s="122">
        <f>SUM(T501:T506)</f>
        <v>0</v>
      </c>
      <c r="AR500" s="116" t="s">
        <v>157</v>
      </c>
      <c r="AT500" s="123" t="s">
        <v>72</v>
      </c>
      <c r="AU500" s="123" t="s">
        <v>81</v>
      </c>
      <c r="AY500" s="116" t="s">
        <v>124</v>
      </c>
      <c r="BK500" s="124">
        <f>SUM(BK501:BK506)</f>
        <v>0</v>
      </c>
    </row>
    <row r="501" spans="2:65" s="1" customFormat="1" ht="16.5" customHeight="1">
      <c r="B501" s="127"/>
      <c r="C501" s="128" t="s">
        <v>797</v>
      </c>
      <c r="D501" s="128" t="s">
        <v>126</v>
      </c>
      <c r="E501" s="129" t="s">
        <v>798</v>
      </c>
      <c r="F501" s="130" t="s">
        <v>799</v>
      </c>
      <c r="G501" s="131" t="s">
        <v>753</v>
      </c>
      <c r="H501" s="132">
        <v>1</v>
      </c>
      <c r="I501" s="133"/>
      <c r="J501" s="134">
        <f>ROUND(I501*H501,2)</f>
        <v>0</v>
      </c>
      <c r="K501" s="130" t="s">
        <v>130</v>
      </c>
      <c r="L501" s="31"/>
      <c r="M501" s="135" t="s">
        <v>1</v>
      </c>
      <c r="N501" s="136" t="s">
        <v>38</v>
      </c>
      <c r="P501" s="137">
        <f>O501*H501</f>
        <v>0</v>
      </c>
      <c r="Q501" s="137">
        <v>0</v>
      </c>
      <c r="R501" s="137">
        <f>Q501*H501</f>
        <v>0</v>
      </c>
      <c r="S501" s="137">
        <v>0</v>
      </c>
      <c r="T501" s="138">
        <f>S501*H501</f>
        <v>0</v>
      </c>
      <c r="AR501" s="139" t="s">
        <v>754</v>
      </c>
      <c r="AT501" s="139" t="s">
        <v>126</v>
      </c>
      <c r="AU501" s="139" t="s">
        <v>83</v>
      </c>
      <c r="AY501" s="16" t="s">
        <v>124</v>
      </c>
      <c r="BE501" s="140">
        <f>IF(N501="základní",J501,0)</f>
        <v>0</v>
      </c>
      <c r="BF501" s="140">
        <f>IF(N501="snížená",J501,0)</f>
        <v>0</v>
      </c>
      <c r="BG501" s="140">
        <f>IF(N501="zákl. přenesená",J501,0)</f>
        <v>0</v>
      </c>
      <c r="BH501" s="140">
        <f>IF(N501="sníž. přenesená",J501,0)</f>
        <v>0</v>
      </c>
      <c r="BI501" s="140">
        <f>IF(N501="nulová",J501,0)</f>
        <v>0</v>
      </c>
      <c r="BJ501" s="16" t="s">
        <v>81</v>
      </c>
      <c r="BK501" s="140">
        <f>ROUND(I501*H501,2)</f>
        <v>0</v>
      </c>
      <c r="BL501" s="16" t="s">
        <v>754</v>
      </c>
      <c r="BM501" s="139" t="s">
        <v>800</v>
      </c>
    </row>
    <row r="502" spans="2:65" s="1" customFormat="1">
      <c r="B502" s="31"/>
      <c r="D502" s="141" t="s">
        <v>133</v>
      </c>
      <c r="F502" s="142" t="s">
        <v>799</v>
      </c>
      <c r="I502" s="143"/>
      <c r="L502" s="31"/>
      <c r="M502" s="144"/>
      <c r="T502" s="54"/>
      <c r="AT502" s="16" t="s">
        <v>133</v>
      </c>
      <c r="AU502" s="16" t="s">
        <v>83</v>
      </c>
    </row>
    <row r="503" spans="2:65" s="12" customFormat="1">
      <c r="B503" s="145"/>
      <c r="D503" s="141" t="s">
        <v>135</v>
      </c>
      <c r="E503" s="146" t="s">
        <v>1</v>
      </c>
      <c r="F503" s="147" t="s">
        <v>801</v>
      </c>
      <c r="H503" s="148">
        <v>1</v>
      </c>
      <c r="I503" s="149"/>
      <c r="L503" s="145"/>
      <c r="M503" s="150"/>
      <c r="T503" s="151"/>
      <c r="AT503" s="146" t="s">
        <v>135</v>
      </c>
      <c r="AU503" s="146" t="s">
        <v>83</v>
      </c>
      <c r="AV503" s="12" t="s">
        <v>83</v>
      </c>
      <c r="AW503" s="12" t="s">
        <v>30</v>
      </c>
      <c r="AX503" s="12" t="s">
        <v>81</v>
      </c>
      <c r="AY503" s="146" t="s">
        <v>124</v>
      </c>
    </row>
    <row r="504" spans="2:65" s="1" customFormat="1" ht="16.5" customHeight="1">
      <c r="B504" s="127"/>
      <c r="C504" s="128" t="s">
        <v>802</v>
      </c>
      <c r="D504" s="128" t="s">
        <v>126</v>
      </c>
      <c r="E504" s="129" t="s">
        <v>803</v>
      </c>
      <c r="F504" s="130" t="s">
        <v>804</v>
      </c>
      <c r="G504" s="131" t="s">
        <v>753</v>
      </c>
      <c r="H504" s="132">
        <v>1</v>
      </c>
      <c r="I504" s="133"/>
      <c r="J504" s="134">
        <f>ROUND(I504*H504,2)</f>
        <v>0</v>
      </c>
      <c r="K504" s="130" t="s">
        <v>130</v>
      </c>
      <c r="L504" s="31"/>
      <c r="M504" s="135" t="s">
        <v>1</v>
      </c>
      <c r="N504" s="136" t="s">
        <v>38</v>
      </c>
      <c r="P504" s="137">
        <f>O504*H504</f>
        <v>0</v>
      </c>
      <c r="Q504" s="137">
        <v>0</v>
      </c>
      <c r="R504" s="137">
        <f>Q504*H504</f>
        <v>0</v>
      </c>
      <c r="S504" s="137">
        <v>0</v>
      </c>
      <c r="T504" s="138">
        <f>S504*H504</f>
        <v>0</v>
      </c>
      <c r="AR504" s="139" t="s">
        <v>754</v>
      </c>
      <c r="AT504" s="139" t="s">
        <v>126</v>
      </c>
      <c r="AU504" s="139" t="s">
        <v>83</v>
      </c>
      <c r="AY504" s="16" t="s">
        <v>124</v>
      </c>
      <c r="BE504" s="140">
        <f>IF(N504="základní",J504,0)</f>
        <v>0</v>
      </c>
      <c r="BF504" s="140">
        <f>IF(N504="snížená",J504,0)</f>
        <v>0</v>
      </c>
      <c r="BG504" s="140">
        <f>IF(N504="zákl. přenesená",J504,0)</f>
        <v>0</v>
      </c>
      <c r="BH504" s="140">
        <f>IF(N504="sníž. přenesená",J504,0)</f>
        <v>0</v>
      </c>
      <c r="BI504" s="140">
        <f>IF(N504="nulová",J504,0)</f>
        <v>0</v>
      </c>
      <c r="BJ504" s="16" t="s">
        <v>81</v>
      </c>
      <c r="BK504" s="140">
        <f>ROUND(I504*H504,2)</f>
        <v>0</v>
      </c>
      <c r="BL504" s="16" t="s">
        <v>754</v>
      </c>
      <c r="BM504" s="139" t="s">
        <v>805</v>
      </c>
    </row>
    <row r="505" spans="2:65" s="1" customFormat="1">
      <c r="B505" s="31"/>
      <c r="D505" s="141" t="s">
        <v>133</v>
      </c>
      <c r="F505" s="142" t="s">
        <v>804</v>
      </c>
      <c r="I505" s="143"/>
      <c r="L505" s="31"/>
      <c r="M505" s="144"/>
      <c r="T505" s="54"/>
      <c r="AT505" s="16" t="s">
        <v>133</v>
      </c>
      <c r="AU505" s="16" t="s">
        <v>83</v>
      </c>
    </row>
    <row r="506" spans="2:65" s="12" customFormat="1" ht="22.5">
      <c r="B506" s="145"/>
      <c r="D506" s="141" t="s">
        <v>135</v>
      </c>
      <c r="E506" s="146" t="s">
        <v>1</v>
      </c>
      <c r="F506" s="147" t="s">
        <v>806</v>
      </c>
      <c r="H506" s="148">
        <v>1</v>
      </c>
      <c r="I506" s="149"/>
      <c r="L506" s="145"/>
      <c r="M506" s="150"/>
      <c r="T506" s="151"/>
      <c r="AT506" s="146" t="s">
        <v>135</v>
      </c>
      <c r="AU506" s="146" t="s">
        <v>83</v>
      </c>
      <c r="AV506" s="12" t="s">
        <v>83</v>
      </c>
      <c r="AW506" s="12" t="s">
        <v>30</v>
      </c>
      <c r="AX506" s="12" t="s">
        <v>81</v>
      </c>
      <c r="AY506" s="146" t="s">
        <v>124</v>
      </c>
    </row>
    <row r="507" spans="2:65" s="11" customFormat="1" ht="22.9" customHeight="1">
      <c r="B507" s="115"/>
      <c r="D507" s="116" t="s">
        <v>72</v>
      </c>
      <c r="E507" s="125" t="s">
        <v>807</v>
      </c>
      <c r="F507" s="125" t="s">
        <v>808</v>
      </c>
      <c r="I507" s="118"/>
      <c r="J507" s="126">
        <f>BK507</f>
        <v>0</v>
      </c>
      <c r="L507" s="115"/>
      <c r="M507" s="120"/>
      <c r="P507" s="121">
        <f>SUM(P508:P510)</f>
        <v>0</v>
      </c>
      <c r="R507" s="121">
        <f>SUM(R508:R510)</f>
        <v>0</v>
      </c>
      <c r="T507" s="122">
        <f>SUM(T508:T510)</f>
        <v>0</v>
      </c>
      <c r="AR507" s="116" t="s">
        <v>157</v>
      </c>
      <c r="AT507" s="123" t="s">
        <v>72</v>
      </c>
      <c r="AU507" s="123" t="s">
        <v>81</v>
      </c>
      <c r="AY507" s="116" t="s">
        <v>124</v>
      </c>
      <c r="BK507" s="124">
        <f>SUM(BK508:BK510)</f>
        <v>0</v>
      </c>
    </row>
    <row r="508" spans="2:65" s="1" customFormat="1" ht="16.5" customHeight="1">
      <c r="B508" s="127"/>
      <c r="C508" s="128" t="s">
        <v>809</v>
      </c>
      <c r="D508" s="128" t="s">
        <v>126</v>
      </c>
      <c r="E508" s="129" t="s">
        <v>810</v>
      </c>
      <c r="F508" s="130" t="s">
        <v>811</v>
      </c>
      <c r="G508" s="131" t="s">
        <v>753</v>
      </c>
      <c r="H508" s="132">
        <v>1</v>
      </c>
      <c r="I508" s="133"/>
      <c r="J508" s="134">
        <f>ROUND(I508*H508,2)</f>
        <v>0</v>
      </c>
      <c r="K508" s="130" t="s">
        <v>1</v>
      </c>
      <c r="L508" s="31"/>
      <c r="M508" s="135" t="s">
        <v>1</v>
      </c>
      <c r="N508" s="136" t="s">
        <v>38</v>
      </c>
      <c r="P508" s="137">
        <f>O508*H508</f>
        <v>0</v>
      </c>
      <c r="Q508" s="137">
        <v>0</v>
      </c>
      <c r="R508" s="137">
        <f>Q508*H508</f>
        <v>0</v>
      </c>
      <c r="S508" s="137">
        <v>0</v>
      </c>
      <c r="T508" s="138">
        <f>S508*H508</f>
        <v>0</v>
      </c>
      <c r="AR508" s="139" t="s">
        <v>754</v>
      </c>
      <c r="AT508" s="139" t="s">
        <v>126</v>
      </c>
      <c r="AU508" s="139" t="s">
        <v>83</v>
      </c>
      <c r="AY508" s="16" t="s">
        <v>124</v>
      </c>
      <c r="BE508" s="140">
        <f>IF(N508="základní",J508,0)</f>
        <v>0</v>
      </c>
      <c r="BF508" s="140">
        <f>IF(N508="snížená",J508,0)</f>
        <v>0</v>
      </c>
      <c r="BG508" s="140">
        <f>IF(N508="zákl. přenesená",J508,0)</f>
        <v>0</v>
      </c>
      <c r="BH508" s="140">
        <f>IF(N508="sníž. přenesená",J508,0)</f>
        <v>0</v>
      </c>
      <c r="BI508" s="140">
        <f>IF(N508="nulová",J508,0)</f>
        <v>0</v>
      </c>
      <c r="BJ508" s="16" t="s">
        <v>81</v>
      </c>
      <c r="BK508" s="140">
        <f>ROUND(I508*H508,2)</f>
        <v>0</v>
      </c>
      <c r="BL508" s="16" t="s">
        <v>754</v>
      </c>
      <c r="BM508" s="139" t="s">
        <v>812</v>
      </c>
    </row>
    <row r="509" spans="2:65" s="1" customFormat="1">
      <c r="B509" s="31"/>
      <c r="D509" s="141" t="s">
        <v>133</v>
      </c>
      <c r="F509" s="142" t="s">
        <v>811</v>
      </c>
      <c r="I509" s="143"/>
      <c r="L509" s="31"/>
      <c r="M509" s="144"/>
      <c r="T509" s="54"/>
      <c r="AT509" s="16" t="s">
        <v>133</v>
      </c>
      <c r="AU509" s="16" t="s">
        <v>83</v>
      </c>
    </row>
    <row r="510" spans="2:65" s="12" customFormat="1" ht="33.75">
      <c r="B510" s="145"/>
      <c r="D510" s="141" t="s">
        <v>135</v>
      </c>
      <c r="E510" s="146" t="s">
        <v>1</v>
      </c>
      <c r="F510" s="147" t="s">
        <v>813</v>
      </c>
      <c r="H510" s="148">
        <v>1</v>
      </c>
      <c r="I510" s="149"/>
      <c r="L510" s="145"/>
      <c r="M510" s="175"/>
      <c r="N510" s="176"/>
      <c r="O510" s="176"/>
      <c r="P510" s="176"/>
      <c r="Q510" s="176"/>
      <c r="R510" s="176"/>
      <c r="S510" s="176"/>
      <c r="T510" s="177"/>
      <c r="AT510" s="146" t="s">
        <v>135</v>
      </c>
      <c r="AU510" s="146" t="s">
        <v>83</v>
      </c>
      <c r="AV510" s="12" t="s">
        <v>83</v>
      </c>
      <c r="AW510" s="12" t="s">
        <v>30</v>
      </c>
      <c r="AX510" s="12" t="s">
        <v>81</v>
      </c>
      <c r="AY510" s="146" t="s">
        <v>124</v>
      </c>
    </row>
    <row r="511" spans="2:65" s="1" customFormat="1" ht="6.95" customHeight="1">
      <c r="B511" s="43"/>
      <c r="C511" s="44"/>
      <c r="D511" s="44"/>
      <c r="E511" s="44"/>
      <c r="F511" s="44"/>
      <c r="G511" s="44"/>
      <c r="H511" s="44"/>
      <c r="I511" s="44"/>
      <c r="J511" s="44"/>
      <c r="K511" s="44"/>
      <c r="L511" s="31"/>
    </row>
  </sheetData>
  <autoFilter ref="C132:K510" xr:uid="{00000000-0009-0000-0000-000001000000}"/>
  <mergeCells count="9">
    <mergeCell ref="E87:H87"/>
    <mergeCell ref="E123:H123"/>
    <mergeCell ref="E125:H12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77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SO 06.2 - Lávka pro pěší</vt:lpstr>
      <vt:lpstr>'Rekapitulace stavby'!Názvy_tisku</vt:lpstr>
      <vt:lpstr>'SO 06.2 - Lávka pro pěší'!Názvy_tisku</vt:lpstr>
      <vt:lpstr>'Rekapitulace stavby'!Oblast_tisku</vt:lpstr>
      <vt:lpstr>'SO 06.2 - Lávka pro pěší'!Oblast_tisku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Šárka</dc:creator>
  <cp:lastModifiedBy>Petra Strouhalová</cp:lastModifiedBy>
  <cp:lastPrinted>2022-03-01T10:19:10Z</cp:lastPrinted>
  <dcterms:created xsi:type="dcterms:W3CDTF">2022-02-28T13:21:11Z</dcterms:created>
  <dcterms:modified xsi:type="dcterms:W3CDTF">2024-03-11T09:26:38Z</dcterms:modified>
</cp:coreProperties>
</file>