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codeName="ThisWorkbook" autoCompressPictures="0"/>
  <bookViews>
    <workbookView xWindow="560" yWindow="560" windowWidth="25040" windowHeight="14120" firstSheet="1" activeTab="1"/>
  </bookViews>
  <sheets>
    <sheet name="Stavební rozpočet" sheetId="1" state="veryHidden" r:id="rId1"/>
    <sheet name="Rozpočet - vybrané sloupce" sheetId="2" r:id="rId2"/>
    <sheet name="Krycí list rozpočtu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53" i="2" l="1"/>
  <c r="Y53" i="2"/>
  <c r="G53" i="2"/>
  <c r="X40" i="2"/>
  <c r="Y40" i="2"/>
  <c r="G40" i="2"/>
  <c r="G35" i="2"/>
  <c r="C11" i="3"/>
  <c r="X15" i="2"/>
  <c r="Y15" i="2"/>
  <c r="G15" i="2"/>
  <c r="X13" i="2"/>
  <c r="Y13" i="2"/>
  <c r="G13" i="2"/>
  <c r="G12" i="2"/>
  <c r="X11" i="2"/>
  <c r="Y11" i="2"/>
  <c r="G11" i="2"/>
  <c r="G10" i="2"/>
  <c r="X8" i="2"/>
  <c r="Y8" i="2"/>
  <c r="G8" i="2"/>
  <c r="G7" i="2"/>
  <c r="C9" i="3"/>
  <c r="C17" i="3"/>
  <c r="C24" i="3"/>
  <c r="AA9" i="1"/>
  <c r="AA16" i="1"/>
  <c r="AA18" i="1"/>
  <c r="AA21" i="1"/>
  <c r="AA25" i="1"/>
  <c r="AA27" i="1"/>
  <c r="AA29" i="1"/>
  <c r="AA30" i="1"/>
  <c r="AA32" i="1"/>
  <c r="AA35" i="1"/>
  <c r="AA37" i="1"/>
  <c r="AA39" i="1"/>
  <c r="AA41" i="1"/>
  <c r="AA42" i="1"/>
  <c r="AA45" i="1"/>
  <c r="AA47" i="1"/>
  <c r="AA51" i="1"/>
  <c r="AA53" i="1"/>
  <c r="AA55" i="1"/>
  <c r="AA57" i="1"/>
  <c r="AA59" i="1"/>
  <c r="AA61" i="1"/>
  <c r="AA62" i="1"/>
  <c r="AA63" i="1"/>
  <c r="AA64" i="1"/>
  <c r="AA69" i="1"/>
  <c r="AA71" i="1"/>
  <c r="AA74" i="1"/>
  <c r="AA76" i="1"/>
  <c r="AA79" i="1"/>
  <c r="AA81" i="1"/>
  <c r="AA84" i="1"/>
  <c r="AA86" i="1"/>
  <c r="AA88" i="1"/>
  <c r="C23" i="3"/>
  <c r="F23" i="3"/>
  <c r="J9" i="1"/>
  <c r="AB9" i="1"/>
  <c r="J16" i="1"/>
  <c r="AB16" i="1"/>
  <c r="J18" i="1"/>
  <c r="AB18" i="1"/>
  <c r="J21" i="1"/>
  <c r="AB21" i="1"/>
  <c r="J25" i="1"/>
  <c r="AB25" i="1"/>
  <c r="J27" i="1"/>
  <c r="AB27" i="1"/>
  <c r="J29" i="1"/>
  <c r="AB29" i="1"/>
  <c r="J30" i="1"/>
  <c r="AB30" i="1"/>
  <c r="J32" i="1"/>
  <c r="AB32" i="1"/>
  <c r="J35" i="1"/>
  <c r="AB35" i="1"/>
  <c r="J37" i="1"/>
  <c r="AB37" i="1"/>
  <c r="J39" i="1"/>
  <c r="AB39" i="1"/>
  <c r="J41" i="1"/>
  <c r="AB41" i="1"/>
  <c r="J42" i="1"/>
  <c r="AB42" i="1"/>
  <c r="J45" i="1"/>
  <c r="AB45" i="1"/>
  <c r="J47" i="1"/>
  <c r="AB47" i="1"/>
  <c r="J51" i="1"/>
  <c r="AB51" i="1"/>
  <c r="J53" i="1"/>
  <c r="AB53" i="1"/>
  <c r="J55" i="1"/>
  <c r="AB55" i="1"/>
  <c r="J57" i="1"/>
  <c r="AB57" i="1"/>
  <c r="J59" i="1"/>
  <c r="AB59" i="1"/>
  <c r="J61" i="1"/>
  <c r="AB61" i="1"/>
  <c r="J62" i="1"/>
  <c r="AB62" i="1"/>
  <c r="J63" i="1"/>
  <c r="AB63" i="1"/>
  <c r="J64" i="1"/>
  <c r="AB64" i="1"/>
  <c r="J69" i="1"/>
  <c r="AB69" i="1"/>
  <c r="J71" i="1"/>
  <c r="AB71" i="1"/>
  <c r="J74" i="1"/>
  <c r="AB74" i="1"/>
  <c r="J76" i="1"/>
  <c r="AB76" i="1"/>
  <c r="J79" i="1"/>
  <c r="AB79" i="1"/>
  <c r="J81" i="1"/>
  <c r="AB81" i="1"/>
  <c r="J84" i="1"/>
  <c r="AB84" i="1"/>
  <c r="J86" i="1"/>
  <c r="AB86" i="1"/>
  <c r="J88" i="1"/>
  <c r="AB88" i="1"/>
  <c r="F17" i="3"/>
  <c r="I17" i="3"/>
  <c r="F24" i="3"/>
  <c r="Z9" i="1"/>
  <c r="Z16" i="1"/>
  <c r="Z18" i="1"/>
  <c r="Z21" i="1"/>
  <c r="Z25" i="1"/>
  <c r="Z27" i="1"/>
  <c r="Z29" i="1"/>
  <c r="Z30" i="1"/>
  <c r="Z32" i="1"/>
  <c r="Z35" i="1"/>
  <c r="Z37" i="1"/>
  <c r="Z39" i="1"/>
  <c r="Z41" i="1"/>
  <c r="Z42" i="1"/>
  <c r="Z45" i="1"/>
  <c r="Z47" i="1"/>
  <c r="Z51" i="1"/>
  <c r="Z53" i="1"/>
  <c r="Z55" i="1"/>
  <c r="Z57" i="1"/>
  <c r="Z59" i="1"/>
  <c r="Z61" i="1"/>
  <c r="Z62" i="1"/>
  <c r="Z63" i="1"/>
  <c r="Z64" i="1"/>
  <c r="Z69" i="1"/>
  <c r="Z71" i="1"/>
  <c r="Z74" i="1"/>
  <c r="Z76" i="1"/>
  <c r="Z79" i="1"/>
  <c r="Z81" i="1"/>
  <c r="Z84" i="1"/>
  <c r="Z86" i="1"/>
  <c r="Z88" i="1"/>
  <c r="C22" i="3"/>
  <c r="I23" i="3"/>
  <c r="I24" i="3"/>
  <c r="AE9" i="1"/>
  <c r="H9" i="1"/>
  <c r="H8" i="1"/>
  <c r="R8" i="1"/>
  <c r="AE16" i="1"/>
  <c r="H16" i="1"/>
  <c r="H15" i="1"/>
  <c r="R15" i="1"/>
  <c r="AE18" i="1"/>
  <c r="H18" i="1"/>
  <c r="AE21" i="1"/>
  <c r="H21" i="1"/>
  <c r="H17" i="1"/>
  <c r="R17" i="1"/>
  <c r="AE25" i="1"/>
  <c r="H25" i="1"/>
  <c r="AE27" i="1"/>
  <c r="H27" i="1"/>
  <c r="AE29" i="1"/>
  <c r="H29" i="1"/>
  <c r="AE30" i="1"/>
  <c r="H30" i="1"/>
  <c r="H24" i="1"/>
  <c r="R24" i="1"/>
  <c r="AE32" i="1"/>
  <c r="H32" i="1"/>
  <c r="H31" i="1"/>
  <c r="R31" i="1"/>
  <c r="AE35" i="1"/>
  <c r="H35" i="1"/>
  <c r="AE37" i="1"/>
  <c r="H37" i="1"/>
  <c r="AE39" i="1"/>
  <c r="H39" i="1"/>
  <c r="H34" i="1"/>
  <c r="R34" i="1"/>
  <c r="AE41" i="1"/>
  <c r="H41" i="1"/>
  <c r="AE42" i="1"/>
  <c r="H42" i="1"/>
  <c r="H40" i="1"/>
  <c r="R40" i="1"/>
  <c r="R44" i="1"/>
  <c r="R75" i="1"/>
  <c r="R78" i="1"/>
  <c r="R83" i="1"/>
  <c r="AE86" i="1"/>
  <c r="H86" i="1"/>
  <c r="AE88" i="1"/>
  <c r="H88" i="1"/>
  <c r="H85" i="1"/>
  <c r="R85" i="1"/>
  <c r="I9" i="1"/>
  <c r="I8" i="1"/>
  <c r="O9" i="1"/>
  <c r="P8" i="1"/>
  <c r="S8" i="1"/>
  <c r="I16" i="1"/>
  <c r="I15" i="1"/>
  <c r="O16" i="1"/>
  <c r="P15" i="1"/>
  <c r="S15" i="1"/>
  <c r="I18" i="1"/>
  <c r="I21" i="1"/>
  <c r="I17" i="1"/>
  <c r="O18" i="1"/>
  <c r="O21" i="1"/>
  <c r="P17" i="1"/>
  <c r="S17" i="1"/>
  <c r="I25" i="1"/>
  <c r="I27" i="1"/>
  <c r="I29" i="1"/>
  <c r="I30" i="1"/>
  <c r="I24" i="1"/>
  <c r="O25" i="1"/>
  <c r="O27" i="1"/>
  <c r="O29" i="1"/>
  <c r="O30" i="1"/>
  <c r="P24" i="1"/>
  <c r="S24" i="1"/>
  <c r="I32" i="1"/>
  <c r="I31" i="1"/>
  <c r="O32" i="1"/>
  <c r="P31" i="1"/>
  <c r="S31" i="1"/>
  <c r="I35" i="1"/>
  <c r="I37" i="1"/>
  <c r="I39" i="1"/>
  <c r="I34" i="1"/>
  <c r="O35" i="1"/>
  <c r="O37" i="1"/>
  <c r="O39" i="1"/>
  <c r="P34" i="1"/>
  <c r="S34" i="1"/>
  <c r="I41" i="1"/>
  <c r="I42" i="1"/>
  <c r="I40" i="1"/>
  <c r="O41" i="1"/>
  <c r="O42" i="1"/>
  <c r="P40" i="1"/>
  <c r="S40" i="1"/>
  <c r="S44" i="1"/>
  <c r="S75" i="1"/>
  <c r="S78" i="1"/>
  <c r="S83" i="1"/>
  <c r="I86" i="1"/>
  <c r="I88" i="1"/>
  <c r="I85" i="1"/>
  <c r="O86" i="1"/>
  <c r="O88" i="1"/>
  <c r="P85" i="1"/>
  <c r="S85" i="1"/>
  <c r="T8" i="1"/>
  <c r="T15" i="1"/>
  <c r="T17" i="1"/>
  <c r="T24" i="1"/>
  <c r="T31" i="1"/>
  <c r="T34" i="1"/>
  <c r="T40" i="1"/>
  <c r="AE45" i="1"/>
  <c r="H45" i="1"/>
  <c r="AE47" i="1"/>
  <c r="H47" i="1"/>
  <c r="AE51" i="1"/>
  <c r="H51" i="1"/>
  <c r="AE53" i="1"/>
  <c r="H53" i="1"/>
  <c r="AE55" i="1"/>
  <c r="H55" i="1"/>
  <c r="AE57" i="1"/>
  <c r="H57" i="1"/>
  <c r="AE59" i="1"/>
  <c r="H59" i="1"/>
  <c r="AE61" i="1"/>
  <c r="H61" i="1"/>
  <c r="AE62" i="1"/>
  <c r="H62" i="1"/>
  <c r="AE63" i="1"/>
  <c r="H63" i="1"/>
  <c r="AE64" i="1"/>
  <c r="H64" i="1"/>
  <c r="AE69" i="1"/>
  <c r="H69" i="1"/>
  <c r="AE71" i="1"/>
  <c r="H71" i="1"/>
  <c r="AE74" i="1"/>
  <c r="H74" i="1"/>
  <c r="H44" i="1"/>
  <c r="T44" i="1"/>
  <c r="AE76" i="1"/>
  <c r="H76" i="1"/>
  <c r="H75" i="1"/>
  <c r="T75" i="1"/>
  <c r="AE79" i="1"/>
  <c r="H79" i="1"/>
  <c r="AE81" i="1"/>
  <c r="H81" i="1"/>
  <c r="H78" i="1"/>
  <c r="T78" i="1"/>
  <c r="AE84" i="1"/>
  <c r="H84" i="1"/>
  <c r="H83" i="1"/>
  <c r="T83" i="1"/>
  <c r="T85" i="1"/>
  <c r="U8" i="1"/>
  <c r="U15" i="1"/>
  <c r="U17" i="1"/>
  <c r="U24" i="1"/>
  <c r="U31" i="1"/>
  <c r="U34" i="1"/>
  <c r="U40" i="1"/>
  <c r="I45" i="1"/>
  <c r="I47" i="1"/>
  <c r="I51" i="1"/>
  <c r="I53" i="1"/>
  <c r="I55" i="1"/>
  <c r="I57" i="1"/>
  <c r="I59" i="1"/>
  <c r="I61" i="1"/>
  <c r="I62" i="1"/>
  <c r="I63" i="1"/>
  <c r="I64" i="1"/>
  <c r="I69" i="1"/>
  <c r="I71" i="1"/>
  <c r="I74" i="1"/>
  <c r="I44" i="1"/>
  <c r="O45" i="1"/>
  <c r="O47" i="1"/>
  <c r="O51" i="1"/>
  <c r="O53" i="1"/>
  <c r="O55" i="1"/>
  <c r="O57" i="1"/>
  <c r="O59" i="1"/>
  <c r="O61" i="1"/>
  <c r="O62" i="1"/>
  <c r="O63" i="1"/>
  <c r="O64" i="1"/>
  <c r="O69" i="1"/>
  <c r="O71" i="1"/>
  <c r="O74" i="1"/>
  <c r="P44" i="1"/>
  <c r="U44" i="1"/>
  <c r="I76" i="1"/>
  <c r="I75" i="1"/>
  <c r="O76" i="1"/>
  <c r="P75" i="1"/>
  <c r="U75" i="1"/>
  <c r="I79" i="1"/>
  <c r="I81" i="1"/>
  <c r="I78" i="1"/>
  <c r="O79" i="1"/>
  <c r="O81" i="1"/>
  <c r="P78" i="1"/>
  <c r="U78" i="1"/>
  <c r="I84" i="1"/>
  <c r="I83" i="1"/>
  <c r="O84" i="1"/>
  <c r="P83" i="1"/>
  <c r="U83" i="1"/>
  <c r="U85" i="1"/>
  <c r="V8" i="1"/>
  <c r="V15" i="1"/>
  <c r="V17" i="1"/>
  <c r="V24" i="1"/>
  <c r="V31" i="1"/>
  <c r="V34" i="1"/>
  <c r="V40" i="1"/>
  <c r="V44" i="1"/>
  <c r="V75" i="1"/>
  <c r="V78" i="1"/>
  <c r="V83" i="1"/>
  <c r="V85" i="1"/>
  <c r="W8" i="1"/>
  <c r="W15" i="1"/>
  <c r="W17" i="1"/>
  <c r="W24" i="1"/>
  <c r="W31" i="1"/>
  <c r="W34" i="1"/>
  <c r="W40" i="1"/>
  <c r="W44" i="1"/>
  <c r="W75" i="1"/>
  <c r="W78" i="1"/>
  <c r="W83" i="1"/>
  <c r="W85" i="1"/>
  <c r="X8" i="1"/>
  <c r="X15" i="1"/>
  <c r="X17" i="1"/>
  <c r="X24" i="1"/>
  <c r="X31" i="1"/>
  <c r="X34" i="1"/>
  <c r="X40" i="1"/>
  <c r="X44" i="1"/>
  <c r="X75" i="1"/>
  <c r="X78" i="1"/>
  <c r="X83" i="1"/>
  <c r="X85" i="1"/>
  <c r="C15" i="3"/>
  <c r="C16" i="3"/>
  <c r="F18" i="2"/>
  <c r="X18" i="2"/>
  <c r="Y18" i="2"/>
  <c r="G18" i="2"/>
  <c r="F19" i="2"/>
  <c r="X19" i="2"/>
  <c r="Y19" i="2"/>
  <c r="G19" i="2"/>
  <c r="F21" i="2"/>
  <c r="X21" i="2"/>
  <c r="Y21" i="2"/>
  <c r="G21" i="2"/>
  <c r="F22" i="2"/>
  <c r="X22" i="2"/>
  <c r="Y22" i="2"/>
  <c r="G22" i="2"/>
  <c r="G17" i="2"/>
  <c r="F24" i="2"/>
  <c r="X24" i="2"/>
  <c r="Y24" i="2"/>
  <c r="G24" i="2"/>
  <c r="G23" i="2"/>
  <c r="F26" i="2"/>
  <c r="X26" i="2"/>
  <c r="Y26" i="2"/>
  <c r="G26" i="2"/>
  <c r="F28" i="2"/>
  <c r="X28" i="2"/>
  <c r="Y28" i="2"/>
  <c r="G28" i="2"/>
  <c r="F30" i="2"/>
  <c r="X30" i="2"/>
  <c r="Y30" i="2"/>
  <c r="G30" i="2"/>
  <c r="G25" i="2"/>
  <c r="F32" i="2"/>
  <c r="X32" i="2"/>
  <c r="Y32" i="2"/>
  <c r="G32" i="2"/>
  <c r="F33" i="2"/>
  <c r="X33" i="2"/>
  <c r="Y33" i="2"/>
  <c r="G33" i="2"/>
  <c r="G31" i="2"/>
  <c r="F36" i="2"/>
  <c r="X36" i="2"/>
  <c r="Y36" i="2"/>
  <c r="G36" i="2"/>
  <c r="F38" i="2"/>
  <c r="X38" i="2"/>
  <c r="Y38" i="2"/>
  <c r="G38" i="2"/>
  <c r="F42" i="2"/>
  <c r="X42" i="2"/>
  <c r="Y42" i="2"/>
  <c r="G42" i="2"/>
  <c r="F44" i="2"/>
  <c r="X44" i="2"/>
  <c r="Y44" i="2"/>
  <c r="G44" i="2"/>
  <c r="F46" i="2"/>
  <c r="X46" i="2"/>
  <c r="Y46" i="2"/>
  <c r="G46" i="2"/>
  <c r="F48" i="2"/>
  <c r="X48" i="2"/>
  <c r="Y48" i="2"/>
  <c r="G48" i="2"/>
  <c r="F50" i="2"/>
  <c r="X50" i="2"/>
  <c r="Y50" i="2"/>
  <c r="G50" i="2"/>
  <c r="F51" i="2"/>
  <c r="X51" i="2"/>
  <c r="Y51" i="2"/>
  <c r="G51" i="2"/>
  <c r="F52" i="2"/>
  <c r="X52" i="2"/>
  <c r="Y52" i="2"/>
  <c r="G52" i="2"/>
  <c r="F55" i="2"/>
  <c r="X55" i="2"/>
  <c r="Y55" i="2"/>
  <c r="G55" i="2"/>
  <c r="F57" i="2"/>
  <c r="X57" i="2"/>
  <c r="Y57" i="2"/>
  <c r="G57" i="2"/>
  <c r="F59" i="2"/>
  <c r="X59" i="2"/>
  <c r="Y59" i="2"/>
  <c r="G59" i="2"/>
  <c r="F61" i="2"/>
  <c r="X61" i="2"/>
  <c r="Y61" i="2"/>
  <c r="G61" i="2"/>
  <c r="G60" i="2"/>
  <c r="F64" i="2"/>
  <c r="X64" i="2"/>
  <c r="Y64" i="2"/>
  <c r="G64" i="2"/>
  <c r="F66" i="2"/>
  <c r="X66" i="2"/>
  <c r="Y66" i="2"/>
  <c r="G66" i="2"/>
  <c r="G63" i="2"/>
  <c r="F69" i="2"/>
  <c r="X69" i="2"/>
  <c r="Y69" i="2"/>
  <c r="G69" i="2"/>
  <c r="G68" i="2"/>
  <c r="F71" i="2"/>
  <c r="X71" i="2"/>
  <c r="Y71" i="2"/>
  <c r="G71" i="2"/>
  <c r="F73" i="2"/>
  <c r="X73" i="2"/>
  <c r="Y73" i="2"/>
  <c r="G73" i="2"/>
  <c r="G70" i="2"/>
  <c r="G74" i="2"/>
  <c r="I73" i="2"/>
  <c r="I71" i="2"/>
  <c r="I70" i="2"/>
  <c r="I69" i="2"/>
  <c r="I68" i="2"/>
  <c r="I66" i="2"/>
  <c r="I64" i="2"/>
  <c r="I63" i="2"/>
  <c r="I61" i="2"/>
  <c r="I60" i="2"/>
  <c r="I59" i="2"/>
  <c r="I57" i="2"/>
  <c r="I55" i="2"/>
  <c r="I53" i="2"/>
  <c r="I52" i="2"/>
  <c r="I51" i="2"/>
  <c r="I50" i="2"/>
  <c r="I48" i="2"/>
  <c r="I46" i="2"/>
  <c r="I44" i="2"/>
  <c r="I42" i="2"/>
  <c r="I40" i="2"/>
  <c r="I38" i="2"/>
  <c r="I36" i="2"/>
  <c r="I35" i="2"/>
  <c r="I33" i="2"/>
  <c r="I32" i="2"/>
  <c r="I31" i="2"/>
  <c r="I30" i="2"/>
  <c r="I28" i="2"/>
  <c r="I26" i="2"/>
  <c r="I25" i="2"/>
  <c r="I24" i="2"/>
  <c r="I23" i="2"/>
  <c r="I22" i="2"/>
  <c r="I21" i="2"/>
  <c r="I19" i="2"/>
  <c r="I18" i="2"/>
  <c r="I17" i="2"/>
  <c r="I15" i="2"/>
  <c r="I13" i="2"/>
  <c r="I12" i="2"/>
  <c r="I11" i="2"/>
  <c r="I10" i="2"/>
  <c r="I8" i="2"/>
  <c r="I7" i="2"/>
  <c r="J8" i="1"/>
  <c r="J15" i="1"/>
  <c r="J17" i="1"/>
  <c r="J24" i="1"/>
  <c r="J31" i="1"/>
  <c r="J34" i="1"/>
  <c r="J40" i="1"/>
  <c r="J44" i="1"/>
  <c r="J75" i="1"/>
  <c r="J78" i="1"/>
  <c r="J83" i="1"/>
  <c r="J85" i="1"/>
  <c r="J89" i="1"/>
  <c r="AF88" i="1"/>
  <c r="AN88" i="1"/>
  <c r="AM88" i="1"/>
  <c r="L88" i="1"/>
  <c r="AF86" i="1"/>
  <c r="AN86" i="1"/>
  <c r="AM86" i="1"/>
  <c r="L86" i="1"/>
  <c r="AK85" i="1"/>
  <c r="AJ85" i="1"/>
  <c r="AI85" i="1"/>
  <c r="L85" i="1"/>
  <c r="AF84" i="1"/>
  <c r="AN84" i="1"/>
  <c r="AM84" i="1"/>
  <c r="L84" i="1"/>
  <c r="AK83" i="1"/>
  <c r="AJ83" i="1"/>
  <c r="AI83" i="1"/>
  <c r="L83" i="1"/>
  <c r="AF81" i="1"/>
  <c r="AN81" i="1"/>
  <c r="AM81" i="1"/>
  <c r="L81" i="1"/>
  <c r="AF79" i="1"/>
  <c r="AN79" i="1"/>
  <c r="AM79" i="1"/>
  <c r="L79" i="1"/>
  <c r="AK78" i="1"/>
  <c r="AJ78" i="1"/>
  <c r="AI78" i="1"/>
  <c r="L78" i="1"/>
  <c r="AF76" i="1"/>
  <c r="AN76" i="1"/>
  <c r="AM76" i="1"/>
  <c r="L76" i="1"/>
  <c r="AK75" i="1"/>
  <c r="AJ75" i="1"/>
  <c r="AI75" i="1"/>
  <c r="L75" i="1"/>
  <c r="AF74" i="1"/>
  <c r="AN74" i="1"/>
  <c r="AM74" i="1"/>
  <c r="L74" i="1"/>
  <c r="AF71" i="1"/>
  <c r="AN71" i="1"/>
  <c r="AM71" i="1"/>
  <c r="L71" i="1"/>
  <c r="AF69" i="1"/>
  <c r="AN69" i="1"/>
  <c r="AM69" i="1"/>
  <c r="L69" i="1"/>
  <c r="AF64" i="1"/>
  <c r="AN64" i="1"/>
  <c r="AM64" i="1"/>
  <c r="L64" i="1"/>
  <c r="AF63" i="1"/>
  <c r="AN63" i="1"/>
  <c r="AM63" i="1"/>
  <c r="L63" i="1"/>
  <c r="AF62" i="1"/>
  <c r="AN62" i="1"/>
  <c r="AM62" i="1"/>
  <c r="L62" i="1"/>
  <c r="AF61" i="1"/>
  <c r="AN61" i="1"/>
  <c r="AM61" i="1"/>
  <c r="L61" i="1"/>
  <c r="AF59" i="1"/>
  <c r="AN59" i="1"/>
  <c r="AM59" i="1"/>
  <c r="L59" i="1"/>
  <c r="AF57" i="1"/>
  <c r="AN57" i="1"/>
  <c r="AM57" i="1"/>
  <c r="L57" i="1"/>
  <c r="AF55" i="1"/>
  <c r="AN55" i="1"/>
  <c r="AM55" i="1"/>
  <c r="L55" i="1"/>
  <c r="AF53" i="1"/>
  <c r="AN53" i="1"/>
  <c r="AM53" i="1"/>
  <c r="L53" i="1"/>
  <c r="AF51" i="1"/>
  <c r="AN51" i="1"/>
  <c r="AM51" i="1"/>
  <c r="L51" i="1"/>
  <c r="AF47" i="1"/>
  <c r="AN47" i="1"/>
  <c r="AM47" i="1"/>
  <c r="L47" i="1"/>
  <c r="AF45" i="1"/>
  <c r="AN45" i="1"/>
  <c r="AM45" i="1"/>
  <c r="L45" i="1"/>
  <c r="AK44" i="1"/>
  <c r="AJ44" i="1"/>
  <c r="AI44" i="1"/>
  <c r="L44" i="1"/>
  <c r="AF42" i="1"/>
  <c r="AN42" i="1"/>
  <c r="AM42" i="1"/>
  <c r="L42" i="1"/>
  <c r="AF41" i="1"/>
  <c r="AN41" i="1"/>
  <c r="AM41" i="1"/>
  <c r="L41" i="1"/>
  <c r="AK40" i="1"/>
  <c r="AJ40" i="1"/>
  <c r="AI40" i="1"/>
  <c r="L40" i="1"/>
  <c r="AF39" i="1"/>
  <c r="AN39" i="1"/>
  <c r="AM39" i="1"/>
  <c r="L39" i="1"/>
  <c r="AF37" i="1"/>
  <c r="AN37" i="1"/>
  <c r="AM37" i="1"/>
  <c r="L37" i="1"/>
  <c r="AF35" i="1"/>
  <c r="AN35" i="1"/>
  <c r="AM35" i="1"/>
  <c r="L35" i="1"/>
  <c r="AK34" i="1"/>
  <c r="AJ34" i="1"/>
  <c r="AI34" i="1"/>
  <c r="L34" i="1"/>
  <c r="AF32" i="1"/>
  <c r="AN32" i="1"/>
  <c r="AM32" i="1"/>
  <c r="L32" i="1"/>
  <c r="AK31" i="1"/>
  <c r="AJ31" i="1"/>
  <c r="AI31" i="1"/>
  <c r="L31" i="1"/>
  <c r="AF30" i="1"/>
  <c r="AN30" i="1"/>
  <c r="AM30" i="1"/>
  <c r="L30" i="1"/>
  <c r="AF29" i="1"/>
  <c r="AN29" i="1"/>
  <c r="AM29" i="1"/>
  <c r="L29" i="1"/>
  <c r="AF27" i="1"/>
  <c r="AN27" i="1"/>
  <c r="AM27" i="1"/>
  <c r="L27" i="1"/>
  <c r="AF25" i="1"/>
  <c r="AN25" i="1"/>
  <c r="AM25" i="1"/>
  <c r="L25" i="1"/>
  <c r="AK24" i="1"/>
  <c r="AJ24" i="1"/>
  <c r="AI24" i="1"/>
  <c r="L24" i="1"/>
  <c r="AF21" i="1"/>
  <c r="AN21" i="1"/>
  <c r="AM21" i="1"/>
  <c r="L21" i="1"/>
  <c r="AF18" i="1"/>
  <c r="AN18" i="1"/>
  <c r="AM18" i="1"/>
  <c r="L18" i="1"/>
  <c r="AK17" i="1"/>
  <c r="AJ17" i="1"/>
  <c r="AI17" i="1"/>
  <c r="L17" i="1"/>
  <c r="AF16" i="1"/>
  <c r="AN16" i="1"/>
  <c r="AM16" i="1"/>
  <c r="L16" i="1"/>
  <c r="AK15" i="1"/>
  <c r="AJ15" i="1"/>
  <c r="AI15" i="1"/>
  <c r="L15" i="1"/>
  <c r="AF9" i="1"/>
  <c r="AN9" i="1"/>
  <c r="AM9" i="1"/>
  <c r="L9" i="1"/>
  <c r="AK8" i="1"/>
  <c r="AJ8" i="1"/>
  <c r="AI8" i="1"/>
  <c r="L8" i="1"/>
</calcChain>
</file>

<file path=xl/sharedStrings.xml><?xml version="1.0" encoding="utf-8"?>
<sst xmlns="http://schemas.openxmlformats.org/spreadsheetml/2006/main" count="702" uniqueCount="267">
  <si>
    <t>Stavební rozpočet</t>
  </si>
  <si>
    <t>Název stavby:</t>
  </si>
  <si>
    <t>Veranda u KD</t>
  </si>
  <si>
    <t>Doba výstavby:</t>
  </si>
  <si>
    <t>1 den</t>
  </si>
  <si>
    <t>Objednatel:</t>
  </si>
  <si>
    <t>Obec Malšovice</t>
  </si>
  <si>
    <t>Druh stavby:</t>
  </si>
  <si>
    <t>Začátek výstavby:</t>
  </si>
  <si>
    <t>Projektant:</t>
  </si>
  <si>
    <t>Ing.arch. Daniel Zygula</t>
  </si>
  <si>
    <t>Lokalita:</t>
  </si>
  <si>
    <t>Malšovice</t>
  </si>
  <si>
    <t>Konec výstavby:</t>
  </si>
  <si>
    <t>Zhotovitel:</t>
  </si>
  <si>
    <t>JKSO:</t>
  </si>
  <si>
    <t>Zpracováno dne:</t>
  </si>
  <si>
    <t>09.12.2019</t>
  </si>
  <si>
    <t>Zpracoval:</t>
  </si>
  <si>
    <t>Č</t>
  </si>
  <si>
    <t>Objekt</t>
  </si>
  <si>
    <t>Kód</t>
  </si>
  <si>
    <t>Zkrácený popis</t>
  </si>
  <si>
    <t>M.j.</t>
  </si>
  <si>
    <t>Množství</t>
  </si>
  <si>
    <t>Jednot. cena (Kč)</t>
  </si>
  <si>
    <t>Náklady (Kč)</t>
  </si>
  <si>
    <t>Hmotnost (t)</t>
  </si>
  <si>
    <t>Cenová soustava</t>
  </si>
  <si>
    <t>Rozměry</t>
  </si>
  <si>
    <t>Dodávka</t>
  </si>
  <si>
    <t>Montáž</t>
  </si>
  <si>
    <t>Celkem</t>
  </si>
  <si>
    <t>Jednot.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</si>
  <si>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</si>
  <si>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</si>
  <si>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</si>
  <si>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</si>
  <si>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</si>
  <si>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</si>
  <si>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</si>
  <si>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</si>
  <si>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</si>
  <si>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13</t>
  </si>
  <si>
    <t>Hloubené vykopávky</t>
  </si>
  <si>
    <t>HS</t>
  </si>
  <si>
    <t>1</t>
  </si>
  <si>
    <t>131301110R00</t>
  </si>
  <si>
    <t>Hloubení nezapaž. jam hor.4 do 50 m3, STROJNĚ</t>
  </si>
  <si>
    <t>m3</t>
  </si>
  <si>
    <t>RTS I / 2020</t>
  </si>
  <si>
    <t>13_</t>
  </si>
  <si>
    <t>1_</t>
  </si>
  <si>
    <t>_</t>
  </si>
  <si>
    <t>1,9*11*5,1*0,5   hlavní figura - odtěžení svahu</t>
  </si>
  <si>
    <t>0,5*0,4*8,8   základový ps</t>
  </si>
  <si>
    <t>0,5*0,4*0,4*4   základové patky</t>
  </si>
  <si>
    <t>0,3*0,3*13,8   rýha pro dešťovou kanalizaci</t>
  </si>
  <si>
    <t>RTS komentář:</t>
  </si>
  <si>
    <t>Položka obsahuje hloubení jámy traktorbagrem, naložení výkopku na dopravní prostředek pro svislé, nebo vodorovné přemístění, popř. přemístění výkopku do 3 m (po povrchu území), případné zajištění rypadel polštáři, udržování pracoviště a ochranu výkopiště proti stékání srážkové vody z okolního terénu i s jejím odvodněním, nebo odvedením, přesekání a odstranění kořenů ve výkopišti, odstranění napadávek, urovnání dna výkopu.</t>
  </si>
  <si>
    <t>16</t>
  </si>
  <si>
    <t>Přemístění výkopku</t>
  </si>
  <si>
    <t>2</t>
  </si>
  <si>
    <t>162201102R00</t>
  </si>
  <si>
    <t>Vodorovné přemístění výkopku z hor.1-4 do 50 m</t>
  </si>
  <si>
    <t>16_</t>
  </si>
  <si>
    <t>27</t>
  </si>
  <si>
    <t>Základy</t>
  </si>
  <si>
    <t>3</t>
  </si>
  <si>
    <t>275311117R00</t>
  </si>
  <si>
    <t>Beton základ. patek prostý z cem. portlad. C 25/30</t>
  </si>
  <si>
    <t>27_</t>
  </si>
  <si>
    <t>2_</t>
  </si>
  <si>
    <t xml:space="preserve">0,5*0,4*0,4*4   </t>
  </si>
  <si>
    <t>Položka je určena pro konstrukce ve výkopu zapaženém nebo nezapaženém, popř. nad terénem.</t>
  </si>
  <si>
    <t>4</t>
  </si>
  <si>
    <t>274311117R00</t>
  </si>
  <si>
    <t>Beton základ. pasů prostý z cem. portland. C 25/30</t>
  </si>
  <si>
    <t xml:space="preserve">0,4*0,5*8,8   </t>
  </si>
  <si>
    <t>32</t>
  </si>
  <si>
    <t>Zdi přehradní a opěrné</t>
  </si>
  <si>
    <t>5</t>
  </si>
  <si>
    <t>327357110R00</t>
  </si>
  <si>
    <t>Bednění ztracené konstrukcí opěrných zdí</t>
  </si>
  <si>
    <t>m2</t>
  </si>
  <si>
    <t>32_</t>
  </si>
  <si>
    <t>3_</t>
  </si>
  <si>
    <t xml:space="preserve">1,5*8,75   </t>
  </si>
  <si>
    <t>6</t>
  </si>
  <si>
    <t>595155130</t>
  </si>
  <si>
    <t>ztracené bednění 40 200/500/400 mm, štípaný povrch</t>
  </si>
  <si>
    <t>kus</t>
  </si>
  <si>
    <t>tvarovky z prostého vibrolisovaného betonu vhodné pro:  rychlé zhotovení nosného i obvodového nezatepleného zdiva  nadezdívku základových pásů  stavby opěrných zdí nebo plotů bez použití bednění  moderní technologie výroby zajišťuje vynikající vlastnosti tvarovek, zejména:  vysokou pevnost (pevnost v tlaku 20 MPa dle ČSN EN 771-3)  mrazuvzdornost  rozměrovou přesnost  minimální nasákavost  nehořlavost a požární odolnost  profil tvarovek je uzpůsoben pro vkládání vodorovného armování a tvar bočnic prvků vytváří zámek, který urychluje samotnou realizaci a zjednodušuje její pracnost  prvky se kladou na vazbu, a to buď nasucho nebo za použití maltové směsi a poté se pro zmonolitnění zalijí betonem, případně se konstrukce zpevní vodorovným nebo svislým armováním  orientační spotřeba betonu:  BEST - ZTRACENÉ BEDNĚNÍ 15: 0,07 m3/m2 (0,47 m3/m3)  BEST - ZTRACENÉ BEDNĚNÍ 20: 0,10 m3/m2 (0,52 m3/m3)  BEST - ZTRACENÉ BEDNĚNÍ 30: 0,19 m3/m2 (0,63 m3/m3)   BEST - ZTRACENÉ BEDNĚNÍ 40: 0,27 m3/m2 (0,68 m3/m3)  BEST - ZTRACENÉ BEDNĚNÍ 50: 0,33 m3/m2 (0,68 m3/m3)  tvárnice splňují podmínky vyhlášky Státního úřadu pro jadernou bezpečnost radiační ochraně č. 307/2002 Sb.  na vrstvě vždy 1 kus připraven na dělení</t>
  </si>
  <si>
    <t>7</t>
  </si>
  <si>
    <t>327361007R00</t>
  </si>
  <si>
    <t>Výztuž zdí a valů z oceli 10 505 (R), D do 12 mm</t>
  </si>
  <si>
    <t>t</t>
  </si>
  <si>
    <t>8</t>
  </si>
  <si>
    <t>327323127R00</t>
  </si>
  <si>
    <t>Zdi a valy z betonu želez.z cementů portl. C 25/30</t>
  </si>
  <si>
    <t>56</t>
  </si>
  <si>
    <t>Podkladní vrstvy komunikací a zpevněných ploch</t>
  </si>
  <si>
    <t>9</t>
  </si>
  <si>
    <t>564851111RT3</t>
  </si>
  <si>
    <t>Podklad ze štěrkodrti po zhutnění tloušťky 15 cm</t>
  </si>
  <si>
    <t>56_</t>
  </si>
  <si>
    <t>5_</t>
  </si>
  <si>
    <t xml:space="preserve">3,8*8,8   </t>
  </si>
  <si>
    <t>59</t>
  </si>
  <si>
    <t>Dlažby a předlažby pozemních komunikací a zpevněných ploch</t>
  </si>
  <si>
    <t>10</t>
  </si>
  <si>
    <t>596215040R00</t>
  </si>
  <si>
    <t>Kladení zámkové dlažby tl. 8 cm do drtě tl. 4 cm</t>
  </si>
  <si>
    <t>59_</t>
  </si>
  <si>
    <t>Od CÚ 2015/ II. není v jednotkové ceně započteno řezání dlaždic!!! Rozpočtuje se samostatnou položkou 596 29-1113.R00 Řezání zámkové dlažby tl. 80 mm. V položce jsou zakalkulovány i náklady na dodání hmot pro lože a na dodání materiálu na výplň spár. V položce nejsou zakalkulovány náklady na dodání zámkové dlažby, která se oceňuje ve specifikaci, ztratné se doporučuje ve výši 5%.</t>
  </si>
  <si>
    <t>11</t>
  </si>
  <si>
    <t>592452655</t>
  </si>
  <si>
    <t>Dlažba BEST KLASIKO přírodní 20x10x8</t>
  </si>
  <si>
    <t>Dlažba vibrolisovaná, standardní povrch</t>
  </si>
  <si>
    <t>12</t>
  </si>
  <si>
    <t>596291113R00</t>
  </si>
  <si>
    <t>Řezání zámkové dlažby tl. 80 mm</t>
  </si>
  <si>
    <t>m</t>
  </si>
  <si>
    <t>63</t>
  </si>
  <si>
    <t>Podlahy a podlahové konstrukce</t>
  </si>
  <si>
    <t>639561121R00</t>
  </si>
  <si>
    <t>Obrubník zahradní betonový výšky 250 mm, šedý</t>
  </si>
  <si>
    <t>63_</t>
  </si>
  <si>
    <t>6_</t>
  </si>
  <si>
    <t>14</t>
  </si>
  <si>
    <t>59217335</t>
  </si>
  <si>
    <t>Obrubník zahradní ABO 10-20 1000/50/250 mm šedý</t>
  </si>
  <si>
    <t>Impregnace Protect System IN</t>
  </si>
  <si>
    <t>762</t>
  </si>
  <si>
    <t>Konstrukce tesařské</t>
  </si>
  <si>
    <t>PS</t>
  </si>
  <si>
    <t>15</t>
  </si>
  <si>
    <t>762712120R00</t>
  </si>
  <si>
    <t>Montáž vázaných konstrukcí hraněných do 224 cm2</t>
  </si>
  <si>
    <t>762_</t>
  </si>
  <si>
    <t>76_</t>
  </si>
  <si>
    <t>V položce jsou zakalkulovány i naklady na vyvrtání děr, osazení svorníků a dotažení rektifikačních článků. V položce nejsou zakalkulovány náklady na montáž hmoždinek a táhel.Tyto práce se oceňují položkami souboru 762 31 Montáž hmoždinek a táhel.V položce rovněž nejsou zakalkulovány náklady na dodávku řeziva.Tato dodávka se oceňuje ve specifikaci, ztratné se doporučuje ve výši 8%.</t>
  </si>
  <si>
    <t>60596002</t>
  </si>
  <si>
    <t>Řezivo - hranoly</t>
  </si>
  <si>
    <t>19,56*0,14*0,14   sloupky</t>
  </si>
  <si>
    <t>73,836*0,08*0,14   krokve</t>
  </si>
  <si>
    <t>JMDZ</t>
  </si>
  <si>
    <t>17</t>
  </si>
  <si>
    <t>762712110R00</t>
  </si>
  <si>
    <t>Montáž vázaných konstrukcí hraněných do 120 cm2</t>
  </si>
  <si>
    <t>18</t>
  </si>
  <si>
    <t>19</t>
  </si>
  <si>
    <t>762712140R00</t>
  </si>
  <si>
    <t>Montáž vázaných konstrukcí hraněných do 450 cm2</t>
  </si>
  <si>
    <t>20</t>
  </si>
  <si>
    <t>21</t>
  </si>
  <si>
    <t>762311103R00</t>
  </si>
  <si>
    <t>Montáž kotevních želez, příložek, patek, táhel</t>
  </si>
  <si>
    <t>Položka je určena pro montáž kotevních želez, příložek, patek, táhel, s připojením na dřevěnou konstrukci.V položce nejsou zakalkulovány náklady na dodávku spojovacích prostředků.Tato dodávka se oceňuje ve specifikaci, ztratné se nedoporučuje.</t>
  </si>
  <si>
    <t>22</t>
  </si>
  <si>
    <t>31175297</t>
  </si>
  <si>
    <t>Patka sloupku D 140 x 90</t>
  </si>
  <si>
    <t>23</t>
  </si>
  <si>
    <t>762341210RT2</t>
  </si>
  <si>
    <t>Montáž bednění střech rovných, prkna hrubá na sraz</t>
  </si>
  <si>
    <t>24</t>
  </si>
  <si>
    <t>998764101R00</t>
  </si>
  <si>
    <t>Přesun hmot pro klempířské konstr., výšky do 6 m</t>
  </si>
  <si>
    <t>25</t>
  </si>
  <si>
    <t>762911111R00</t>
  </si>
  <si>
    <t>Impregnace řeziva máčením Bochemit QB</t>
  </si>
  <si>
    <t>88,35   konstrukce</t>
  </si>
  <si>
    <t>41,595*2   bednění</t>
  </si>
  <si>
    <t>3,8*2+3,8*0,3*4   plůtek</t>
  </si>
  <si>
    <t>Koncentrovaný vodou ředitelný fungicidní a insekticidní přípravek na dřevo i zdivo. Přípravek poskytuje dlouhodobou ochranu proti dřevokaznému hmyzu, dřevokazným houbám a plísním. Aplikuje se máčením (1x).</t>
  </si>
  <si>
    <t>26</t>
  </si>
  <si>
    <t>762112110R00</t>
  </si>
  <si>
    <t>Montáž konstrukce oplocení</t>
  </si>
  <si>
    <t>V položce není zakalkulována dodávka řeziva.Tato dodávka se oceňuje ve specifikaci, ztratné se doporučuje ve výši 10%.</t>
  </si>
  <si>
    <t>61196008.A</t>
  </si>
  <si>
    <t>Plotový dílec z hoblovaných prvků, atyp</t>
  </si>
  <si>
    <t xml:space="preserve">3,8*2   </t>
  </si>
  <si>
    <t>Plot z hoblovaných prvků, vč. branky, vč. dodávky materiálu</t>
  </si>
  <si>
    <t>28</t>
  </si>
  <si>
    <t>762136114RT2</t>
  </si>
  <si>
    <t>Montáž bednění stěn z latí hoblov., mezery 4 - 6cm</t>
  </si>
  <si>
    <t>764</t>
  </si>
  <si>
    <t>Konstrukce klempířské</t>
  </si>
  <si>
    <t>29</t>
  </si>
  <si>
    <t>764352201R00</t>
  </si>
  <si>
    <t>Žlaby z Pz plechu podokapní půlkruhové, rš 250 mm</t>
  </si>
  <si>
    <t>764_</t>
  </si>
  <si>
    <t>Položka je kalkulována včetně háků, čel, rohů, rovných hrdel a dilatací.</t>
  </si>
  <si>
    <t>765</t>
  </si>
  <si>
    <t>Krytina tvrdá</t>
  </si>
  <si>
    <t>30</t>
  </si>
  <si>
    <t>765374115R00</t>
  </si>
  <si>
    <t>Krytina polykarbonátová, na dřevo</t>
  </si>
  <si>
    <t>765_</t>
  </si>
  <si>
    <t>Položka je určena pro krytinu jednoduchých střech - pro položení celých kusů, bez úpravy tvaru při úžlabích, nárožích a prostupech. Včetně AL krajových a přítlačných lišt a kotvících prvků.</t>
  </si>
  <si>
    <t>31</t>
  </si>
  <si>
    <t>283182265</t>
  </si>
  <si>
    <t>Deska polykarb. komůrková STRONG 20x2100x6000 čirá</t>
  </si>
  <si>
    <t>RTS II / 2019</t>
  </si>
  <si>
    <t>Komůrkové desky z polykarbonátu Guttagliss Dual pro zateplené prosklení střech a stěn s širokým uplatněním ve všech oblastech staveb pro bydlení i průmysl. Polykarbonát (PCB) je mimořádně pružný, pevný a nárazuvzdorný materiál. Desky mají za tepla nanášený (koextrudovaný) UV ochranný film.  Prostup tepla U = 1,8 W/m2K Světelná propustnost: 56 % Min. poloměr ohybu: 3500 mm  VxŠxD 20x2100x6000 mm  barva: čirá  2850431</t>
  </si>
  <si>
    <t>783</t>
  </si>
  <si>
    <t>Nátěry</t>
  </si>
  <si>
    <t>783726700R00</t>
  </si>
  <si>
    <t>Nátěr lazurovací tesařských konstr. Dixol 2x lak</t>
  </si>
  <si>
    <t>783_</t>
  </si>
  <si>
    <t>78_</t>
  </si>
  <si>
    <t>87</t>
  </si>
  <si>
    <t>Potrubí z trub plastických, skleněných a čedičových</t>
  </si>
  <si>
    <t>33</t>
  </si>
  <si>
    <t>871313121RT1</t>
  </si>
  <si>
    <t>Montáž trub z plastu, gumový kroužek, DN 110, vč. propojení s drenáží a propojení do stávající dešťové kanalizace</t>
  </si>
  <si>
    <t>87_</t>
  </si>
  <si>
    <t>8_</t>
  </si>
  <si>
    <t>V položce je uvažováno s jedním spojem na 6 m potrubí. Položka je určena pro montáž potrubí z kanalizačních trub z tvrdého PVC těsněných gumovým kroužkem v otevřeném výkopu ve sklonu do 20 %. V položce montáže potrubí jsou zakalkulovány i náklady na dodání trub.</t>
  </si>
  <si>
    <t>34</t>
  </si>
  <si>
    <t>871219113R00</t>
  </si>
  <si>
    <t>Kladení dren. potrubí bezvýkop.,flex.PVC 100 ,s obsypem kamenivem a separační geotextílií</t>
  </si>
  <si>
    <t>Celkem:</t>
  </si>
  <si>
    <t>Poznámka:</t>
  </si>
  <si>
    <t>Náklady celkem (Kč)</t>
  </si>
  <si>
    <t>Jednotková hmotnost(t)</t>
  </si>
  <si>
    <t>Celková hmotnost(t)</t>
  </si>
  <si>
    <t>Krycí list rozpočtu</t>
  </si>
  <si>
    <t>IČ/DIČ</t>
  </si>
  <si>
    <t>00261548</t>
  </si>
  <si>
    <t>87584832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</si>
  <si>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</si>
  <si>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</si>
  <si>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</si>
  <si>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</si>
  <si>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</si>
  <si>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</si>
  <si>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</si>
  <si>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</si>
  <si>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</si>
  <si>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</si>
  <si>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Práce přesčas</t>
  </si>
  <si>
    <t>Zařízení staveniště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</si>
  <si>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</si>
  <si>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</si>
  <si>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</si>
  <si>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</si>
  <si>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</si>
  <si>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</si>
  <si>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</si>
  <si>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</si>
  <si>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</si>
  <si>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</si>
  <si>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</si>
  <si>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</si>
  <si>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</si>
  <si>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</si>
  <si>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</si>
  <si>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</si>
  <si>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Základ 0%</t>
  </si>
  <si>
    <t>Základ 15%</t>
  </si>
  <si>
    <t>DPH 15%</t>
  </si>
  <si>
    <t>Celkem bez DPH</t>
  </si>
  <si>
    <t>Základ 21%</t>
  </si>
  <si>
    <t>DPH 21%</t>
  </si>
  <si>
    <t>Celkem včetně DPH</t>
  </si>
  <si>
    <t>Datum, razítko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</si>
</sst>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</font>
    <font>
      <sz val="18"/>
      <color rgb="FF000000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8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sz val="24"/>
      <color rgb="FF000000"/>
      <name val="Arial"/>
    </font>
    <font>
      <b/>
      <sz val="18"/>
      <color rgb="FF000000"/>
      <name val="Arial"/>
    </font>
    <font>
      <b/>
      <sz val="20"/>
      <color rgb="FF000000"/>
      <name val="Arial"/>
    </font>
    <font>
      <b/>
      <sz val="11"/>
      <color rgb="FF000000"/>
      <name val="Arial"/>
    </font>
    <font>
      <u/>
      <sz val="10"/>
      <color theme="10"/>
      <name val="Arial"/>
    </font>
    <font>
      <u/>
      <sz val="10"/>
      <color theme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19">
    <xf numFmtId="4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2" fillId="0" borderId="19" xfId="0" applyNumberFormat="1" applyFont="1" applyBorder="1" applyAlignment="1">
      <alignment horizontal="center" vertical="center" wrapText="1"/>
    </xf>
    <xf numFmtId="4" fontId="2" fillId="2" borderId="0" xfId="0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 wrapText="1"/>
    </xf>
    <xf numFmtId="49" fontId="2" fillId="2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vertical="center"/>
    </xf>
    <xf numFmtId="49" fontId="2" fillId="0" borderId="4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left" vertical="center"/>
    </xf>
    <xf numFmtId="4" fontId="2" fillId="0" borderId="22" xfId="0" applyNumberFormat="1" applyFont="1" applyBorder="1" applyAlignment="1">
      <alignment vertical="center"/>
    </xf>
    <xf numFmtId="4" fontId="0" fillId="0" borderId="0" xfId="0" applyNumberFormat="1" applyAlignment="1">
      <alignment vertical="center" wrapText="1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9" fontId="0" fillId="0" borderId="4" xfId="0" applyNumberFormat="1" applyBorder="1" applyAlignment="1">
      <alignment vertical="center"/>
    </xf>
    <xf numFmtId="49" fontId="0" fillId="0" borderId="5" xfId="0" applyNumberFormat="1" applyBorder="1" applyAlignment="1">
      <alignment vertical="center"/>
    </xf>
    <xf numFmtId="49" fontId="0" fillId="0" borderId="6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1" fontId="0" fillId="0" borderId="7" xfId="0" applyNumberFormat="1" applyBorder="1" applyAlignment="1">
      <alignment horizontal="left" vertical="center"/>
    </xf>
    <xf numFmtId="4" fontId="5" fillId="0" borderId="23" xfId="0" applyNumberFormat="1" applyFont="1" applyBorder="1" applyAlignment="1">
      <alignment vertical="center"/>
    </xf>
    <xf numFmtId="4" fontId="5" fillId="0" borderId="24" xfId="0" applyNumberFormat="1" applyFont="1" applyBorder="1" applyAlignment="1">
      <alignment vertical="center"/>
    </xf>
    <xf numFmtId="4" fontId="5" fillId="0" borderId="25" xfId="0" applyNumberFormat="1" applyFont="1" applyBorder="1" applyAlignment="1">
      <alignment vertical="center"/>
    </xf>
    <xf numFmtId="4" fontId="6" fillId="2" borderId="24" xfId="0" applyNumberFormat="1" applyFont="1" applyFill="1" applyBorder="1" applyAlignment="1">
      <alignment vertical="center"/>
    </xf>
    <xf numFmtId="4" fontId="6" fillId="0" borderId="0" xfId="0" applyNumberFormat="1" applyFont="1" applyAlignment="1">
      <alignment vertical="center"/>
    </xf>
    <xf numFmtId="49" fontId="9" fillId="2" borderId="25" xfId="0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top" wrapText="1"/>
    </xf>
    <xf numFmtId="4" fontId="2" fillId="0" borderId="4" xfId="0" applyNumberFormat="1" applyFont="1" applyBorder="1" applyAlignment="1">
      <alignment vertical="center"/>
    </xf>
    <xf numFmtId="49" fontId="0" fillId="0" borderId="0" xfId="0" applyNumberFormat="1" applyAlignment="1">
      <alignment horizontal="left" vertical="top" wrapText="1"/>
    </xf>
    <xf numFmtId="4" fontId="0" fillId="0" borderId="0" xfId="0" applyNumberFormat="1" applyAlignment="1">
      <alignment vertical="center"/>
    </xf>
    <xf numFmtId="4" fontId="2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0" fillId="0" borderId="5" xfId="0" applyNumberFormat="1" applyBorder="1" applyAlignment="1">
      <alignment vertical="center"/>
    </xf>
    <xf numFmtId="49" fontId="8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0" fillId="0" borderId="23" xfId="0" applyNumberFormat="1" applyFont="1" applyBorder="1" applyAlignment="1">
      <alignment vertical="center"/>
    </xf>
    <xf numFmtId="49" fontId="6" fillId="0" borderId="24" xfId="0" applyNumberFormat="1" applyFont="1" applyBorder="1" applyAlignment="1">
      <alignment vertical="center"/>
    </xf>
    <xf numFmtId="4" fontId="6" fillId="0" borderId="25" xfId="0" applyNumberFormat="1" applyFont="1" applyBorder="1" applyAlignment="1">
      <alignment horizontal="center" vertical="center"/>
    </xf>
    <xf numFmtId="4" fontId="6" fillId="0" borderId="23" xfId="0" applyNumberFormat="1" applyFont="1" applyBorder="1" applyAlignment="1">
      <alignment vertical="center"/>
    </xf>
    <xf numFmtId="4" fontId="5" fillId="0" borderId="24" xfId="0" applyNumberFormat="1" applyFont="1" applyBorder="1" applyAlignment="1">
      <alignment vertical="center"/>
    </xf>
    <xf numFmtId="4" fontId="6" fillId="0" borderId="24" xfId="0" applyNumberFormat="1" applyFont="1" applyBorder="1" applyAlignment="1">
      <alignment vertical="center"/>
    </xf>
    <xf numFmtId="4" fontId="5" fillId="0" borderId="23" xfId="0" applyNumberFormat="1" applyFont="1" applyBorder="1" applyAlignment="1">
      <alignment vertical="center"/>
    </xf>
    <xf numFmtId="4" fontId="6" fillId="2" borderId="23" xfId="0" applyNumberFormat="1" applyFont="1" applyFill="1" applyBorder="1" applyAlignment="1">
      <alignment vertical="center"/>
    </xf>
    <xf numFmtId="4" fontId="6" fillId="2" borderId="26" xfId="0" applyNumberFormat="1" applyFont="1" applyFill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4" fontId="5" fillId="0" borderId="18" xfId="0" applyNumberFormat="1" applyFont="1" applyBorder="1" applyAlignment="1">
      <alignment vertical="center"/>
    </xf>
    <xf numFmtId="4" fontId="5" fillId="0" borderId="27" xfId="0" applyNumberFormat="1" applyFont="1" applyBorder="1" applyAlignment="1">
      <alignment vertical="center"/>
    </xf>
    <xf numFmtId="4" fontId="5" fillId="0" borderId="0" xfId="0" applyNumberFormat="1" applyFont="1" applyAlignment="1">
      <alignment vertical="center"/>
    </xf>
    <xf numFmtId="4" fontId="5" fillId="0" borderId="29" xfId="0" applyNumberFormat="1" applyFont="1" applyBorder="1" applyAlignment="1">
      <alignment vertical="center"/>
    </xf>
    <xf numFmtId="4" fontId="5" fillId="0" borderId="28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4" fontId="5" fillId="0" borderId="30" xfId="0" applyNumberFormat="1" applyFont="1" applyBorder="1" applyAlignment="1">
      <alignment vertical="center"/>
    </xf>
    <xf numFmtId="4" fontId="0" fillId="0" borderId="0" xfId="0" applyNumberFormat="1" applyAlignment="1">
      <alignment horizontal="left" vertical="top" wrapText="1"/>
    </xf>
    <xf numFmtId="49" fontId="0" fillId="0" borderId="31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49" fontId="0" fillId="0" borderId="14" xfId="0" applyNumberFormat="1" applyBorder="1" applyAlignment="1">
      <alignment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Border="1" applyAlignment="1">
      <alignment vertical="center"/>
    </xf>
    <xf numFmtId="49" fontId="0" fillId="0" borderId="32" xfId="0" applyNumberFormat="1" applyBorder="1" applyAlignment="1">
      <alignment vertical="center"/>
    </xf>
    <xf numFmtId="4" fontId="5" fillId="0" borderId="33" xfId="0" applyNumberFormat="1" applyFont="1" applyBorder="1" applyAlignment="1">
      <alignment horizontal="center" vertical="center"/>
    </xf>
    <xf numFmtId="4" fontId="5" fillId="0" borderId="34" xfId="0" applyNumberFormat="1" applyFont="1" applyBorder="1" applyAlignment="1">
      <alignment horizontal="center" vertical="center"/>
    </xf>
    <xf numFmtId="4" fontId="5" fillId="0" borderId="33" xfId="0" applyNumberFormat="1" applyFont="1" applyBorder="1" applyAlignment="1">
      <alignment horizontal="right" vertical="center"/>
    </xf>
    <xf numFmtId="4" fontId="5" fillId="0" borderId="34" xfId="0" applyNumberFormat="1" applyFont="1" applyBorder="1" applyAlignment="1">
      <alignment horizontal="right" vertical="center"/>
    </xf>
    <xf numFmtId="4" fontId="0" fillId="3" borderId="0" xfId="0" applyNumberFormat="1" applyFill="1" applyAlignment="1" applyProtection="1">
      <alignment vertical="center"/>
      <protection locked="0"/>
    </xf>
    <xf numFmtId="49" fontId="0" fillId="3" borderId="4" xfId="0" applyNumberFormat="1" applyFill="1" applyBorder="1" applyAlignment="1" applyProtection="1">
      <alignment vertical="center"/>
      <protection locked="0"/>
    </xf>
    <xf numFmtId="49" fontId="0" fillId="3" borderId="0" xfId="0" applyNumberFormat="1" applyFill="1" applyAlignment="1" applyProtection="1">
      <alignment vertical="center"/>
      <protection locked="0"/>
    </xf>
    <xf numFmtId="49" fontId="0" fillId="3" borderId="14" xfId="0" applyNumberFormat="1" applyFill="1" applyBorder="1" applyAlignment="1" applyProtection="1">
      <alignment vertical="center"/>
      <protection locked="0"/>
    </xf>
    <xf numFmtId="49" fontId="0" fillId="3" borderId="0" xfId="0" applyNumberFormat="1" applyFill="1" applyAlignment="1" applyProtection="1">
      <alignment horizontal="left" vertical="center"/>
      <protection locked="0"/>
    </xf>
    <xf numFmtId="49" fontId="0" fillId="3" borderId="5" xfId="0" applyNumberFormat="1" applyFill="1" applyBorder="1" applyAlignment="1" applyProtection="1">
      <alignment horizontal="left" vertical="center"/>
      <protection locked="0"/>
    </xf>
    <xf numFmtId="49" fontId="0" fillId="3" borderId="5" xfId="0" applyNumberFormat="1" applyFill="1" applyBorder="1" applyAlignment="1" applyProtection="1">
      <alignment vertical="center"/>
      <protection locked="0"/>
    </xf>
    <xf numFmtId="49" fontId="0" fillId="3" borderId="7" xfId="0" applyNumberFormat="1" applyFill="1" applyBorder="1" applyAlignment="1" applyProtection="1">
      <alignment vertical="center"/>
      <protection locked="0"/>
    </xf>
    <xf numFmtId="49" fontId="0" fillId="3" borderId="8" xfId="0" applyNumberFormat="1" applyFill="1" applyBorder="1" applyAlignment="1" applyProtection="1">
      <alignment vertical="center"/>
      <protection locked="0"/>
    </xf>
    <xf numFmtId="4" fontId="5" fillId="3" borderId="25" xfId="0" applyNumberFormat="1" applyFont="1" applyFill="1" applyBorder="1" applyAlignment="1" applyProtection="1">
      <alignment vertical="center"/>
      <protection locked="0"/>
    </xf>
    <xf numFmtId="4" fontId="5" fillId="3" borderId="23" xfId="0" applyNumberFormat="1" applyFont="1" applyFill="1" applyBorder="1" applyAlignment="1" applyProtection="1">
      <alignment vertical="center"/>
      <protection locked="0"/>
    </xf>
    <xf numFmtId="4" fontId="5" fillId="3" borderId="24" xfId="0" applyNumberFormat="1" applyFont="1" applyFill="1" applyBorder="1" applyAlignment="1" applyProtection="1">
      <alignment vertical="center"/>
      <protection locked="0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V91"/>
  <sheetViews>
    <sheetView workbookViewId="0">
      <selection activeCell="A91" sqref="A91"/>
    </sheetView>
  </sheetViews>
  <sheetFormatPr baseColWidth="10" defaultColWidth="12.1640625" defaultRowHeight="12" x14ac:dyDescent="0"/>
  <cols>
    <col min="1" max="1" width="3.6640625" style="2" customWidth="1"/>
    <col min="2" max="2" width="6.83203125" style="1" customWidth="1"/>
    <col min="3" max="3" width="13.83203125" style="1" customWidth="1"/>
    <col min="4" max="4" width="54.33203125" customWidth="1"/>
    <col min="5" max="5" width="4.33203125" customWidth="1"/>
    <col min="6" max="6" width="12.83203125" customWidth="1"/>
    <col min="7" max="7" width="12" customWidth="1"/>
    <col min="8" max="10" width="14.33203125" customWidth="1"/>
    <col min="11" max="13" width="11.6640625" customWidth="1"/>
    <col min="14" max="48" width="9.1640625" hidden="1" customWidth="1"/>
  </cols>
  <sheetData>
    <row r="1" spans="1:43" ht="25.5" customHeight="1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43" ht="25.5" customHeight="1">
      <c r="A2" s="43" t="s">
        <v>1</v>
      </c>
      <c r="B2" s="44"/>
      <c r="C2" s="44"/>
      <c r="D2" s="5" t="s">
        <v>2</v>
      </c>
      <c r="E2" s="44" t="s">
        <v>3</v>
      </c>
      <c r="F2" s="44"/>
      <c r="G2" s="44" t="s">
        <v>4</v>
      </c>
      <c r="H2" s="44"/>
      <c r="I2" s="4" t="s">
        <v>5</v>
      </c>
      <c r="J2" s="44" t="s">
        <v>6</v>
      </c>
      <c r="K2" s="44"/>
      <c r="L2" s="44"/>
      <c r="M2" s="49"/>
    </row>
    <row r="3" spans="1:43" ht="25.5" customHeight="1">
      <c r="A3" s="45" t="s">
        <v>7</v>
      </c>
      <c r="B3" s="46"/>
      <c r="C3" s="46"/>
      <c r="D3" s="6"/>
      <c r="E3" s="46" t="s">
        <v>8</v>
      </c>
      <c r="F3" s="46"/>
      <c r="G3" s="46"/>
      <c r="H3" s="46"/>
      <c r="I3" s="6" t="s">
        <v>9</v>
      </c>
      <c r="J3" s="46" t="s">
        <v>10</v>
      </c>
      <c r="K3" s="46"/>
      <c r="L3" s="46"/>
      <c r="M3" s="50"/>
    </row>
    <row r="4" spans="1:43" ht="25.5" customHeight="1">
      <c r="A4" s="45" t="s">
        <v>11</v>
      </c>
      <c r="B4" s="46"/>
      <c r="C4" s="46"/>
      <c r="D4" s="6" t="s">
        <v>12</v>
      </c>
      <c r="E4" s="46" t="s">
        <v>13</v>
      </c>
      <c r="F4" s="46"/>
      <c r="G4" s="46"/>
      <c r="H4" s="46"/>
      <c r="I4" s="6" t="s">
        <v>14</v>
      </c>
      <c r="J4" s="46"/>
      <c r="K4" s="46"/>
      <c r="L4" s="46"/>
      <c r="M4" s="50"/>
    </row>
    <row r="5" spans="1:43" ht="25.5" customHeight="1">
      <c r="A5" s="47" t="s">
        <v>15</v>
      </c>
      <c r="B5" s="48"/>
      <c r="C5" s="48"/>
      <c r="D5" s="7"/>
      <c r="E5" s="48" t="s">
        <v>16</v>
      </c>
      <c r="F5" s="48"/>
      <c r="G5" s="48" t="s">
        <v>17</v>
      </c>
      <c r="H5" s="48"/>
      <c r="I5" s="7" t="s">
        <v>18</v>
      </c>
      <c r="J5" s="48"/>
      <c r="K5" s="48"/>
      <c r="L5" s="48"/>
      <c r="M5" s="51"/>
    </row>
    <row r="6" spans="1:43">
      <c r="A6" s="52" t="s">
        <v>19</v>
      </c>
      <c r="B6" s="54" t="s">
        <v>20</v>
      </c>
      <c r="C6" s="54" t="s">
        <v>21</v>
      </c>
      <c r="D6" s="8" t="s">
        <v>22</v>
      </c>
      <c r="E6" s="56" t="s">
        <v>23</v>
      </c>
      <c r="F6" s="56" t="s">
        <v>24</v>
      </c>
      <c r="G6" s="58" t="s">
        <v>25</v>
      </c>
      <c r="H6" s="60" t="s">
        <v>26</v>
      </c>
      <c r="I6" s="58"/>
      <c r="J6" s="61"/>
      <c r="K6" s="60" t="s">
        <v>27</v>
      </c>
      <c r="L6" s="61"/>
      <c r="M6" s="62" t="s">
        <v>28</v>
      </c>
    </row>
    <row r="7" spans="1:43">
      <c r="A7" s="53"/>
      <c r="B7" s="55"/>
      <c r="C7" s="55"/>
      <c r="D7" s="9" t="s">
        <v>29</v>
      </c>
      <c r="E7" s="57"/>
      <c r="F7" s="57"/>
      <c r="G7" s="59"/>
      <c r="H7" s="10" t="s">
        <v>30</v>
      </c>
      <c r="I7" s="11" t="s">
        <v>31</v>
      </c>
      <c r="J7" s="12" t="s">
        <v>32</v>
      </c>
      <c r="K7" s="10" t="s">
        <v>33</v>
      </c>
      <c r="L7" s="12" t="s">
        <v>32</v>
      </c>
      <c r="M7" s="63"/>
      <c r="P7" s="13" t="s">
        <v>34</v>
      </c>
      <c r="Q7" s="13" t="s">
        <v>35</v>
      </c>
      <c r="R7" s="13" t="s">
        <v>36</v>
      </c>
      <c r="S7" s="13" t="s">
        <v>37</v>
      </c>
      <c r="T7" s="13" t="s">
        <v>38</v>
      </c>
      <c r="U7" s="13" t="s">
        <v>39</v>
      </c>
      <c r="V7" s="13" t="s">
        <v>40</v>
      </c>
      <c r="W7" s="13" t="s">
        <v>41</v>
      </c>
      <c r="X7" s="13" t="s">
        <v>42</v>
      </c>
    </row>
    <row r="8" spans="1:43">
      <c r="A8" s="18"/>
      <c r="B8" s="19"/>
      <c r="C8" s="19" t="s">
        <v>43</v>
      </c>
      <c r="D8" s="13" t="s">
        <v>44</v>
      </c>
      <c r="E8" s="13"/>
      <c r="F8" s="13"/>
      <c r="G8" s="13"/>
      <c r="H8" s="13">
        <f>SUM(H9:H9)</f>
        <v>0</v>
      </c>
      <c r="I8" s="13">
        <f>SUM(I9:I9)</f>
        <v>0</v>
      </c>
      <c r="J8" s="13">
        <f>H8+I8</f>
        <v>0</v>
      </c>
      <c r="K8" s="13"/>
      <c r="L8" s="13">
        <f>SUM(L9:L9)</f>
        <v>0</v>
      </c>
      <c r="M8" s="13"/>
      <c r="P8" s="13">
        <f>IF(Q8="PR",J8,SUM(O9:O9))</f>
        <v>0</v>
      </c>
      <c r="Q8" s="13" t="s">
        <v>45</v>
      </c>
      <c r="R8" s="13">
        <f>IF(Q8="HS",H8,0)</f>
        <v>0</v>
      </c>
      <c r="S8" s="13">
        <f>IF(Q8="HS",I8-P8,0)</f>
        <v>0</v>
      </c>
      <c r="T8" s="13">
        <f>IF(Q8="PS",H8,0)</f>
        <v>0</v>
      </c>
      <c r="U8" s="13">
        <f>IF(Q8="PS",I8-P8,0)</f>
        <v>0</v>
      </c>
      <c r="V8" s="13">
        <f>IF(Q8="MP",H8,0)</f>
        <v>0</v>
      </c>
      <c r="W8" s="13">
        <f>IF(Q8="MP",I8-P8,0)</f>
        <v>0</v>
      </c>
      <c r="X8" s="13">
        <f>IF(Q8="OM",H8,0)</f>
        <v>0</v>
      </c>
      <c r="Y8" s="13">
        <v>13</v>
      </c>
      <c r="AI8">
        <f>SUM(Z9:Z9)</f>
        <v>0</v>
      </c>
      <c r="AJ8">
        <f>SUM(AA9:AA9)</f>
        <v>0</v>
      </c>
      <c r="AK8">
        <f>SUM(AB9:AB9)</f>
        <v>0</v>
      </c>
    </row>
    <row r="9" spans="1:43">
      <c r="A9" s="2" t="s">
        <v>46</v>
      </c>
      <c r="C9" s="1" t="s">
        <v>47</v>
      </c>
      <c r="D9" t="s">
        <v>48</v>
      </c>
      <c r="E9" t="s">
        <v>49</v>
      </c>
      <c r="F9">
        <v>56.616999999999997</v>
      </c>
      <c r="G9">
        <v>0</v>
      </c>
      <c r="H9">
        <f>F9*AE9</f>
        <v>0</v>
      </c>
      <c r="I9">
        <f>J9-H9</f>
        <v>0</v>
      </c>
      <c r="J9">
        <f>F9*G9</f>
        <v>0</v>
      </c>
      <c r="K9">
        <v>0</v>
      </c>
      <c r="L9">
        <f>F9*K9</f>
        <v>0</v>
      </c>
      <c r="M9" t="s">
        <v>50</v>
      </c>
      <c r="N9">
        <v>1</v>
      </c>
      <c r="O9">
        <f>IF(N9=5,I9,0)</f>
        <v>0</v>
      </c>
      <c r="Z9">
        <f>IF(AD9=0,J9,0)</f>
        <v>0</v>
      </c>
      <c r="AA9">
        <f>IF(AD9=15,J9,0)</f>
        <v>0</v>
      </c>
      <c r="AB9">
        <f>IF(AD9=21,J9,0)</f>
        <v>0</v>
      </c>
      <c r="AD9">
        <v>21</v>
      </c>
      <c r="AE9">
        <f>G9*AG9</f>
        <v>0</v>
      </c>
      <c r="AF9">
        <f>G9*(1-AG9)</f>
        <v>0</v>
      </c>
      <c r="AG9">
        <v>0</v>
      </c>
      <c r="AM9">
        <f>F9*AE9</f>
        <v>0</v>
      </c>
      <c r="AN9">
        <f>F9*AF9</f>
        <v>0</v>
      </c>
      <c r="AO9" t="s">
        <v>51</v>
      </c>
      <c r="AP9" t="s">
        <v>52</v>
      </c>
      <c r="AQ9" s="13" t="s">
        <v>53</v>
      </c>
    </row>
    <row r="10" spans="1:43">
      <c r="D10" s="14" t="s">
        <v>54</v>
      </c>
      <c r="E10" s="14"/>
      <c r="F10" s="14">
        <v>53.295000000000002</v>
      </c>
    </row>
    <row r="11" spans="1:43">
      <c r="D11" s="14" t="s">
        <v>55</v>
      </c>
      <c r="E11" s="14"/>
      <c r="F11" s="14">
        <v>1.76</v>
      </c>
    </row>
    <row r="12" spans="1:43">
      <c r="D12" s="14" t="s">
        <v>56</v>
      </c>
      <c r="E12" s="14"/>
      <c r="F12" s="14">
        <v>0.32</v>
      </c>
    </row>
    <row r="13" spans="1:43">
      <c r="D13" s="14" t="s">
        <v>57</v>
      </c>
      <c r="E13" s="14"/>
      <c r="F13" s="14">
        <v>1.242</v>
      </c>
    </row>
    <row r="14" spans="1:43" ht="38.25" customHeight="1">
      <c r="C14" s="17" t="s">
        <v>58</v>
      </c>
      <c r="D14" s="64" t="s">
        <v>59</v>
      </c>
      <c r="E14" s="64"/>
      <c r="F14" s="64"/>
      <c r="G14" s="64"/>
      <c r="H14" s="64"/>
      <c r="I14" s="64"/>
      <c r="J14" s="64"/>
      <c r="K14" s="64"/>
      <c r="L14" s="64"/>
      <c r="M14" s="64"/>
    </row>
    <row r="15" spans="1:43">
      <c r="A15" s="18"/>
      <c r="B15" s="19"/>
      <c r="C15" s="19" t="s">
        <v>60</v>
      </c>
      <c r="D15" s="13" t="s">
        <v>61</v>
      </c>
      <c r="E15" s="13"/>
      <c r="F15" s="13"/>
      <c r="G15" s="13"/>
      <c r="H15" s="13">
        <f>SUM(H16:H16)</f>
        <v>0</v>
      </c>
      <c r="I15" s="13">
        <f>SUM(I16:I16)</f>
        <v>0</v>
      </c>
      <c r="J15" s="13">
        <f>H15+I15</f>
        <v>0</v>
      </c>
      <c r="K15" s="13"/>
      <c r="L15" s="13">
        <f>SUM(L16:L16)</f>
        <v>0</v>
      </c>
      <c r="M15" s="13"/>
      <c r="P15" s="13">
        <f>IF(Q15="PR",J15,SUM(O16:O16))</f>
        <v>0</v>
      </c>
      <c r="Q15" s="13" t="s">
        <v>45</v>
      </c>
      <c r="R15" s="13">
        <f>IF(Q15="HS",H15,0)</f>
        <v>0</v>
      </c>
      <c r="S15" s="13">
        <f>IF(Q15="HS",I15-P15,0)</f>
        <v>0</v>
      </c>
      <c r="T15" s="13">
        <f>IF(Q15="PS",H15,0)</f>
        <v>0</v>
      </c>
      <c r="U15" s="13">
        <f>IF(Q15="PS",I15-P15,0)</f>
        <v>0</v>
      </c>
      <c r="V15" s="13">
        <f>IF(Q15="MP",H15,0)</f>
        <v>0</v>
      </c>
      <c r="W15" s="13">
        <f>IF(Q15="MP",I15-P15,0)</f>
        <v>0</v>
      </c>
      <c r="X15" s="13">
        <f>IF(Q15="OM",H15,0)</f>
        <v>0</v>
      </c>
      <c r="Y15" s="13">
        <v>16</v>
      </c>
      <c r="AI15">
        <f>SUM(Z16:Z16)</f>
        <v>0</v>
      </c>
      <c r="AJ15">
        <f>SUM(AA16:AA16)</f>
        <v>0</v>
      </c>
      <c r="AK15">
        <f>SUM(AB16:AB16)</f>
        <v>0</v>
      </c>
    </row>
    <row r="16" spans="1:43">
      <c r="A16" s="2" t="s">
        <v>62</v>
      </c>
      <c r="C16" s="1" t="s">
        <v>63</v>
      </c>
      <c r="D16" t="s">
        <v>64</v>
      </c>
      <c r="E16" t="s">
        <v>49</v>
      </c>
      <c r="F16">
        <v>56.616999999999997</v>
      </c>
      <c r="G16">
        <v>0</v>
      </c>
      <c r="H16">
        <f>F16*AE16</f>
        <v>0</v>
      </c>
      <c r="I16">
        <f>J16-H16</f>
        <v>0</v>
      </c>
      <c r="J16">
        <f>F16*G16</f>
        <v>0</v>
      </c>
      <c r="K16">
        <v>0</v>
      </c>
      <c r="L16">
        <f>F16*K16</f>
        <v>0</v>
      </c>
      <c r="M16" t="s">
        <v>50</v>
      </c>
      <c r="N16">
        <v>1</v>
      </c>
      <c r="O16">
        <f>IF(N16=5,I16,0)</f>
        <v>0</v>
      </c>
      <c r="Z16">
        <f>IF(AD16=0,J16,0)</f>
        <v>0</v>
      </c>
      <c r="AA16">
        <f>IF(AD16=15,J16,0)</f>
        <v>0</v>
      </c>
      <c r="AB16">
        <f>IF(AD16=21,J16,0)</f>
        <v>0</v>
      </c>
      <c r="AD16">
        <v>21</v>
      </c>
      <c r="AE16">
        <f>G16*AG16</f>
        <v>0</v>
      </c>
      <c r="AF16">
        <f>G16*(1-AG16)</f>
        <v>0</v>
      </c>
      <c r="AG16">
        <v>0</v>
      </c>
      <c r="AM16">
        <f>F16*AE16</f>
        <v>0</v>
      </c>
      <c r="AN16">
        <f>F16*AF16</f>
        <v>0</v>
      </c>
      <c r="AO16" t="s">
        <v>65</v>
      </c>
      <c r="AP16" t="s">
        <v>52</v>
      </c>
      <c r="AQ16" s="13" t="s">
        <v>53</v>
      </c>
    </row>
    <row r="17" spans="1:43">
      <c r="A17" s="18"/>
      <c r="B17" s="19"/>
      <c r="C17" s="19" t="s">
        <v>66</v>
      </c>
      <c r="D17" s="13" t="s">
        <v>67</v>
      </c>
      <c r="E17" s="13"/>
      <c r="F17" s="13"/>
      <c r="G17" s="13"/>
      <c r="H17" s="13">
        <f>SUM(H18:H21)</f>
        <v>0</v>
      </c>
      <c r="I17" s="13">
        <f>SUM(I18:I21)</f>
        <v>0</v>
      </c>
      <c r="J17" s="13">
        <f>H17+I17</f>
        <v>0</v>
      </c>
      <c r="K17" s="13"/>
      <c r="L17" s="13">
        <f>SUM(L18:L21)</f>
        <v>5.3780479999999997</v>
      </c>
      <c r="M17" s="13"/>
      <c r="P17" s="13">
        <f>IF(Q17="PR",J17,SUM(O18:O21))</f>
        <v>0</v>
      </c>
      <c r="Q17" s="13" t="s">
        <v>45</v>
      </c>
      <c r="R17" s="13">
        <f>IF(Q17="HS",H17,0)</f>
        <v>0</v>
      </c>
      <c r="S17" s="13">
        <f>IF(Q17="HS",I17-P17,0)</f>
        <v>0</v>
      </c>
      <c r="T17" s="13">
        <f>IF(Q17="PS",H17,0)</f>
        <v>0</v>
      </c>
      <c r="U17" s="13">
        <f>IF(Q17="PS",I17-P17,0)</f>
        <v>0</v>
      </c>
      <c r="V17" s="13">
        <f>IF(Q17="MP",H17,0)</f>
        <v>0</v>
      </c>
      <c r="W17" s="13">
        <f>IF(Q17="MP",I17-P17,0)</f>
        <v>0</v>
      </c>
      <c r="X17" s="13">
        <f>IF(Q17="OM",H17,0)</f>
        <v>0</v>
      </c>
      <c r="Y17" s="13">
        <v>27</v>
      </c>
      <c r="AI17">
        <f>SUM(Z18:Z21)</f>
        <v>0</v>
      </c>
      <c r="AJ17">
        <f>SUM(AA18:AA21)</f>
        <v>0</v>
      </c>
      <c r="AK17">
        <f>SUM(AB18:AB21)</f>
        <v>0</v>
      </c>
    </row>
    <row r="18" spans="1:43">
      <c r="A18" s="2" t="s">
        <v>68</v>
      </c>
      <c r="C18" s="1" t="s">
        <v>69</v>
      </c>
      <c r="D18" t="s">
        <v>70</v>
      </c>
      <c r="E18" t="s">
        <v>49</v>
      </c>
      <c r="F18">
        <v>0.32</v>
      </c>
      <c r="G18">
        <v>0</v>
      </c>
      <c r="H18">
        <f>F18*AE18</f>
        <v>0</v>
      </c>
      <c r="I18">
        <f>J18-H18</f>
        <v>0</v>
      </c>
      <c r="J18">
        <f>F18*G18</f>
        <v>0</v>
      </c>
      <c r="K18">
        <v>2.5855999999999999</v>
      </c>
      <c r="L18">
        <f>F18*K18</f>
        <v>0.82739200000000002</v>
      </c>
      <c r="M18" t="s">
        <v>50</v>
      </c>
      <c r="N18">
        <v>1</v>
      </c>
      <c r="O18">
        <f>IF(N18=5,I18,0)</f>
        <v>0</v>
      </c>
      <c r="Z18">
        <f>IF(AD18=0,J18,0)</f>
        <v>0</v>
      </c>
      <c r="AA18">
        <f>IF(AD18=15,J18,0)</f>
        <v>0</v>
      </c>
      <c r="AB18">
        <f>IF(AD18=21,J18,0)</f>
        <v>0</v>
      </c>
      <c r="AD18">
        <v>21</v>
      </c>
      <c r="AE18">
        <f>G18*AG18</f>
        <v>0</v>
      </c>
      <c r="AF18">
        <f>G18*(1-AG18)</f>
        <v>0</v>
      </c>
      <c r="AG18">
        <v>0.92452203389830501</v>
      </c>
      <c r="AM18">
        <f>F18*AE18</f>
        <v>0</v>
      </c>
      <c r="AN18">
        <f>F18*AF18</f>
        <v>0</v>
      </c>
      <c r="AO18" t="s">
        <v>71</v>
      </c>
      <c r="AP18" t="s">
        <v>72</v>
      </c>
      <c r="AQ18" s="13" t="s">
        <v>53</v>
      </c>
    </row>
    <row r="19" spans="1:43">
      <c r="D19" s="14" t="s">
        <v>73</v>
      </c>
      <c r="E19" s="14"/>
      <c r="F19" s="14">
        <v>0.32</v>
      </c>
    </row>
    <row r="20" spans="1:43" ht="12.75" customHeight="1">
      <c r="C20" s="17" t="s">
        <v>58</v>
      </c>
      <c r="D20" s="64" t="s">
        <v>74</v>
      </c>
      <c r="E20" s="64"/>
      <c r="F20" s="64"/>
      <c r="G20" s="64"/>
      <c r="H20" s="64"/>
      <c r="I20" s="64"/>
      <c r="J20" s="64"/>
      <c r="K20" s="64"/>
      <c r="L20" s="64"/>
      <c r="M20" s="64"/>
    </row>
    <row r="21" spans="1:43">
      <c r="A21" s="2" t="s">
        <v>75</v>
      </c>
      <c r="C21" s="1" t="s">
        <v>76</v>
      </c>
      <c r="D21" t="s">
        <v>77</v>
      </c>
      <c r="E21" t="s">
        <v>49</v>
      </c>
      <c r="F21">
        <v>1.76</v>
      </c>
      <c r="G21">
        <v>0</v>
      </c>
      <c r="H21">
        <f>F21*AE21</f>
        <v>0</v>
      </c>
      <c r="I21">
        <f>J21-H21</f>
        <v>0</v>
      </c>
      <c r="J21">
        <f>F21*G21</f>
        <v>0</v>
      </c>
      <c r="K21">
        <v>2.5855999999999999</v>
      </c>
      <c r="L21">
        <f>F21*K21</f>
        <v>4.550656</v>
      </c>
      <c r="M21" t="s">
        <v>50</v>
      </c>
      <c r="N21">
        <v>1</v>
      </c>
      <c r="O21">
        <f>IF(N21=5,I21,0)</f>
        <v>0</v>
      </c>
      <c r="Z21">
        <f>IF(AD21=0,J21,0)</f>
        <v>0</v>
      </c>
      <c r="AA21">
        <f>IF(AD21=15,J21,0)</f>
        <v>0</v>
      </c>
      <c r="AB21">
        <f>IF(AD21=21,J21,0)</f>
        <v>0</v>
      </c>
      <c r="AD21">
        <v>21</v>
      </c>
      <c r="AE21">
        <f>G21*AG21</f>
        <v>0</v>
      </c>
      <c r="AF21">
        <f>G21*(1-AG21)</f>
        <v>0</v>
      </c>
      <c r="AG21">
        <v>0.92452203389830512</v>
      </c>
      <c r="AM21">
        <f>F21*AE21</f>
        <v>0</v>
      </c>
      <c r="AN21">
        <f>F21*AF21</f>
        <v>0</v>
      </c>
      <c r="AO21" t="s">
        <v>71</v>
      </c>
      <c r="AP21" t="s">
        <v>72</v>
      </c>
      <c r="AQ21" s="13" t="s">
        <v>53</v>
      </c>
    </row>
    <row r="22" spans="1:43">
      <c r="D22" s="14" t="s">
        <v>78</v>
      </c>
      <c r="E22" s="14"/>
      <c r="F22" s="14">
        <v>1.76</v>
      </c>
    </row>
    <row r="23" spans="1:43" ht="12.75" customHeight="1">
      <c r="C23" s="17" t="s">
        <v>58</v>
      </c>
      <c r="D23" s="64" t="s">
        <v>74</v>
      </c>
      <c r="E23" s="64"/>
      <c r="F23" s="64"/>
      <c r="G23" s="64"/>
      <c r="H23" s="64"/>
      <c r="I23" s="64"/>
      <c r="J23" s="64"/>
      <c r="K23" s="64"/>
      <c r="L23" s="64"/>
      <c r="M23" s="64"/>
    </row>
    <row r="24" spans="1:43">
      <c r="A24" s="18"/>
      <c r="B24" s="19"/>
      <c r="C24" s="19" t="s">
        <v>79</v>
      </c>
      <c r="D24" s="13" t="s">
        <v>80</v>
      </c>
      <c r="E24" s="13"/>
      <c r="F24" s="13"/>
      <c r="G24" s="13"/>
      <c r="H24" s="13">
        <f>SUM(H25:H30)</f>
        <v>0</v>
      </c>
      <c r="I24" s="13">
        <f>SUM(I25:I30)</f>
        <v>0</v>
      </c>
      <c r="J24" s="13">
        <f>H24+I24</f>
        <v>0</v>
      </c>
      <c r="K24" s="13"/>
      <c r="L24" s="13">
        <f>SUM(L25:L30)</f>
        <v>13.5961754196</v>
      </c>
      <c r="M24" s="13"/>
      <c r="P24" s="13">
        <f>IF(Q24="PR",J24,SUM(O25:O30))</f>
        <v>0</v>
      </c>
      <c r="Q24" s="13" t="s">
        <v>45</v>
      </c>
      <c r="R24" s="13">
        <f>IF(Q24="HS",H24,0)</f>
        <v>0</v>
      </c>
      <c r="S24" s="13">
        <f>IF(Q24="HS",I24-P24,0)</f>
        <v>0</v>
      </c>
      <c r="T24" s="13">
        <f>IF(Q24="PS",H24,0)</f>
        <v>0</v>
      </c>
      <c r="U24" s="13">
        <f>IF(Q24="PS",I24-P24,0)</f>
        <v>0</v>
      </c>
      <c r="V24" s="13">
        <f>IF(Q24="MP",H24,0)</f>
        <v>0</v>
      </c>
      <c r="W24" s="13">
        <f>IF(Q24="MP",I24-P24,0)</f>
        <v>0</v>
      </c>
      <c r="X24" s="13">
        <f>IF(Q24="OM",H24,0)</f>
        <v>0</v>
      </c>
      <c r="Y24" s="13">
        <v>32</v>
      </c>
      <c r="AI24">
        <f>SUM(Z25:Z30)</f>
        <v>0</v>
      </c>
      <c r="AJ24">
        <f>SUM(AA25:AA30)</f>
        <v>0</v>
      </c>
      <c r="AK24">
        <f>SUM(AB25:AB30)</f>
        <v>0</v>
      </c>
    </row>
    <row r="25" spans="1:43">
      <c r="A25" s="2" t="s">
        <v>81</v>
      </c>
      <c r="C25" s="1" t="s">
        <v>82</v>
      </c>
      <c r="D25" t="s">
        <v>83</v>
      </c>
      <c r="E25" t="s">
        <v>84</v>
      </c>
      <c r="F25">
        <v>13.125</v>
      </c>
      <c r="G25">
        <v>0</v>
      </c>
      <c r="H25">
        <f>F25*AE25</f>
        <v>0</v>
      </c>
      <c r="I25">
        <f>J25-H25</f>
        <v>0</v>
      </c>
      <c r="J25">
        <f>F25*G25</f>
        <v>0</v>
      </c>
      <c r="K25">
        <v>4.9869999999999998E-2</v>
      </c>
      <c r="L25">
        <f>F25*K25</f>
        <v>0.65454374999999998</v>
      </c>
      <c r="M25" t="s">
        <v>50</v>
      </c>
      <c r="N25">
        <v>1</v>
      </c>
      <c r="O25">
        <f>IF(N25=5,I25,0)</f>
        <v>0</v>
      </c>
      <c r="Z25">
        <f>IF(AD25=0,J25,0)</f>
        <v>0</v>
      </c>
      <c r="AA25">
        <f>IF(AD25=15,J25,0)</f>
        <v>0</v>
      </c>
      <c r="AB25">
        <f>IF(AD25=21,J25,0)</f>
        <v>0</v>
      </c>
      <c r="AD25">
        <v>21</v>
      </c>
      <c r="AE25">
        <f>G25*AG25</f>
        <v>0</v>
      </c>
      <c r="AF25">
        <f>G25*(1-AG25)</f>
        <v>0</v>
      </c>
      <c r="AG25">
        <v>0.28205463182897861</v>
      </c>
      <c r="AM25">
        <f>F25*AE25</f>
        <v>0</v>
      </c>
      <c r="AN25">
        <f>F25*AF25</f>
        <v>0</v>
      </c>
      <c r="AO25" t="s">
        <v>85</v>
      </c>
      <c r="AP25" t="s">
        <v>86</v>
      </c>
      <c r="AQ25" s="13" t="s">
        <v>53</v>
      </c>
    </row>
    <row r="26" spans="1:43">
      <c r="D26" s="14" t="s">
        <v>87</v>
      </c>
      <c r="E26" s="14"/>
      <c r="F26" s="14">
        <v>13.125</v>
      </c>
    </row>
    <row r="27" spans="1:43">
      <c r="A27" s="2" t="s">
        <v>88</v>
      </c>
      <c r="C27" s="1" t="s">
        <v>89</v>
      </c>
      <c r="D27" t="s">
        <v>90</v>
      </c>
      <c r="E27" t="s">
        <v>91</v>
      </c>
      <c r="F27">
        <v>132</v>
      </c>
      <c r="G27">
        <v>0</v>
      </c>
      <c r="H27">
        <f>F27*AE27</f>
        <v>0</v>
      </c>
      <c r="I27">
        <f>J27-H27</f>
        <v>0</v>
      </c>
      <c r="J27">
        <f>F27*G27</f>
        <v>0</v>
      </c>
      <c r="K27">
        <v>2.8000000000000001E-2</v>
      </c>
      <c r="L27">
        <f>F27*K27</f>
        <v>3.6960000000000002</v>
      </c>
      <c r="M27" t="s">
        <v>50</v>
      </c>
      <c r="N27">
        <v>1</v>
      </c>
      <c r="O27">
        <f>IF(N27=5,I27,0)</f>
        <v>0</v>
      </c>
      <c r="Z27">
        <f>IF(AD27=0,J27,0)</f>
        <v>0</v>
      </c>
      <c r="AA27">
        <f>IF(AD27=15,J27,0)</f>
        <v>0</v>
      </c>
      <c r="AB27">
        <f>IF(AD27=21,J27,0)</f>
        <v>0</v>
      </c>
      <c r="AD27">
        <v>21</v>
      </c>
      <c r="AE27">
        <f>G27*AG27</f>
        <v>0</v>
      </c>
      <c r="AF27">
        <f>G27*(1-AG27)</f>
        <v>0</v>
      </c>
      <c r="AG27">
        <v>1</v>
      </c>
      <c r="AM27">
        <f>F27*AE27</f>
        <v>0</v>
      </c>
      <c r="AN27">
        <f>F27*AF27</f>
        <v>0</v>
      </c>
      <c r="AO27" t="s">
        <v>85</v>
      </c>
      <c r="AP27" t="s">
        <v>86</v>
      </c>
      <c r="AQ27" s="13" t="s">
        <v>53</v>
      </c>
    </row>
    <row r="28" spans="1:43" ht="89.25" customHeight="1">
      <c r="C28" s="17" t="s">
        <v>58</v>
      </c>
      <c r="D28" s="64" t="s">
        <v>92</v>
      </c>
      <c r="E28" s="64"/>
      <c r="F28" s="64"/>
      <c r="G28" s="64"/>
      <c r="H28" s="64"/>
      <c r="I28" s="64"/>
      <c r="J28" s="64"/>
      <c r="K28" s="64"/>
      <c r="L28" s="64"/>
      <c r="M28" s="64"/>
    </row>
    <row r="29" spans="1:43">
      <c r="A29" s="2" t="s">
        <v>93</v>
      </c>
      <c r="C29" s="1" t="s">
        <v>94</v>
      </c>
      <c r="D29" t="s">
        <v>95</v>
      </c>
      <c r="E29" t="s">
        <v>96</v>
      </c>
      <c r="F29">
        <v>0.23496</v>
      </c>
      <c r="G29">
        <v>0</v>
      </c>
      <c r="H29">
        <f>F29*AE29</f>
        <v>0</v>
      </c>
      <c r="I29">
        <f>J29-H29</f>
        <v>0</v>
      </c>
      <c r="J29">
        <f>F29*G29</f>
        <v>0</v>
      </c>
      <c r="K29">
        <v>1.01701</v>
      </c>
      <c r="L29">
        <f>F29*K29</f>
        <v>0.2389566696</v>
      </c>
      <c r="M29" t="s">
        <v>50</v>
      </c>
      <c r="N29">
        <v>1</v>
      </c>
      <c r="O29">
        <f>IF(N29=5,I29,0)</f>
        <v>0</v>
      </c>
      <c r="Z29">
        <f>IF(AD29=0,J29,0)</f>
        <v>0</v>
      </c>
      <c r="AA29">
        <f>IF(AD29=15,J29,0)</f>
        <v>0</v>
      </c>
      <c r="AB29">
        <f>IF(AD29=21,J29,0)</f>
        <v>0</v>
      </c>
      <c r="AD29">
        <v>21</v>
      </c>
      <c r="AE29">
        <f>G29*AG29</f>
        <v>0</v>
      </c>
      <c r="AF29">
        <f>G29*(1-AG29)</f>
        <v>0</v>
      </c>
      <c r="AG29">
        <v>0.47491941713950819</v>
      </c>
      <c r="AM29">
        <f>F29*AE29</f>
        <v>0</v>
      </c>
      <c r="AN29">
        <f>F29*AF29</f>
        <v>0</v>
      </c>
      <c r="AO29" t="s">
        <v>85</v>
      </c>
      <c r="AP29" t="s">
        <v>86</v>
      </c>
      <c r="AQ29" s="13" t="s">
        <v>53</v>
      </c>
    </row>
    <row r="30" spans="1:43">
      <c r="A30" s="2" t="s">
        <v>97</v>
      </c>
      <c r="C30" s="1" t="s">
        <v>98</v>
      </c>
      <c r="D30" t="s">
        <v>99</v>
      </c>
      <c r="E30" t="s">
        <v>49</v>
      </c>
      <c r="F30">
        <v>3.5670000000000002</v>
      </c>
      <c r="G30">
        <v>0</v>
      </c>
      <c r="H30">
        <f>F30*AE30</f>
        <v>0</v>
      </c>
      <c r="I30">
        <f>J30-H30</f>
        <v>0</v>
      </c>
      <c r="J30">
        <f>F30*G30</f>
        <v>0</v>
      </c>
      <c r="K30">
        <v>2.5249999999999999</v>
      </c>
      <c r="L30">
        <f>F30*K30</f>
        <v>9.0066749999999995</v>
      </c>
      <c r="M30" t="s">
        <v>50</v>
      </c>
      <c r="N30">
        <v>1</v>
      </c>
      <c r="O30">
        <f>IF(N30=5,I30,0)</f>
        <v>0</v>
      </c>
      <c r="Z30">
        <f>IF(AD30=0,J30,0)</f>
        <v>0</v>
      </c>
      <c r="AA30">
        <f>IF(AD30=15,J30,0)</f>
        <v>0</v>
      </c>
      <c r="AB30">
        <f>IF(AD30=21,J30,0)</f>
        <v>0</v>
      </c>
      <c r="AD30">
        <v>21</v>
      </c>
      <c r="AE30">
        <f>G30*AG30</f>
        <v>0</v>
      </c>
      <c r="AF30">
        <f>G30*(1-AG30)</f>
        <v>0</v>
      </c>
      <c r="AG30">
        <v>0.93474868189806681</v>
      </c>
      <c r="AM30">
        <f>F30*AE30</f>
        <v>0</v>
      </c>
      <c r="AN30">
        <f>F30*AF30</f>
        <v>0</v>
      </c>
      <c r="AO30" t="s">
        <v>85</v>
      </c>
      <c r="AP30" t="s">
        <v>86</v>
      </c>
      <c r="AQ30" s="13" t="s">
        <v>53</v>
      </c>
    </row>
    <row r="31" spans="1:43">
      <c r="A31" s="18"/>
      <c r="B31" s="19"/>
      <c r="C31" s="19" t="s">
        <v>100</v>
      </c>
      <c r="D31" s="13" t="s">
        <v>101</v>
      </c>
      <c r="E31" s="13"/>
      <c r="F31" s="13"/>
      <c r="G31" s="13"/>
      <c r="H31" s="13">
        <f>SUM(H32:H32)</f>
        <v>0</v>
      </c>
      <c r="I31" s="13">
        <f>SUM(I32:I32)</f>
        <v>0</v>
      </c>
      <c r="J31" s="13">
        <f>H31+I31</f>
        <v>0</v>
      </c>
      <c r="K31" s="13"/>
      <c r="L31" s="13">
        <f>SUM(L32:L32)</f>
        <v>12.640319999999999</v>
      </c>
      <c r="M31" s="13"/>
      <c r="P31" s="13">
        <f>IF(Q31="PR",J31,SUM(O32:O32))</f>
        <v>0</v>
      </c>
      <c r="Q31" s="13" t="s">
        <v>45</v>
      </c>
      <c r="R31" s="13">
        <f>IF(Q31="HS",H31,0)</f>
        <v>0</v>
      </c>
      <c r="S31" s="13">
        <f>IF(Q31="HS",I31-P31,0)</f>
        <v>0</v>
      </c>
      <c r="T31" s="13">
        <f>IF(Q31="PS",H31,0)</f>
        <v>0</v>
      </c>
      <c r="U31" s="13">
        <f>IF(Q31="PS",I31-P31,0)</f>
        <v>0</v>
      </c>
      <c r="V31" s="13">
        <f>IF(Q31="MP",H31,0)</f>
        <v>0</v>
      </c>
      <c r="W31" s="13">
        <f>IF(Q31="MP",I31-P31,0)</f>
        <v>0</v>
      </c>
      <c r="X31" s="13">
        <f>IF(Q31="OM",H31,0)</f>
        <v>0</v>
      </c>
      <c r="Y31" s="13">
        <v>56</v>
      </c>
      <c r="AI31">
        <f>SUM(Z32:Z32)</f>
        <v>0</v>
      </c>
      <c r="AJ31">
        <f>SUM(AA32:AA32)</f>
        <v>0</v>
      </c>
      <c r="AK31">
        <f>SUM(AB32:AB32)</f>
        <v>0</v>
      </c>
    </row>
    <row r="32" spans="1:43">
      <c r="A32" s="2" t="s">
        <v>102</v>
      </c>
      <c r="C32" s="1" t="s">
        <v>103</v>
      </c>
      <c r="D32" t="s">
        <v>104</v>
      </c>
      <c r="E32" t="s">
        <v>84</v>
      </c>
      <c r="F32">
        <v>33.44</v>
      </c>
      <c r="G32">
        <v>0</v>
      </c>
      <c r="H32">
        <f>F32*AE32</f>
        <v>0</v>
      </c>
      <c r="I32">
        <f>J32-H32</f>
        <v>0</v>
      </c>
      <c r="J32">
        <f>F32*G32</f>
        <v>0</v>
      </c>
      <c r="K32">
        <v>0.378</v>
      </c>
      <c r="L32">
        <f>F32*K32</f>
        <v>12.640319999999999</v>
      </c>
      <c r="M32" t="s">
        <v>50</v>
      </c>
      <c r="N32">
        <v>1</v>
      </c>
      <c r="O32">
        <f>IF(N32=5,I32,0)</f>
        <v>0</v>
      </c>
      <c r="Z32">
        <f>IF(AD32=0,J32,0)</f>
        <v>0</v>
      </c>
      <c r="AA32">
        <f>IF(AD32=15,J32,0)</f>
        <v>0</v>
      </c>
      <c r="AB32">
        <f>IF(AD32=21,J32,0)</f>
        <v>0</v>
      </c>
      <c r="AD32">
        <v>21</v>
      </c>
      <c r="AE32">
        <f>G32*AG32</f>
        <v>0</v>
      </c>
      <c r="AF32">
        <f>G32*(1-AG32)</f>
        <v>0</v>
      </c>
      <c r="AG32">
        <v>0.87350128634532309</v>
      </c>
      <c r="AM32">
        <f>F32*AE32</f>
        <v>0</v>
      </c>
      <c r="AN32">
        <f>F32*AF32</f>
        <v>0</v>
      </c>
      <c r="AO32" t="s">
        <v>105</v>
      </c>
      <c r="AP32" t="s">
        <v>106</v>
      </c>
      <c r="AQ32" s="13" t="s">
        <v>53</v>
      </c>
    </row>
    <row r="33" spans="1:43">
      <c r="D33" s="14" t="s">
        <v>107</v>
      </c>
      <c r="E33" s="14"/>
      <c r="F33" s="14">
        <v>33.44</v>
      </c>
    </row>
    <row r="34" spans="1:43">
      <c r="A34" s="18"/>
      <c r="B34" s="19"/>
      <c r="C34" s="19" t="s">
        <v>108</v>
      </c>
      <c r="D34" s="13" t="s">
        <v>109</v>
      </c>
      <c r="E34" s="13"/>
      <c r="F34" s="13"/>
      <c r="G34" s="13"/>
      <c r="H34" s="13">
        <f>SUM(H35:H39)</f>
        <v>0</v>
      </c>
      <c r="I34" s="13">
        <f>SUM(I35:I39)</f>
        <v>0</v>
      </c>
      <c r="J34" s="13">
        <f>H34+I34</f>
        <v>0</v>
      </c>
      <c r="K34" s="13"/>
      <c r="L34" s="13">
        <f>SUM(L35:L39)</f>
        <v>8.6568319999999996</v>
      </c>
      <c r="M34" s="13"/>
      <c r="P34" s="13">
        <f>IF(Q34="PR",J34,SUM(O35:O39))</f>
        <v>0</v>
      </c>
      <c r="Q34" s="13" t="s">
        <v>45</v>
      </c>
      <c r="R34" s="13">
        <f>IF(Q34="HS",H34,0)</f>
        <v>0</v>
      </c>
      <c r="S34" s="13">
        <f>IF(Q34="HS",I34-P34,0)</f>
        <v>0</v>
      </c>
      <c r="T34" s="13">
        <f>IF(Q34="PS",H34,0)</f>
        <v>0</v>
      </c>
      <c r="U34" s="13">
        <f>IF(Q34="PS",I34-P34,0)</f>
        <v>0</v>
      </c>
      <c r="V34" s="13">
        <f>IF(Q34="MP",H34,0)</f>
        <v>0</v>
      </c>
      <c r="W34" s="13">
        <f>IF(Q34="MP",I34-P34,0)</f>
        <v>0</v>
      </c>
      <c r="X34" s="13">
        <f>IF(Q34="OM",H34,0)</f>
        <v>0</v>
      </c>
      <c r="Y34" s="13">
        <v>59</v>
      </c>
      <c r="AI34">
        <f>SUM(Z35:Z39)</f>
        <v>0</v>
      </c>
      <c r="AJ34">
        <f>SUM(AA35:AA39)</f>
        <v>0</v>
      </c>
      <c r="AK34">
        <f>SUM(AB35:AB39)</f>
        <v>0</v>
      </c>
    </row>
    <row r="35" spans="1:43">
      <c r="A35" s="2" t="s">
        <v>110</v>
      </c>
      <c r="C35" s="1" t="s">
        <v>111</v>
      </c>
      <c r="D35" t="s">
        <v>112</v>
      </c>
      <c r="E35" t="s">
        <v>84</v>
      </c>
      <c r="F35">
        <v>33.44</v>
      </c>
      <c r="G35">
        <v>0</v>
      </c>
      <c r="H35">
        <f>F35*AE35</f>
        <v>0</v>
      </c>
      <c r="I35">
        <f>J35-H35</f>
        <v>0</v>
      </c>
      <c r="J35">
        <f>F35*G35</f>
        <v>0</v>
      </c>
      <c r="K35">
        <v>7.3899999999999993E-2</v>
      </c>
      <c r="L35">
        <f>F35*K35</f>
        <v>2.4712159999999996</v>
      </c>
      <c r="M35" t="s">
        <v>50</v>
      </c>
      <c r="N35">
        <v>1</v>
      </c>
      <c r="O35">
        <f>IF(N35=5,I35,0)</f>
        <v>0</v>
      </c>
      <c r="Z35">
        <f>IF(AD35=0,J35,0)</f>
        <v>0</v>
      </c>
      <c r="AA35">
        <f>IF(AD35=15,J35,0)</f>
        <v>0</v>
      </c>
      <c r="AB35">
        <f>IF(AD35=21,J35,0)</f>
        <v>0</v>
      </c>
      <c r="AD35">
        <v>21</v>
      </c>
      <c r="AE35">
        <f>G35*AG35</f>
        <v>0</v>
      </c>
      <c r="AF35">
        <f>G35*(1-AG35)</f>
        <v>0</v>
      </c>
      <c r="AG35">
        <v>0.14601073345259391</v>
      </c>
      <c r="AM35">
        <f>F35*AE35</f>
        <v>0</v>
      </c>
      <c r="AN35">
        <f>F35*AF35</f>
        <v>0</v>
      </c>
      <c r="AO35" t="s">
        <v>113</v>
      </c>
      <c r="AP35" t="s">
        <v>106</v>
      </c>
      <c r="AQ35" s="13" t="s">
        <v>53</v>
      </c>
    </row>
    <row r="36" spans="1:43" ht="38.25" customHeight="1">
      <c r="C36" s="17" t="s">
        <v>58</v>
      </c>
      <c r="D36" s="64" t="s">
        <v>114</v>
      </c>
      <c r="E36" s="64"/>
      <c r="F36" s="64"/>
      <c r="G36" s="64"/>
      <c r="H36" s="64"/>
      <c r="I36" s="64"/>
      <c r="J36" s="64"/>
      <c r="K36" s="64"/>
      <c r="L36" s="64"/>
      <c r="M36" s="64"/>
    </row>
    <row r="37" spans="1:43">
      <c r="A37" s="2" t="s">
        <v>115</v>
      </c>
      <c r="C37" s="1" t="s">
        <v>116</v>
      </c>
      <c r="D37" t="s">
        <v>117</v>
      </c>
      <c r="E37" t="s">
        <v>84</v>
      </c>
      <c r="F37">
        <v>35.112000000000002</v>
      </c>
      <c r="G37">
        <v>0</v>
      </c>
      <c r="H37">
        <f>F37*AE37</f>
        <v>0</v>
      </c>
      <c r="I37">
        <f>J37-H37</f>
        <v>0</v>
      </c>
      <c r="J37">
        <f>F37*G37</f>
        <v>0</v>
      </c>
      <c r="K37">
        <v>0.17599999999999999</v>
      </c>
      <c r="L37">
        <f>F37*K37</f>
        <v>6.1797120000000003</v>
      </c>
      <c r="M37" t="s">
        <v>50</v>
      </c>
      <c r="N37">
        <v>1</v>
      </c>
      <c r="O37">
        <f>IF(N37=5,I37,0)</f>
        <v>0</v>
      </c>
      <c r="Z37">
        <f>IF(AD37=0,J37,0)</f>
        <v>0</v>
      </c>
      <c r="AA37">
        <f>IF(AD37=15,J37,0)</f>
        <v>0</v>
      </c>
      <c r="AB37">
        <f>IF(AD37=21,J37,0)</f>
        <v>0</v>
      </c>
      <c r="AD37">
        <v>21</v>
      </c>
      <c r="AE37">
        <f>G37*AG37</f>
        <v>0</v>
      </c>
      <c r="AF37">
        <f>G37*(1-AG37)</f>
        <v>0</v>
      </c>
      <c r="AG37">
        <v>1</v>
      </c>
      <c r="AM37">
        <f>F37*AE37</f>
        <v>0</v>
      </c>
      <c r="AN37">
        <f>F37*AF37</f>
        <v>0</v>
      </c>
      <c r="AO37" t="s">
        <v>113</v>
      </c>
      <c r="AP37" t="s">
        <v>106</v>
      </c>
      <c r="AQ37" s="13" t="s">
        <v>53</v>
      </c>
    </row>
    <row r="38" spans="1:43" ht="12.75" customHeight="1">
      <c r="C38" s="17" t="s">
        <v>58</v>
      </c>
      <c r="D38" s="64" t="s">
        <v>118</v>
      </c>
      <c r="E38" s="64"/>
      <c r="F38" s="64"/>
      <c r="G38" s="64"/>
      <c r="H38" s="64"/>
      <c r="I38" s="64"/>
      <c r="J38" s="64"/>
      <c r="K38" s="64"/>
      <c r="L38" s="64"/>
      <c r="M38" s="64"/>
    </row>
    <row r="39" spans="1:43">
      <c r="A39" s="2" t="s">
        <v>119</v>
      </c>
      <c r="C39" s="1" t="s">
        <v>120</v>
      </c>
      <c r="D39" t="s">
        <v>121</v>
      </c>
      <c r="E39" t="s">
        <v>122</v>
      </c>
      <c r="F39">
        <v>16.399999999999999</v>
      </c>
      <c r="G39">
        <v>0</v>
      </c>
      <c r="H39">
        <f>F39*AE39</f>
        <v>0</v>
      </c>
      <c r="I39">
        <f>J39-H39</f>
        <v>0</v>
      </c>
      <c r="J39">
        <f>F39*G39</f>
        <v>0</v>
      </c>
      <c r="K39">
        <v>3.6000000000000002E-4</v>
      </c>
      <c r="L39">
        <f>F39*K39</f>
        <v>5.9039999999999995E-3</v>
      </c>
      <c r="M39" t="s">
        <v>50</v>
      </c>
      <c r="N39">
        <v>1</v>
      </c>
      <c r="O39">
        <f>IF(N39=5,I39,0)</f>
        <v>0</v>
      </c>
      <c r="Z39">
        <f>IF(AD39=0,J39,0)</f>
        <v>0</v>
      </c>
      <c r="AA39">
        <f>IF(AD39=15,J39,0)</f>
        <v>0</v>
      </c>
      <c r="AB39">
        <f>IF(AD39=21,J39,0)</f>
        <v>0</v>
      </c>
      <c r="AD39">
        <v>21</v>
      </c>
      <c r="AE39">
        <f>G39*AG39</f>
        <v>0</v>
      </c>
      <c r="AF39">
        <f>G39*(1-AG39)</f>
        <v>0</v>
      </c>
      <c r="AG39">
        <v>5.7592882048815679E-2</v>
      </c>
      <c r="AM39">
        <f>F39*AE39</f>
        <v>0</v>
      </c>
      <c r="AN39">
        <f>F39*AF39</f>
        <v>0</v>
      </c>
      <c r="AO39" t="s">
        <v>113</v>
      </c>
      <c r="AP39" t="s">
        <v>106</v>
      </c>
      <c r="AQ39" s="13" t="s">
        <v>53</v>
      </c>
    </row>
    <row r="40" spans="1:43">
      <c r="A40" s="18"/>
      <c r="B40" s="19"/>
      <c r="C40" s="19" t="s">
        <v>123</v>
      </c>
      <c r="D40" s="13" t="s">
        <v>124</v>
      </c>
      <c r="E40" s="13"/>
      <c r="F40" s="13"/>
      <c r="G40" s="13"/>
      <c r="H40" s="13">
        <f>SUM(H41:H42)</f>
        <v>0</v>
      </c>
      <c r="I40" s="13">
        <f>SUM(I41:I42)</f>
        <v>0</v>
      </c>
      <c r="J40" s="13">
        <f>H40+I40</f>
        <v>0</v>
      </c>
      <c r="K40" s="13"/>
      <c r="L40" s="13">
        <f>SUM(L41:L42)</f>
        <v>0.91716799999999987</v>
      </c>
      <c r="M40" s="13"/>
      <c r="P40" s="13">
        <f>IF(Q40="PR",J40,SUM(O41:O42))</f>
        <v>0</v>
      </c>
      <c r="Q40" s="13" t="s">
        <v>45</v>
      </c>
      <c r="R40" s="13">
        <f>IF(Q40="HS",H40,0)</f>
        <v>0</v>
      </c>
      <c r="S40" s="13">
        <f>IF(Q40="HS",I40-P40,0)</f>
        <v>0</v>
      </c>
      <c r="T40" s="13">
        <f>IF(Q40="PS",H40,0)</f>
        <v>0</v>
      </c>
      <c r="U40" s="13">
        <f>IF(Q40="PS",I40-P40,0)</f>
        <v>0</v>
      </c>
      <c r="V40" s="13">
        <f>IF(Q40="MP",H40,0)</f>
        <v>0</v>
      </c>
      <c r="W40" s="13">
        <f>IF(Q40="MP",I40-P40,0)</f>
        <v>0</v>
      </c>
      <c r="X40" s="13">
        <f>IF(Q40="OM",H40,0)</f>
        <v>0</v>
      </c>
      <c r="Y40" s="13">
        <v>63</v>
      </c>
      <c r="AI40">
        <f>SUM(Z41:Z42)</f>
        <v>0</v>
      </c>
      <c r="AJ40">
        <f>SUM(AA41:AA42)</f>
        <v>0</v>
      </c>
      <c r="AK40">
        <f>SUM(AB41:AB42)</f>
        <v>0</v>
      </c>
    </row>
    <row r="41" spans="1:43">
      <c r="A41" s="2" t="s">
        <v>43</v>
      </c>
      <c r="C41" s="1" t="s">
        <v>125</v>
      </c>
      <c r="D41" t="s">
        <v>126</v>
      </c>
      <c r="E41" t="s">
        <v>122</v>
      </c>
      <c r="F41">
        <v>7.6</v>
      </c>
      <c r="G41">
        <v>0</v>
      </c>
      <c r="H41">
        <f>F41*AE41</f>
        <v>0</v>
      </c>
      <c r="I41">
        <f>J41-H41</f>
        <v>0</v>
      </c>
      <c r="J41">
        <f>F41*G41</f>
        <v>0</v>
      </c>
      <c r="K41">
        <v>0.12068</v>
      </c>
      <c r="L41">
        <f>F41*K41</f>
        <v>0.91716799999999987</v>
      </c>
      <c r="M41" t="s">
        <v>50</v>
      </c>
      <c r="N41">
        <v>1</v>
      </c>
      <c r="O41">
        <f>IF(N41=5,I41,0)</f>
        <v>0</v>
      </c>
      <c r="Z41">
        <f>IF(AD41=0,J41,0)</f>
        <v>0</v>
      </c>
      <c r="AA41">
        <f>IF(AD41=15,J41,0)</f>
        <v>0</v>
      </c>
      <c r="AB41">
        <f>IF(AD41=21,J41,0)</f>
        <v>0</v>
      </c>
      <c r="AD41">
        <v>21</v>
      </c>
      <c r="AE41">
        <f>G41*AG41</f>
        <v>0</v>
      </c>
      <c r="AF41">
        <f>G41*(1-AG41)</f>
        <v>0</v>
      </c>
      <c r="AG41">
        <v>0.71940425531914898</v>
      </c>
      <c r="AM41">
        <f>F41*AE41</f>
        <v>0</v>
      </c>
      <c r="AN41">
        <f>F41*AF41</f>
        <v>0</v>
      </c>
      <c r="AO41" t="s">
        <v>127</v>
      </c>
      <c r="AP41" t="s">
        <v>128</v>
      </c>
      <c r="AQ41" s="13" t="s">
        <v>53</v>
      </c>
    </row>
    <row r="42" spans="1:43">
      <c r="A42" s="2" t="s">
        <v>129</v>
      </c>
      <c r="C42" s="1" t="s">
        <v>130</v>
      </c>
      <c r="D42" t="s">
        <v>131</v>
      </c>
      <c r="E42" t="s">
        <v>91</v>
      </c>
      <c r="F42">
        <v>0</v>
      </c>
      <c r="G42">
        <v>0</v>
      </c>
      <c r="H42">
        <f>F42*AE42</f>
        <v>0</v>
      </c>
      <c r="I42">
        <f>J42-H42</f>
        <v>0</v>
      </c>
      <c r="J42">
        <f>F42*G42</f>
        <v>0</v>
      </c>
      <c r="K42">
        <v>2.7E-2</v>
      </c>
      <c r="L42">
        <f>F42*K42</f>
        <v>0</v>
      </c>
      <c r="M42" t="s">
        <v>50</v>
      </c>
      <c r="N42">
        <v>1</v>
      </c>
      <c r="O42">
        <f>IF(N42=5,I42,0)</f>
        <v>0</v>
      </c>
      <c r="Z42">
        <f>IF(AD42=0,J42,0)</f>
        <v>0</v>
      </c>
      <c r="AA42">
        <f>IF(AD42=15,J42,0)</f>
        <v>0</v>
      </c>
      <c r="AB42">
        <f>IF(AD42=21,J42,0)</f>
        <v>0</v>
      </c>
      <c r="AD42">
        <v>21</v>
      </c>
      <c r="AE42">
        <f>G42*AG42</f>
        <v>0</v>
      </c>
      <c r="AF42">
        <f>G42*(1-AG42)</f>
        <v>0</v>
      </c>
      <c r="AG42">
        <v>0</v>
      </c>
      <c r="AM42">
        <f>F42*AE42</f>
        <v>0</v>
      </c>
      <c r="AN42">
        <f>F42*AF42</f>
        <v>0</v>
      </c>
      <c r="AO42" t="s">
        <v>127</v>
      </c>
      <c r="AP42" t="s">
        <v>128</v>
      </c>
      <c r="AQ42" s="13" t="s">
        <v>53</v>
      </c>
    </row>
    <row r="43" spans="1:43" ht="12.75" customHeight="1">
      <c r="C43" s="17" t="s">
        <v>58</v>
      </c>
      <c r="D43" s="64" t="s">
        <v>132</v>
      </c>
      <c r="E43" s="64"/>
      <c r="F43" s="64"/>
      <c r="G43" s="64"/>
      <c r="H43" s="64"/>
      <c r="I43" s="64"/>
      <c r="J43" s="64"/>
      <c r="K43" s="64"/>
      <c r="L43" s="64"/>
      <c r="M43" s="64"/>
    </row>
    <row r="44" spans="1:43">
      <c r="A44" s="18"/>
      <c r="B44" s="19"/>
      <c r="C44" s="19" t="s">
        <v>133</v>
      </c>
      <c r="D44" s="13" t="s">
        <v>134</v>
      </c>
      <c r="E44" s="13"/>
      <c r="F44" s="13"/>
      <c r="G44" s="13"/>
      <c r="H44" s="13">
        <f>SUM(H45:H74)</f>
        <v>0</v>
      </c>
      <c r="I44" s="13">
        <f>SUM(I45:I74)</f>
        <v>0</v>
      </c>
      <c r="J44" s="13">
        <f>H44+I44</f>
        <v>0</v>
      </c>
      <c r="K44" s="13"/>
      <c r="L44" s="13">
        <f>SUM(L45:L74)</f>
        <v>2.4241168000000006</v>
      </c>
      <c r="M44" s="13"/>
      <c r="P44" s="13">
        <f>IF(Q44="PR",J44,SUM(O45:O74))</f>
        <v>0</v>
      </c>
      <c r="Q44" s="13" t="s">
        <v>135</v>
      </c>
      <c r="R44" s="13">
        <f>IF(Q44="HS",H44,0)</f>
        <v>0</v>
      </c>
      <c r="S44" s="13">
        <f>IF(Q44="HS",I44-P44,0)</f>
        <v>0</v>
      </c>
      <c r="T44" s="13">
        <f>IF(Q44="PS",H44,0)</f>
        <v>0</v>
      </c>
      <c r="U44" s="13">
        <f>IF(Q44="PS",I44-P44,0)</f>
        <v>0</v>
      </c>
      <c r="V44" s="13">
        <f>IF(Q44="MP",H44,0)</f>
        <v>0</v>
      </c>
      <c r="W44" s="13">
        <f>IF(Q44="MP",I44-P44,0)</f>
        <v>0</v>
      </c>
      <c r="X44" s="13">
        <f>IF(Q44="OM",H44,0)</f>
        <v>0</v>
      </c>
      <c r="Y44" s="13">
        <v>762</v>
      </c>
      <c r="AI44">
        <f>SUM(Z45:Z74)</f>
        <v>0</v>
      </c>
      <c r="AJ44">
        <f>SUM(AA45:AA74)</f>
        <v>0</v>
      </c>
      <c r="AK44">
        <f>SUM(AB45:AB74)</f>
        <v>0</v>
      </c>
    </row>
    <row r="45" spans="1:43">
      <c r="A45" s="2" t="s">
        <v>136</v>
      </c>
      <c r="C45" s="1" t="s">
        <v>137</v>
      </c>
      <c r="D45" t="s">
        <v>138</v>
      </c>
      <c r="E45" t="s">
        <v>122</v>
      </c>
      <c r="F45">
        <v>93.396000000000001</v>
      </c>
      <c r="G45">
        <v>0</v>
      </c>
      <c r="H45">
        <f>F45*AE45</f>
        <v>0</v>
      </c>
      <c r="I45">
        <f>J45-H45</f>
        <v>0</v>
      </c>
      <c r="J45">
        <f>F45*G45</f>
        <v>0</v>
      </c>
      <c r="K45">
        <v>2.5500000000000002E-3</v>
      </c>
      <c r="L45">
        <f>F45*K45</f>
        <v>0.23815980000000003</v>
      </c>
      <c r="M45" t="s">
        <v>50</v>
      </c>
      <c r="N45">
        <v>1</v>
      </c>
      <c r="O45">
        <f>IF(N45=5,I45,0)</f>
        <v>0</v>
      </c>
      <c r="Z45">
        <f>IF(AD45=0,J45,0)</f>
        <v>0</v>
      </c>
      <c r="AA45">
        <f>IF(AD45=15,J45,0)</f>
        <v>0</v>
      </c>
      <c r="AB45">
        <f>IF(AD45=21,J45,0)</f>
        <v>0</v>
      </c>
      <c r="AD45">
        <v>21</v>
      </c>
      <c r="AE45">
        <f>G45*AG45</f>
        <v>0</v>
      </c>
      <c r="AF45">
        <f>G45*(1-AG45)</f>
        <v>0</v>
      </c>
      <c r="AG45">
        <v>1.962750716332378E-2</v>
      </c>
      <c r="AM45">
        <f>F45*AE45</f>
        <v>0</v>
      </c>
      <c r="AN45">
        <f>F45*AF45</f>
        <v>0</v>
      </c>
      <c r="AO45" t="s">
        <v>139</v>
      </c>
      <c r="AP45" t="s">
        <v>140</v>
      </c>
      <c r="AQ45" s="13" t="s">
        <v>53</v>
      </c>
    </row>
    <row r="46" spans="1:43" ht="38.25" customHeight="1">
      <c r="C46" s="17" t="s">
        <v>58</v>
      </c>
      <c r="D46" s="64" t="s">
        <v>141</v>
      </c>
      <c r="E46" s="64"/>
      <c r="F46" s="64"/>
      <c r="G46" s="64"/>
      <c r="H46" s="64"/>
      <c r="I46" s="64"/>
      <c r="J46" s="64"/>
      <c r="K46" s="64"/>
      <c r="L46" s="64"/>
      <c r="M46" s="64"/>
    </row>
    <row r="47" spans="1:43">
      <c r="A47" s="2" t="s">
        <v>60</v>
      </c>
      <c r="C47" s="1" t="s">
        <v>142</v>
      </c>
      <c r="D47" t="s">
        <v>143</v>
      </c>
      <c r="E47" t="s">
        <v>49</v>
      </c>
      <c r="F47">
        <v>1.21034</v>
      </c>
      <c r="G47">
        <v>0</v>
      </c>
      <c r="H47">
        <f>F47*AE47</f>
        <v>0</v>
      </c>
      <c r="I47">
        <f>J47-H47</f>
        <v>0</v>
      </c>
      <c r="J47">
        <f>F47*G47</f>
        <v>0</v>
      </c>
      <c r="K47">
        <v>0.55000000000000004</v>
      </c>
      <c r="L47">
        <f>F47*K47</f>
        <v>0.66568700000000003</v>
      </c>
      <c r="M47" t="s">
        <v>50</v>
      </c>
      <c r="N47">
        <v>1</v>
      </c>
      <c r="O47">
        <f>IF(N47=5,I47,0)</f>
        <v>0</v>
      </c>
      <c r="Z47">
        <f>IF(AD47=0,J47,0)</f>
        <v>0</v>
      </c>
      <c r="AA47">
        <f>IF(AD47=15,J47,0)</f>
        <v>0</v>
      </c>
      <c r="AB47">
        <f>IF(AD47=21,J47,0)</f>
        <v>0</v>
      </c>
      <c r="AD47">
        <v>21</v>
      </c>
      <c r="AE47">
        <f>G47*AG47</f>
        <v>0</v>
      </c>
      <c r="AF47">
        <f>G47*(1-AG47)</f>
        <v>0</v>
      </c>
      <c r="AG47">
        <v>1</v>
      </c>
      <c r="AM47">
        <f>F47*AE47</f>
        <v>0</v>
      </c>
      <c r="AN47">
        <f>F47*AF47</f>
        <v>0</v>
      </c>
      <c r="AO47" t="s">
        <v>139</v>
      </c>
      <c r="AP47" t="s">
        <v>140</v>
      </c>
      <c r="AQ47" s="13" t="s">
        <v>53</v>
      </c>
    </row>
    <row r="48" spans="1:43">
      <c r="D48" s="14" t="s">
        <v>144</v>
      </c>
      <c r="E48" s="14"/>
      <c r="F48" s="14">
        <v>0.38338</v>
      </c>
    </row>
    <row r="49" spans="1:43">
      <c r="D49" s="14" t="s">
        <v>145</v>
      </c>
      <c r="E49" s="14"/>
      <c r="F49" s="14">
        <v>0.82696000000000003</v>
      </c>
    </row>
    <row r="50" spans="1:43" ht="12.75" customHeight="1">
      <c r="C50" s="17" t="s">
        <v>58</v>
      </c>
      <c r="D50" s="64" t="s">
        <v>146</v>
      </c>
      <c r="E50" s="64"/>
      <c r="F50" s="64"/>
      <c r="G50" s="64"/>
      <c r="H50" s="64"/>
      <c r="I50" s="64"/>
      <c r="J50" s="64"/>
      <c r="K50" s="64"/>
      <c r="L50" s="64"/>
      <c r="M50" s="64"/>
    </row>
    <row r="51" spans="1:43">
      <c r="A51" s="2" t="s">
        <v>147</v>
      </c>
      <c r="C51" s="1" t="s">
        <v>148</v>
      </c>
      <c r="D51" t="s">
        <v>149</v>
      </c>
      <c r="E51" t="s">
        <v>122</v>
      </c>
      <c r="F51">
        <v>56.962000000000003</v>
      </c>
      <c r="G51">
        <v>0</v>
      </c>
      <c r="H51">
        <f>F51*AE51</f>
        <v>0</v>
      </c>
      <c r="I51">
        <f>J51-H51</f>
        <v>0</v>
      </c>
      <c r="J51">
        <f>F51*G51</f>
        <v>0</v>
      </c>
      <c r="K51">
        <v>2.5500000000000002E-3</v>
      </c>
      <c r="L51">
        <f>F51*K51</f>
        <v>0.14525310000000002</v>
      </c>
      <c r="M51" t="s">
        <v>50</v>
      </c>
      <c r="N51">
        <v>1</v>
      </c>
      <c r="O51">
        <f>IF(N51=5,I51,0)</f>
        <v>0</v>
      </c>
      <c r="Z51">
        <f>IF(AD51=0,J51,0)</f>
        <v>0</v>
      </c>
      <c r="AA51">
        <f>IF(AD51=15,J51,0)</f>
        <v>0</v>
      </c>
      <c r="AB51">
        <f>IF(AD51=21,J51,0)</f>
        <v>0</v>
      </c>
      <c r="AD51">
        <v>21</v>
      </c>
      <c r="AE51">
        <f>G51*AG51</f>
        <v>0</v>
      </c>
      <c r="AF51">
        <f>G51*(1-AG51)</f>
        <v>0</v>
      </c>
      <c r="AG51">
        <v>2.3662302670213131E-2</v>
      </c>
      <c r="AM51">
        <f>F51*AE51</f>
        <v>0</v>
      </c>
      <c r="AN51">
        <f>F51*AF51</f>
        <v>0</v>
      </c>
      <c r="AO51" t="s">
        <v>139</v>
      </c>
      <c r="AP51" t="s">
        <v>140</v>
      </c>
      <c r="AQ51" s="13" t="s">
        <v>53</v>
      </c>
    </row>
    <row r="52" spans="1:43" ht="38.25" customHeight="1">
      <c r="C52" s="17" t="s">
        <v>58</v>
      </c>
      <c r="D52" s="64" t="s">
        <v>141</v>
      </c>
      <c r="E52" s="64"/>
      <c r="F52" s="64"/>
      <c r="G52" s="64"/>
      <c r="H52" s="64"/>
      <c r="I52" s="64"/>
      <c r="J52" s="64"/>
      <c r="K52" s="64"/>
      <c r="L52" s="64"/>
      <c r="M52" s="64"/>
    </row>
    <row r="53" spans="1:43">
      <c r="A53" s="2" t="s">
        <v>150</v>
      </c>
      <c r="C53" s="1" t="s">
        <v>142</v>
      </c>
      <c r="D53" t="s">
        <v>143</v>
      </c>
      <c r="E53" t="s">
        <v>49</v>
      </c>
      <c r="F53">
        <v>0.59384999999999999</v>
      </c>
      <c r="G53">
        <v>0</v>
      </c>
      <c r="H53">
        <f>F53*AE53</f>
        <v>0</v>
      </c>
      <c r="I53">
        <f>J53-H53</f>
        <v>0</v>
      </c>
      <c r="J53">
        <f>F53*G53</f>
        <v>0</v>
      </c>
      <c r="K53">
        <v>0.55000000000000004</v>
      </c>
      <c r="L53">
        <f>F53*K53</f>
        <v>0.32661750000000001</v>
      </c>
      <c r="M53" t="s">
        <v>50</v>
      </c>
      <c r="N53">
        <v>1</v>
      </c>
      <c r="O53">
        <f>IF(N53=5,I53,0)</f>
        <v>0</v>
      </c>
      <c r="Z53">
        <f>IF(AD53=0,J53,0)</f>
        <v>0</v>
      </c>
      <c r="AA53">
        <f>IF(AD53=15,J53,0)</f>
        <v>0</v>
      </c>
      <c r="AB53">
        <f>IF(AD53=21,J53,0)</f>
        <v>0</v>
      </c>
      <c r="AD53">
        <v>21</v>
      </c>
      <c r="AE53">
        <f>G53*AG53</f>
        <v>0</v>
      </c>
      <c r="AF53">
        <f>G53*(1-AG53)</f>
        <v>0</v>
      </c>
      <c r="AG53">
        <v>1</v>
      </c>
      <c r="AM53">
        <f>F53*AE53</f>
        <v>0</v>
      </c>
      <c r="AN53">
        <f>F53*AF53</f>
        <v>0</v>
      </c>
      <c r="AO53" t="s">
        <v>139</v>
      </c>
      <c r="AP53" t="s">
        <v>140</v>
      </c>
      <c r="AQ53" s="13" t="s">
        <v>53</v>
      </c>
    </row>
    <row r="54" spans="1:43" ht="12.75" customHeight="1">
      <c r="C54" s="17" t="s">
        <v>58</v>
      </c>
      <c r="D54" s="64" t="s">
        <v>146</v>
      </c>
      <c r="E54" s="64"/>
      <c r="F54" s="64"/>
      <c r="G54" s="64"/>
      <c r="H54" s="64"/>
      <c r="I54" s="64"/>
      <c r="J54" s="64"/>
      <c r="K54" s="64"/>
      <c r="L54" s="64"/>
      <c r="M54" s="64"/>
    </row>
    <row r="55" spans="1:43">
      <c r="A55" s="2" t="s">
        <v>151</v>
      </c>
      <c r="C55" s="1" t="s">
        <v>152</v>
      </c>
      <c r="D55" t="s">
        <v>153</v>
      </c>
      <c r="E55" t="s">
        <v>122</v>
      </c>
      <c r="F55">
        <v>17.079999999999998</v>
      </c>
      <c r="G55">
        <v>0</v>
      </c>
      <c r="H55">
        <f>F55*AE55</f>
        <v>0</v>
      </c>
      <c r="I55">
        <f>J55-H55</f>
        <v>0</v>
      </c>
      <c r="J55">
        <f>F55*G55</f>
        <v>0</v>
      </c>
      <c r="K55">
        <v>2.5500000000000002E-3</v>
      </c>
      <c r="L55">
        <f>F55*K55</f>
        <v>4.3553999999999995E-2</v>
      </c>
      <c r="M55" t="s">
        <v>50</v>
      </c>
      <c r="N55">
        <v>1</v>
      </c>
      <c r="O55">
        <f>IF(N55=5,I55,0)</f>
        <v>0</v>
      </c>
      <c r="Z55">
        <f>IF(AD55=0,J55,0)</f>
        <v>0</v>
      </c>
      <c r="AA55">
        <f>IF(AD55=15,J55,0)</f>
        <v>0</v>
      </c>
      <c r="AB55">
        <f>IF(AD55=21,J55,0)</f>
        <v>0</v>
      </c>
      <c r="AD55">
        <v>21</v>
      </c>
      <c r="AE55">
        <f>G55*AG55</f>
        <v>0</v>
      </c>
      <c r="AF55">
        <f>G55*(1-AG55)</f>
        <v>0</v>
      </c>
      <c r="AG55">
        <v>1.4226080455234571E-2</v>
      </c>
      <c r="AM55">
        <f>F55*AE55</f>
        <v>0</v>
      </c>
      <c r="AN55">
        <f>F55*AF55</f>
        <v>0</v>
      </c>
      <c r="AO55" t="s">
        <v>139</v>
      </c>
      <c r="AP55" t="s">
        <v>140</v>
      </c>
      <c r="AQ55" s="13" t="s">
        <v>53</v>
      </c>
    </row>
    <row r="56" spans="1:43" ht="38.25" customHeight="1">
      <c r="C56" s="17" t="s">
        <v>58</v>
      </c>
      <c r="D56" s="64" t="s">
        <v>141</v>
      </c>
      <c r="E56" s="64"/>
      <c r="F56" s="64"/>
      <c r="G56" s="64"/>
      <c r="H56" s="64"/>
      <c r="I56" s="64"/>
      <c r="J56" s="64"/>
      <c r="K56" s="64"/>
      <c r="L56" s="64"/>
      <c r="M56" s="64"/>
    </row>
    <row r="57" spans="1:43">
      <c r="A57" s="2" t="s">
        <v>154</v>
      </c>
      <c r="C57" s="1" t="s">
        <v>142</v>
      </c>
      <c r="D57" t="s">
        <v>143</v>
      </c>
      <c r="E57" t="s">
        <v>49</v>
      </c>
      <c r="F57">
        <v>0.47824</v>
      </c>
      <c r="G57">
        <v>0</v>
      </c>
      <c r="H57">
        <f>F57*AE57</f>
        <v>0</v>
      </c>
      <c r="I57">
        <f>J57-H57</f>
        <v>0</v>
      </c>
      <c r="J57">
        <f>F57*G57</f>
        <v>0</v>
      </c>
      <c r="K57">
        <v>0.55000000000000004</v>
      </c>
      <c r="L57">
        <f>F57*K57</f>
        <v>0.26303200000000004</v>
      </c>
      <c r="M57" t="s">
        <v>50</v>
      </c>
      <c r="N57">
        <v>1</v>
      </c>
      <c r="O57">
        <f>IF(N57=5,I57,0)</f>
        <v>0</v>
      </c>
      <c r="Z57">
        <f>IF(AD57=0,J57,0)</f>
        <v>0</v>
      </c>
      <c r="AA57">
        <f>IF(AD57=15,J57,0)</f>
        <v>0</v>
      </c>
      <c r="AB57">
        <f>IF(AD57=21,J57,0)</f>
        <v>0</v>
      </c>
      <c r="AD57">
        <v>21</v>
      </c>
      <c r="AE57">
        <f>G57*AG57</f>
        <v>0</v>
      </c>
      <c r="AF57">
        <f>G57*(1-AG57)</f>
        <v>0</v>
      </c>
      <c r="AG57">
        <v>1</v>
      </c>
      <c r="AM57">
        <f>F57*AE57</f>
        <v>0</v>
      </c>
      <c r="AN57">
        <f>F57*AF57</f>
        <v>0</v>
      </c>
      <c r="AO57" t="s">
        <v>139</v>
      </c>
      <c r="AP57" t="s">
        <v>140</v>
      </c>
      <c r="AQ57" s="13" t="s">
        <v>53</v>
      </c>
    </row>
    <row r="58" spans="1:43" ht="12.75" customHeight="1">
      <c r="C58" s="17" t="s">
        <v>58</v>
      </c>
      <c r="D58" s="64" t="s">
        <v>146</v>
      </c>
      <c r="E58" s="64"/>
      <c r="F58" s="64"/>
      <c r="G58" s="64"/>
      <c r="H58" s="64"/>
      <c r="I58" s="64"/>
      <c r="J58" s="64"/>
      <c r="K58" s="64"/>
      <c r="L58" s="64"/>
      <c r="M58" s="64"/>
    </row>
    <row r="59" spans="1:43">
      <c r="A59" s="2" t="s">
        <v>155</v>
      </c>
      <c r="C59" s="1" t="s">
        <v>156</v>
      </c>
      <c r="D59" t="s">
        <v>157</v>
      </c>
      <c r="E59" t="s">
        <v>91</v>
      </c>
      <c r="F59">
        <v>8</v>
      </c>
      <c r="G59">
        <v>0</v>
      </c>
      <c r="H59">
        <f>F59*AE59</f>
        <v>0</v>
      </c>
      <c r="I59">
        <f>J59-H59</f>
        <v>0</v>
      </c>
      <c r="J59">
        <f>F59*G59</f>
        <v>0</v>
      </c>
      <c r="K59">
        <v>3.32E-3</v>
      </c>
      <c r="L59">
        <f>F59*K59</f>
        <v>2.656E-2</v>
      </c>
      <c r="M59" t="s">
        <v>50</v>
      </c>
      <c r="N59">
        <v>1</v>
      </c>
      <c r="O59">
        <f>IF(N59=5,I59,0)</f>
        <v>0</v>
      </c>
      <c r="Z59">
        <f>IF(AD59=0,J59,0)</f>
        <v>0</v>
      </c>
      <c r="AA59">
        <f>IF(AD59=15,J59,0)</f>
        <v>0</v>
      </c>
      <c r="AB59">
        <f>IF(AD59=21,J59,0)</f>
        <v>0</v>
      </c>
      <c r="AD59">
        <v>21</v>
      </c>
      <c r="AE59">
        <f>G59*AG59</f>
        <v>0</v>
      </c>
      <c r="AF59">
        <f>G59*(1-AG59)</f>
        <v>0</v>
      </c>
      <c r="AG59">
        <v>4.1943678720069183E-2</v>
      </c>
      <c r="AM59">
        <f>F59*AE59</f>
        <v>0</v>
      </c>
      <c r="AN59">
        <f>F59*AF59</f>
        <v>0</v>
      </c>
      <c r="AO59" t="s">
        <v>139</v>
      </c>
      <c r="AP59" t="s">
        <v>140</v>
      </c>
      <c r="AQ59" s="13" t="s">
        <v>53</v>
      </c>
    </row>
    <row r="60" spans="1:43" ht="25.5" customHeight="1">
      <c r="C60" s="17" t="s">
        <v>58</v>
      </c>
      <c r="D60" s="64" t="s">
        <v>158</v>
      </c>
      <c r="E60" s="64"/>
      <c r="F60" s="64"/>
      <c r="G60" s="64"/>
      <c r="H60" s="64"/>
      <c r="I60" s="64"/>
      <c r="J60" s="64"/>
      <c r="K60" s="64"/>
      <c r="L60" s="64"/>
      <c r="M60" s="64"/>
    </row>
    <row r="61" spans="1:43">
      <c r="A61" s="2" t="s">
        <v>159</v>
      </c>
      <c r="C61" s="1" t="s">
        <v>160</v>
      </c>
      <c r="D61" t="s">
        <v>161</v>
      </c>
      <c r="E61" t="s">
        <v>91</v>
      </c>
      <c r="F61">
        <v>8</v>
      </c>
      <c r="G61">
        <v>0</v>
      </c>
      <c r="H61">
        <f>F61*AE61</f>
        <v>0</v>
      </c>
      <c r="I61">
        <f>J61-H61</f>
        <v>0</v>
      </c>
      <c r="J61">
        <f>F61*G61</f>
        <v>0</v>
      </c>
      <c r="K61">
        <v>1.99E-3</v>
      </c>
      <c r="L61">
        <f>F61*K61</f>
        <v>1.592E-2</v>
      </c>
      <c r="M61" t="s">
        <v>50</v>
      </c>
      <c r="N61">
        <v>1</v>
      </c>
      <c r="O61">
        <f>IF(N61=5,I61,0)</f>
        <v>0</v>
      </c>
      <c r="Z61">
        <f>IF(AD61=0,J61,0)</f>
        <v>0</v>
      </c>
      <c r="AA61">
        <f>IF(AD61=15,J61,0)</f>
        <v>0</v>
      </c>
      <c r="AB61">
        <f>IF(AD61=21,J61,0)</f>
        <v>0</v>
      </c>
      <c r="AD61">
        <v>21</v>
      </c>
      <c r="AE61">
        <f>G61*AG61</f>
        <v>0</v>
      </c>
      <c r="AF61">
        <f>G61*(1-AG61)</f>
        <v>0</v>
      </c>
      <c r="AG61">
        <v>1</v>
      </c>
      <c r="AM61">
        <f>F61*AE61</f>
        <v>0</v>
      </c>
      <c r="AN61">
        <f>F61*AF61</f>
        <v>0</v>
      </c>
      <c r="AO61" t="s">
        <v>139</v>
      </c>
      <c r="AP61" t="s">
        <v>140</v>
      </c>
      <c r="AQ61" s="13" t="s">
        <v>53</v>
      </c>
    </row>
    <row r="62" spans="1:43">
      <c r="A62" s="2" t="s">
        <v>162</v>
      </c>
      <c r="C62" s="1" t="s">
        <v>163</v>
      </c>
      <c r="D62" t="s">
        <v>164</v>
      </c>
      <c r="E62" t="s">
        <v>84</v>
      </c>
      <c r="F62">
        <v>41.594999999999999</v>
      </c>
      <c r="G62">
        <v>0</v>
      </c>
      <c r="H62">
        <f>F62*AE62</f>
        <v>0</v>
      </c>
      <c r="I62">
        <f>J62-H62</f>
        <v>0</v>
      </c>
      <c r="J62">
        <f>F62*G62</f>
        <v>0</v>
      </c>
      <c r="K62">
        <v>1.452E-2</v>
      </c>
      <c r="L62">
        <f>F62*K62</f>
        <v>0.60395940000000004</v>
      </c>
      <c r="M62" t="s">
        <v>50</v>
      </c>
      <c r="N62">
        <v>1</v>
      </c>
      <c r="O62">
        <f>IF(N62=5,I62,0)</f>
        <v>0</v>
      </c>
      <c r="Z62">
        <f>IF(AD62=0,J62,0)</f>
        <v>0</v>
      </c>
      <c r="AA62">
        <f>IF(AD62=15,J62,0)</f>
        <v>0</v>
      </c>
      <c r="AB62">
        <f>IF(AD62=21,J62,0)</f>
        <v>0</v>
      </c>
      <c r="AD62">
        <v>21</v>
      </c>
      <c r="AE62">
        <f>G62*AG62</f>
        <v>0</v>
      </c>
      <c r="AF62">
        <f>G62*(1-AG62)</f>
        <v>0</v>
      </c>
      <c r="AG62">
        <v>0.50481886404327447</v>
      </c>
      <c r="AM62">
        <f>F62*AE62</f>
        <v>0</v>
      </c>
      <c r="AN62">
        <f>F62*AF62</f>
        <v>0</v>
      </c>
      <c r="AO62" t="s">
        <v>139</v>
      </c>
      <c r="AP62" t="s">
        <v>140</v>
      </c>
      <c r="AQ62" s="13" t="s">
        <v>53</v>
      </c>
    </row>
    <row r="63" spans="1:43">
      <c r="A63" s="2" t="s">
        <v>165</v>
      </c>
      <c r="C63" s="1" t="s">
        <v>166</v>
      </c>
      <c r="D63" t="s">
        <v>167</v>
      </c>
      <c r="E63" t="s">
        <v>96</v>
      </c>
      <c r="F63">
        <v>2.3390900000000001</v>
      </c>
      <c r="G63">
        <v>0</v>
      </c>
      <c r="H63">
        <f>F63*AE63</f>
        <v>0</v>
      </c>
      <c r="I63">
        <f>J63-H63</f>
        <v>0</v>
      </c>
      <c r="J63">
        <f>F63*G63</f>
        <v>0</v>
      </c>
      <c r="K63">
        <v>0</v>
      </c>
      <c r="L63">
        <f>F63*K63</f>
        <v>0</v>
      </c>
      <c r="M63" t="s">
        <v>50</v>
      </c>
      <c r="N63">
        <v>5</v>
      </c>
      <c r="O63">
        <f>IF(N63=5,I63,0)</f>
        <v>0</v>
      </c>
      <c r="Z63">
        <f>IF(AD63=0,J63,0)</f>
        <v>0</v>
      </c>
      <c r="AA63">
        <f>IF(AD63=15,J63,0)</f>
        <v>0</v>
      </c>
      <c r="AB63">
        <f>IF(AD63=21,J63,0)</f>
        <v>0</v>
      </c>
      <c r="AD63">
        <v>21</v>
      </c>
      <c r="AE63">
        <f>G63*AG63</f>
        <v>0</v>
      </c>
      <c r="AF63">
        <f>G63*(1-AG63)</f>
        <v>0</v>
      </c>
      <c r="AG63">
        <v>0</v>
      </c>
      <c r="AM63">
        <f>F63*AE63</f>
        <v>0</v>
      </c>
      <c r="AN63">
        <f>F63*AF63</f>
        <v>0</v>
      </c>
      <c r="AO63" t="s">
        <v>139</v>
      </c>
      <c r="AP63" t="s">
        <v>140</v>
      </c>
      <c r="AQ63" s="13" t="s">
        <v>53</v>
      </c>
    </row>
    <row r="64" spans="1:43">
      <c r="A64" s="2" t="s">
        <v>168</v>
      </c>
      <c r="C64" s="1" t="s">
        <v>169</v>
      </c>
      <c r="D64" t="s">
        <v>170</v>
      </c>
      <c r="E64" t="s">
        <v>84</v>
      </c>
      <c r="F64">
        <v>183.7</v>
      </c>
      <c r="G64">
        <v>0</v>
      </c>
      <c r="H64">
        <f>F64*AE64</f>
        <v>0</v>
      </c>
      <c r="I64">
        <f>J64-H64</f>
        <v>0</v>
      </c>
      <c r="J64">
        <f>F64*G64</f>
        <v>0</v>
      </c>
      <c r="K64">
        <v>6.0000000000000002E-5</v>
      </c>
      <c r="L64">
        <f>F64*K64</f>
        <v>1.1021999999999999E-2</v>
      </c>
      <c r="M64" t="s">
        <v>50</v>
      </c>
      <c r="N64">
        <v>1</v>
      </c>
      <c r="O64">
        <f>IF(N64=5,I64,0)</f>
        <v>0</v>
      </c>
      <c r="Z64">
        <f>IF(AD64=0,J64,0)</f>
        <v>0</v>
      </c>
      <c r="AA64">
        <f>IF(AD64=15,J64,0)</f>
        <v>0</v>
      </c>
      <c r="AB64">
        <f>IF(AD64=21,J64,0)</f>
        <v>0</v>
      </c>
      <c r="AD64">
        <v>21</v>
      </c>
      <c r="AE64">
        <f>G64*AG64</f>
        <v>0</v>
      </c>
      <c r="AF64">
        <f>G64*(1-AG64)</f>
        <v>0</v>
      </c>
      <c r="AG64">
        <v>0.70306923625981432</v>
      </c>
      <c r="AM64">
        <f>F64*AE64</f>
        <v>0</v>
      </c>
      <c r="AN64">
        <f>F64*AF64</f>
        <v>0</v>
      </c>
      <c r="AO64" t="s">
        <v>139</v>
      </c>
      <c r="AP64" t="s">
        <v>140</v>
      </c>
      <c r="AQ64" s="13" t="s">
        <v>53</v>
      </c>
    </row>
    <row r="65" spans="1:43">
      <c r="D65" s="14" t="s">
        <v>171</v>
      </c>
      <c r="E65" s="14"/>
      <c r="F65" s="14">
        <v>88.35</v>
      </c>
    </row>
    <row r="66" spans="1:43">
      <c r="D66" s="14" t="s">
        <v>172</v>
      </c>
      <c r="E66" s="14"/>
      <c r="F66" s="14">
        <v>83.19</v>
      </c>
    </row>
    <row r="67" spans="1:43">
      <c r="D67" s="14" t="s">
        <v>173</v>
      </c>
      <c r="E67" s="14"/>
      <c r="F67" s="14">
        <v>12.16</v>
      </c>
    </row>
    <row r="68" spans="1:43" ht="25.5" customHeight="1">
      <c r="C68" s="17" t="s">
        <v>58</v>
      </c>
      <c r="D68" s="64" t="s">
        <v>174</v>
      </c>
      <c r="E68" s="64"/>
      <c r="F68" s="64"/>
      <c r="G68" s="64"/>
      <c r="H68" s="64"/>
      <c r="I68" s="64"/>
      <c r="J68" s="64"/>
      <c r="K68" s="64"/>
      <c r="L68" s="64"/>
      <c r="M68" s="64"/>
    </row>
    <row r="69" spans="1:43">
      <c r="A69" s="2" t="s">
        <v>175</v>
      </c>
      <c r="C69" s="1" t="s">
        <v>176</v>
      </c>
      <c r="D69" t="s">
        <v>177</v>
      </c>
      <c r="E69" t="s">
        <v>122</v>
      </c>
      <c r="F69">
        <v>7.6</v>
      </c>
      <c r="G69">
        <v>0</v>
      </c>
      <c r="H69">
        <f>F69*AE69</f>
        <v>0</v>
      </c>
      <c r="I69">
        <f>J69-H69</f>
        <v>0</v>
      </c>
      <c r="J69">
        <f>F69*G69</f>
        <v>0</v>
      </c>
      <c r="K69">
        <v>2.0000000000000001E-4</v>
      </c>
      <c r="L69">
        <f>F69*K69</f>
        <v>1.5200000000000001E-3</v>
      </c>
      <c r="M69" t="s">
        <v>50</v>
      </c>
      <c r="N69">
        <v>1</v>
      </c>
      <c r="O69">
        <f>IF(N69=5,I69,0)</f>
        <v>0</v>
      </c>
      <c r="Z69">
        <f>IF(AD69=0,J69,0)</f>
        <v>0</v>
      </c>
      <c r="AA69">
        <f>IF(AD69=15,J69,0)</f>
        <v>0</v>
      </c>
      <c r="AB69">
        <f>IF(AD69=21,J69,0)</f>
        <v>0</v>
      </c>
      <c r="AD69">
        <v>21</v>
      </c>
      <c r="AE69">
        <f>G69*AG69</f>
        <v>0</v>
      </c>
      <c r="AF69">
        <f>G69*(1-AG69)</f>
        <v>0</v>
      </c>
      <c r="AG69">
        <v>6.1680462969745803E-2</v>
      </c>
      <c r="AM69">
        <f>F69*AE69</f>
        <v>0</v>
      </c>
      <c r="AN69">
        <f>F69*AF69</f>
        <v>0</v>
      </c>
      <c r="AO69" t="s">
        <v>139</v>
      </c>
      <c r="AP69" t="s">
        <v>140</v>
      </c>
      <c r="AQ69" s="13" t="s">
        <v>53</v>
      </c>
    </row>
    <row r="70" spans="1:43" ht="12.75" customHeight="1">
      <c r="C70" s="17" t="s">
        <v>58</v>
      </c>
      <c r="D70" s="64" t="s">
        <v>178</v>
      </c>
      <c r="E70" s="64"/>
      <c r="F70" s="64"/>
      <c r="G70" s="64"/>
      <c r="H70" s="64"/>
      <c r="I70" s="64"/>
      <c r="J70" s="64"/>
      <c r="K70" s="64"/>
      <c r="L70" s="64"/>
      <c r="M70" s="64"/>
    </row>
    <row r="71" spans="1:43">
      <c r="A71" s="2" t="s">
        <v>66</v>
      </c>
      <c r="C71" s="1" t="s">
        <v>179</v>
      </c>
      <c r="D71" t="s">
        <v>180</v>
      </c>
      <c r="E71" t="s">
        <v>84</v>
      </c>
      <c r="F71">
        <v>7.6</v>
      </c>
      <c r="G71">
        <v>0</v>
      </c>
      <c r="H71">
        <f>F71*AE71</f>
        <v>0</v>
      </c>
      <c r="I71">
        <f>J71-H71</f>
        <v>0</v>
      </c>
      <c r="J71">
        <f>F71*G71</f>
        <v>0</v>
      </c>
      <c r="K71">
        <v>0.01</v>
      </c>
      <c r="L71">
        <f>F71*K71</f>
        <v>7.5999999999999998E-2</v>
      </c>
      <c r="M71" t="s">
        <v>50</v>
      </c>
      <c r="N71">
        <v>1</v>
      </c>
      <c r="O71">
        <f>IF(N71=5,I71,0)</f>
        <v>0</v>
      </c>
      <c r="Z71">
        <f>IF(AD71=0,J71,0)</f>
        <v>0</v>
      </c>
      <c r="AA71">
        <f>IF(AD71=15,J71,0)</f>
        <v>0</v>
      </c>
      <c r="AB71">
        <f>IF(AD71=21,J71,0)</f>
        <v>0</v>
      </c>
      <c r="AD71">
        <v>21</v>
      </c>
      <c r="AE71">
        <f>G71*AG71</f>
        <v>0</v>
      </c>
      <c r="AF71">
        <f>G71*(1-AG71)</f>
        <v>0</v>
      </c>
      <c r="AG71">
        <v>1</v>
      </c>
      <c r="AM71">
        <f>F71*AE71</f>
        <v>0</v>
      </c>
      <c r="AN71">
        <f>F71*AF71</f>
        <v>0</v>
      </c>
      <c r="AO71" t="s">
        <v>139</v>
      </c>
      <c r="AP71" t="s">
        <v>140</v>
      </c>
      <c r="AQ71" s="13" t="s">
        <v>53</v>
      </c>
    </row>
    <row r="72" spans="1:43">
      <c r="D72" s="14" t="s">
        <v>181</v>
      </c>
      <c r="E72" s="14"/>
      <c r="F72" s="14">
        <v>7.6</v>
      </c>
    </row>
    <row r="73" spans="1:43" ht="12.75" customHeight="1">
      <c r="C73" s="17" t="s">
        <v>58</v>
      </c>
      <c r="D73" s="64" t="s">
        <v>182</v>
      </c>
      <c r="E73" s="64"/>
      <c r="F73" s="64"/>
      <c r="G73" s="64"/>
      <c r="H73" s="64"/>
      <c r="I73" s="64"/>
      <c r="J73" s="64"/>
      <c r="K73" s="64"/>
      <c r="L73" s="64"/>
      <c r="M73" s="64"/>
    </row>
    <row r="74" spans="1:43">
      <c r="A74" s="2" t="s">
        <v>183</v>
      </c>
      <c r="C74" s="1" t="s">
        <v>184</v>
      </c>
      <c r="D74" t="s">
        <v>185</v>
      </c>
      <c r="E74" t="s">
        <v>84</v>
      </c>
      <c r="F74">
        <v>11.2</v>
      </c>
      <c r="G74">
        <v>0</v>
      </c>
      <c r="H74">
        <f>F74*AE74</f>
        <v>0</v>
      </c>
      <c r="I74">
        <f>J74-H74</f>
        <v>0</v>
      </c>
      <c r="J74">
        <f>F74*G74</f>
        <v>0</v>
      </c>
      <c r="K74">
        <v>6.0999999999999997E-4</v>
      </c>
      <c r="L74">
        <f>F74*K74</f>
        <v>6.8319999999999995E-3</v>
      </c>
      <c r="M74" t="s">
        <v>50</v>
      </c>
      <c r="N74">
        <v>1</v>
      </c>
      <c r="O74">
        <f>IF(N74=5,I74,0)</f>
        <v>0</v>
      </c>
      <c r="Z74">
        <f>IF(AD74=0,J74,0)</f>
        <v>0</v>
      </c>
      <c r="AA74">
        <f>IF(AD74=15,J74,0)</f>
        <v>0</v>
      </c>
      <c r="AB74">
        <f>IF(AD74=21,J74,0)</f>
        <v>0</v>
      </c>
      <c r="AD74">
        <v>21</v>
      </c>
      <c r="AE74">
        <f>G74*AG74</f>
        <v>0</v>
      </c>
      <c r="AF74">
        <f>G74*(1-AG74)</f>
        <v>0</v>
      </c>
      <c r="AG74">
        <v>9.560557341907823E-2</v>
      </c>
      <c r="AM74">
        <f>F74*AE74</f>
        <v>0</v>
      </c>
      <c r="AN74">
        <f>F74*AF74</f>
        <v>0</v>
      </c>
      <c r="AO74" t="s">
        <v>139</v>
      </c>
      <c r="AP74" t="s">
        <v>140</v>
      </c>
      <c r="AQ74" s="13" t="s">
        <v>53</v>
      </c>
    </row>
    <row r="75" spans="1:43">
      <c r="A75" s="18"/>
      <c r="B75" s="19"/>
      <c r="C75" s="19" t="s">
        <v>186</v>
      </c>
      <c r="D75" s="13" t="s">
        <v>187</v>
      </c>
      <c r="E75" s="13"/>
      <c r="F75" s="13"/>
      <c r="G75" s="13"/>
      <c r="H75" s="13">
        <f>SUM(H76:H76)</f>
        <v>0</v>
      </c>
      <c r="I75" s="13">
        <f>SUM(I76:I76)</f>
        <v>0</v>
      </c>
      <c r="J75" s="13">
        <f>H75+I75</f>
        <v>0</v>
      </c>
      <c r="K75" s="13"/>
      <c r="L75" s="13">
        <f>SUM(L76:L76)</f>
        <v>2.2036500000000001E-2</v>
      </c>
      <c r="M75" s="13"/>
      <c r="P75" s="13">
        <f>IF(Q75="PR",J75,SUM(O76:O76))</f>
        <v>0</v>
      </c>
      <c r="Q75" s="13" t="s">
        <v>135</v>
      </c>
      <c r="R75" s="13">
        <f>IF(Q75="HS",H75,0)</f>
        <v>0</v>
      </c>
      <c r="S75" s="13">
        <f>IF(Q75="HS",I75-P75,0)</f>
        <v>0</v>
      </c>
      <c r="T75" s="13">
        <f>IF(Q75="PS",H75,0)</f>
        <v>0</v>
      </c>
      <c r="U75" s="13">
        <f>IF(Q75="PS",I75-P75,0)</f>
        <v>0</v>
      </c>
      <c r="V75" s="13">
        <f>IF(Q75="MP",H75,0)</f>
        <v>0</v>
      </c>
      <c r="W75" s="13">
        <f>IF(Q75="MP",I75-P75,0)</f>
        <v>0</v>
      </c>
      <c r="X75" s="13">
        <f>IF(Q75="OM",H75,0)</f>
        <v>0</v>
      </c>
      <c r="Y75" s="13">
        <v>764</v>
      </c>
      <c r="AI75">
        <f>SUM(Z76:Z76)</f>
        <v>0</v>
      </c>
      <c r="AJ75">
        <f>SUM(AA76:AA76)</f>
        <v>0</v>
      </c>
      <c r="AK75">
        <f>SUM(AB76:AB76)</f>
        <v>0</v>
      </c>
    </row>
    <row r="76" spans="1:43">
      <c r="A76" s="2" t="s">
        <v>188</v>
      </c>
      <c r="C76" s="1" t="s">
        <v>189</v>
      </c>
      <c r="D76" t="s">
        <v>190</v>
      </c>
      <c r="E76" t="s">
        <v>122</v>
      </c>
      <c r="F76">
        <v>8.85</v>
      </c>
      <c r="G76">
        <v>0</v>
      </c>
      <c r="H76">
        <f>F76*AE76</f>
        <v>0</v>
      </c>
      <c r="I76">
        <f>J76-H76</f>
        <v>0</v>
      </c>
      <c r="J76">
        <f>F76*G76</f>
        <v>0</v>
      </c>
      <c r="K76">
        <v>2.49E-3</v>
      </c>
      <c r="L76">
        <f>F76*K76</f>
        <v>2.2036500000000001E-2</v>
      </c>
      <c r="M76" t="s">
        <v>50</v>
      </c>
      <c r="N76">
        <v>1</v>
      </c>
      <c r="O76">
        <f>IF(N76=5,I76,0)</f>
        <v>0</v>
      </c>
      <c r="Z76">
        <f>IF(AD76=0,J76,0)</f>
        <v>0</v>
      </c>
      <c r="AA76">
        <f>IF(AD76=15,J76,0)</f>
        <v>0</v>
      </c>
      <c r="AB76">
        <f>IF(AD76=21,J76,0)</f>
        <v>0</v>
      </c>
      <c r="AD76">
        <v>21</v>
      </c>
      <c r="AE76">
        <f>G76*AG76</f>
        <v>0</v>
      </c>
      <c r="AF76">
        <f>G76*(1-AG76)</f>
        <v>0</v>
      </c>
      <c r="AG76">
        <v>0.24302788844621509</v>
      </c>
      <c r="AM76">
        <f>F76*AE76</f>
        <v>0</v>
      </c>
      <c r="AN76">
        <f>F76*AF76</f>
        <v>0</v>
      </c>
      <c r="AO76" t="s">
        <v>191</v>
      </c>
      <c r="AP76" t="s">
        <v>140</v>
      </c>
      <c r="AQ76" s="13" t="s">
        <v>53</v>
      </c>
    </row>
    <row r="77" spans="1:43" ht="12.75" customHeight="1">
      <c r="C77" s="17" t="s">
        <v>58</v>
      </c>
      <c r="D77" s="64" t="s">
        <v>192</v>
      </c>
      <c r="E77" s="64"/>
      <c r="F77" s="64"/>
      <c r="G77" s="64"/>
      <c r="H77" s="64"/>
      <c r="I77" s="64"/>
      <c r="J77" s="64"/>
      <c r="K77" s="64"/>
      <c r="L77" s="64"/>
      <c r="M77" s="64"/>
    </row>
    <row r="78" spans="1:43">
      <c r="A78" s="18"/>
      <c r="B78" s="19"/>
      <c r="C78" s="19" t="s">
        <v>193</v>
      </c>
      <c r="D78" s="13" t="s">
        <v>194</v>
      </c>
      <c r="E78" s="13"/>
      <c r="F78" s="13"/>
      <c r="G78" s="13"/>
      <c r="H78" s="13">
        <f>SUM(H79:H81)</f>
        <v>0</v>
      </c>
      <c r="I78" s="13">
        <f>SUM(I79:I81)</f>
        <v>0</v>
      </c>
      <c r="J78" s="13">
        <f>H78+I78</f>
        <v>0</v>
      </c>
      <c r="K78" s="13"/>
      <c r="L78" s="13">
        <f>SUM(L79:L81)</f>
        <v>0.22458015000000001</v>
      </c>
      <c r="M78" s="13"/>
      <c r="P78" s="13">
        <f>IF(Q78="PR",J78,SUM(O79:O81))</f>
        <v>0</v>
      </c>
      <c r="Q78" s="13" t="s">
        <v>135</v>
      </c>
      <c r="R78" s="13">
        <f>IF(Q78="HS",H78,0)</f>
        <v>0</v>
      </c>
      <c r="S78" s="13">
        <f>IF(Q78="HS",I78-P78,0)</f>
        <v>0</v>
      </c>
      <c r="T78" s="13">
        <f>IF(Q78="PS",H78,0)</f>
        <v>0</v>
      </c>
      <c r="U78" s="13">
        <f>IF(Q78="PS",I78-P78,0)</f>
        <v>0</v>
      </c>
      <c r="V78" s="13">
        <f>IF(Q78="MP",H78,0)</f>
        <v>0</v>
      </c>
      <c r="W78" s="13">
        <f>IF(Q78="MP",I78-P78,0)</f>
        <v>0</v>
      </c>
      <c r="X78" s="13">
        <f>IF(Q78="OM",H78,0)</f>
        <v>0</v>
      </c>
      <c r="Y78" s="13">
        <v>765</v>
      </c>
      <c r="AI78">
        <f>SUM(Z79:Z81)</f>
        <v>0</v>
      </c>
      <c r="AJ78">
        <f>SUM(AA79:AA81)</f>
        <v>0</v>
      </c>
      <c r="AK78">
        <f>SUM(AB79:AB81)</f>
        <v>0</v>
      </c>
    </row>
    <row r="79" spans="1:43">
      <c r="A79" s="2" t="s">
        <v>195</v>
      </c>
      <c r="C79" s="1" t="s">
        <v>196</v>
      </c>
      <c r="D79" t="s">
        <v>197</v>
      </c>
      <c r="E79" t="s">
        <v>84</v>
      </c>
      <c r="F79">
        <v>41.594999999999999</v>
      </c>
      <c r="G79">
        <v>0</v>
      </c>
      <c r="H79">
        <f>F79*AE79</f>
        <v>0</v>
      </c>
      <c r="I79">
        <f>J79-H79</f>
        <v>0</v>
      </c>
      <c r="J79">
        <f>F79*G79</f>
        <v>0</v>
      </c>
      <c r="K79">
        <v>2.3700000000000001E-3</v>
      </c>
      <c r="L79">
        <f>F79*K79</f>
        <v>9.8580150000000005E-2</v>
      </c>
      <c r="M79" t="s">
        <v>50</v>
      </c>
      <c r="N79">
        <v>1</v>
      </c>
      <c r="O79">
        <f>IF(N79=5,I79,0)</f>
        <v>0</v>
      </c>
      <c r="Z79">
        <f>IF(AD79=0,J79,0)</f>
        <v>0</v>
      </c>
      <c r="AA79">
        <f>IF(AD79=15,J79,0)</f>
        <v>0</v>
      </c>
      <c r="AB79">
        <f>IF(AD79=21,J79,0)</f>
        <v>0</v>
      </c>
      <c r="AD79">
        <v>21</v>
      </c>
      <c r="AE79">
        <f>G79*AG79</f>
        <v>0</v>
      </c>
      <c r="AF79">
        <f>G79*(1-AG79)</f>
        <v>0</v>
      </c>
      <c r="AG79">
        <v>0.78046439628482978</v>
      </c>
      <c r="AM79">
        <f>F79*AE79</f>
        <v>0</v>
      </c>
      <c r="AN79">
        <f>F79*AF79</f>
        <v>0</v>
      </c>
      <c r="AO79" t="s">
        <v>198</v>
      </c>
      <c r="AP79" t="s">
        <v>140</v>
      </c>
      <c r="AQ79" s="13" t="s">
        <v>53</v>
      </c>
    </row>
    <row r="80" spans="1:43" ht="25.5" customHeight="1">
      <c r="C80" s="17" t="s">
        <v>58</v>
      </c>
      <c r="D80" s="64" t="s">
        <v>199</v>
      </c>
      <c r="E80" s="64"/>
      <c r="F80" s="64"/>
      <c r="G80" s="64"/>
      <c r="H80" s="64"/>
      <c r="I80" s="64"/>
      <c r="J80" s="64"/>
      <c r="K80" s="64"/>
      <c r="L80" s="64"/>
      <c r="M80" s="64"/>
    </row>
    <row r="81" spans="1:43">
      <c r="A81" s="2" t="s">
        <v>200</v>
      </c>
      <c r="C81" s="1" t="s">
        <v>201</v>
      </c>
      <c r="D81" t="s">
        <v>202</v>
      </c>
      <c r="E81" t="s">
        <v>84</v>
      </c>
      <c r="F81">
        <v>42</v>
      </c>
      <c r="G81">
        <v>0</v>
      </c>
      <c r="H81">
        <f>F81*AE81</f>
        <v>0</v>
      </c>
      <c r="I81">
        <f>J81-H81</f>
        <v>0</v>
      </c>
      <c r="J81">
        <f>F81*G81</f>
        <v>0</v>
      </c>
      <c r="K81">
        <v>3.0000000000000001E-3</v>
      </c>
      <c r="L81">
        <f>F81*K81</f>
        <v>0.126</v>
      </c>
      <c r="M81" t="s">
        <v>203</v>
      </c>
      <c r="N81">
        <v>1</v>
      </c>
      <c r="O81">
        <f>IF(N81=5,I81,0)</f>
        <v>0</v>
      </c>
      <c r="Z81">
        <f>IF(AD81=0,J81,0)</f>
        <v>0</v>
      </c>
      <c r="AA81">
        <f>IF(AD81=15,J81,0)</f>
        <v>0</v>
      </c>
      <c r="AB81">
        <f>IF(AD81=21,J81,0)</f>
        <v>0</v>
      </c>
      <c r="AD81">
        <v>21</v>
      </c>
      <c r="AE81">
        <f>G81*AG81</f>
        <v>0</v>
      </c>
      <c r="AF81">
        <f>G81*(1-AG81)</f>
        <v>0</v>
      </c>
      <c r="AG81">
        <v>1</v>
      </c>
      <c r="AM81">
        <f>F81*AE81</f>
        <v>0</v>
      </c>
      <c r="AN81">
        <f>F81*AF81</f>
        <v>0</v>
      </c>
      <c r="AO81" t="s">
        <v>198</v>
      </c>
      <c r="AP81" t="s">
        <v>140</v>
      </c>
      <c r="AQ81" s="13" t="s">
        <v>53</v>
      </c>
    </row>
    <row r="82" spans="1:43" ht="38.25" customHeight="1">
      <c r="C82" s="17" t="s">
        <v>58</v>
      </c>
      <c r="D82" s="64" t="s">
        <v>204</v>
      </c>
      <c r="E82" s="64"/>
      <c r="F82" s="64"/>
      <c r="G82" s="64"/>
      <c r="H82" s="64"/>
      <c r="I82" s="64"/>
      <c r="J82" s="64"/>
      <c r="K82" s="64"/>
      <c r="L82" s="64"/>
      <c r="M82" s="64"/>
    </row>
    <row r="83" spans="1:43">
      <c r="A83" s="18"/>
      <c r="B83" s="19"/>
      <c r="C83" s="19" t="s">
        <v>205</v>
      </c>
      <c r="D83" s="13" t="s">
        <v>206</v>
      </c>
      <c r="E83" s="13"/>
      <c r="F83" s="13"/>
      <c r="G83" s="13"/>
      <c r="H83" s="13">
        <f>SUM(H84:H84)</f>
        <v>0</v>
      </c>
      <c r="I83" s="13">
        <f>SUM(I84:I84)</f>
        <v>0</v>
      </c>
      <c r="J83" s="13">
        <f>H83+I83</f>
        <v>0</v>
      </c>
      <c r="K83" s="13"/>
      <c r="L83" s="13">
        <f>SUM(L84:L84)</f>
        <v>6.9631449999999998E-2</v>
      </c>
      <c r="M83" s="13"/>
      <c r="P83" s="13">
        <f>IF(Q83="PR",J83,SUM(O84:O84))</f>
        <v>0</v>
      </c>
      <c r="Q83" s="13" t="s">
        <v>135</v>
      </c>
      <c r="R83" s="13">
        <f>IF(Q83="HS",H83,0)</f>
        <v>0</v>
      </c>
      <c r="S83" s="13">
        <f>IF(Q83="HS",I83-P83,0)</f>
        <v>0</v>
      </c>
      <c r="T83" s="13">
        <f>IF(Q83="PS",H83,0)</f>
        <v>0</v>
      </c>
      <c r="U83" s="13">
        <f>IF(Q83="PS",I83-P83,0)</f>
        <v>0</v>
      </c>
      <c r="V83" s="13">
        <f>IF(Q83="MP",H83,0)</f>
        <v>0</v>
      </c>
      <c r="W83" s="13">
        <f>IF(Q83="MP",I83-P83,0)</f>
        <v>0</v>
      </c>
      <c r="X83" s="13">
        <f>IF(Q83="OM",H83,0)</f>
        <v>0</v>
      </c>
      <c r="Y83" s="13">
        <v>783</v>
      </c>
      <c r="AI83">
        <f>SUM(Z84:Z84)</f>
        <v>0</v>
      </c>
      <c r="AJ83">
        <f>SUM(AA84:AA84)</f>
        <v>0</v>
      </c>
      <c r="AK83">
        <f>SUM(AB84:AB84)</f>
        <v>0</v>
      </c>
    </row>
    <row r="84" spans="1:43">
      <c r="A84" s="2" t="s">
        <v>79</v>
      </c>
      <c r="C84" s="1" t="s">
        <v>207</v>
      </c>
      <c r="D84" t="s">
        <v>208</v>
      </c>
      <c r="E84" t="s">
        <v>84</v>
      </c>
      <c r="F84">
        <v>142.10499999999999</v>
      </c>
      <c r="G84">
        <v>0</v>
      </c>
      <c r="H84">
        <f>F84*AE84</f>
        <v>0</v>
      </c>
      <c r="I84">
        <f>J84-H84</f>
        <v>0</v>
      </c>
      <c r="J84">
        <f>F84*G84</f>
        <v>0</v>
      </c>
      <c r="K84">
        <v>4.8999999999999998E-4</v>
      </c>
      <c r="L84">
        <f>F84*K84</f>
        <v>6.9631449999999998E-2</v>
      </c>
      <c r="M84" t="s">
        <v>50</v>
      </c>
      <c r="N84">
        <v>1</v>
      </c>
      <c r="O84">
        <f>IF(N84=5,I84,0)</f>
        <v>0</v>
      </c>
      <c r="Z84">
        <f>IF(AD84=0,J84,0)</f>
        <v>0</v>
      </c>
      <c r="AA84">
        <f>IF(AD84=15,J84,0)</f>
        <v>0</v>
      </c>
      <c r="AB84">
        <f>IF(AD84=21,J84,0)</f>
        <v>0</v>
      </c>
      <c r="AD84">
        <v>21</v>
      </c>
      <c r="AE84">
        <f>G84*AG84</f>
        <v>0</v>
      </c>
      <c r="AF84">
        <f>G84*(1-AG84)</f>
        <v>0</v>
      </c>
      <c r="AG84">
        <v>0.57752933824039998</v>
      </c>
      <c r="AM84">
        <f>F84*AE84</f>
        <v>0</v>
      </c>
      <c r="AN84">
        <f>F84*AF84</f>
        <v>0</v>
      </c>
      <c r="AO84" t="s">
        <v>209</v>
      </c>
      <c r="AP84" t="s">
        <v>210</v>
      </c>
      <c r="AQ84" s="13" t="s">
        <v>53</v>
      </c>
    </row>
    <row r="85" spans="1:43">
      <c r="A85" s="18"/>
      <c r="B85" s="19"/>
      <c r="C85" s="19" t="s">
        <v>211</v>
      </c>
      <c r="D85" s="13" t="s">
        <v>212</v>
      </c>
      <c r="E85" s="13"/>
      <c r="F85" s="13"/>
      <c r="G85" s="13"/>
      <c r="H85" s="13">
        <f>SUM(H86:H88)</f>
        <v>0</v>
      </c>
      <c r="I85" s="13">
        <f>SUM(I86:I88)</f>
        <v>0</v>
      </c>
      <c r="J85" s="13">
        <f>H85+I85</f>
        <v>0</v>
      </c>
      <c r="K85" s="13"/>
      <c r="L85" s="13">
        <f>SUM(L86:L88)</f>
        <v>2.8980000000000002E-2</v>
      </c>
      <c r="M85" s="13"/>
      <c r="P85" s="13">
        <f>IF(Q85="PR",J85,SUM(O86:O88))</f>
        <v>0</v>
      </c>
      <c r="Q85" s="13" t="s">
        <v>45</v>
      </c>
      <c r="R85" s="13">
        <f>IF(Q85="HS",H85,0)</f>
        <v>0</v>
      </c>
      <c r="S85" s="13">
        <f>IF(Q85="HS",I85-P85,0)</f>
        <v>0</v>
      </c>
      <c r="T85" s="13">
        <f>IF(Q85="PS",H85,0)</f>
        <v>0</v>
      </c>
      <c r="U85" s="13">
        <f>IF(Q85="PS",I85-P85,0)</f>
        <v>0</v>
      </c>
      <c r="V85" s="13">
        <f>IF(Q85="MP",H85,0)</f>
        <v>0</v>
      </c>
      <c r="W85" s="13">
        <f>IF(Q85="MP",I85-P85,0)</f>
        <v>0</v>
      </c>
      <c r="X85" s="13">
        <f>IF(Q85="OM",H85,0)</f>
        <v>0</v>
      </c>
      <c r="Y85" s="13">
        <v>87</v>
      </c>
      <c r="AI85">
        <f>SUM(Z86:Z88)</f>
        <v>0</v>
      </c>
      <c r="AJ85">
        <f>SUM(AA86:AA88)</f>
        <v>0</v>
      </c>
      <c r="AK85">
        <f>SUM(AB86:AB88)</f>
        <v>0</v>
      </c>
    </row>
    <row r="86" spans="1:43">
      <c r="A86" s="2" t="s">
        <v>213</v>
      </c>
      <c r="C86" s="1" t="s">
        <v>214</v>
      </c>
      <c r="D86" t="s">
        <v>215</v>
      </c>
      <c r="E86" t="s">
        <v>122</v>
      </c>
      <c r="F86">
        <v>18</v>
      </c>
      <c r="G86">
        <v>0</v>
      </c>
      <c r="H86">
        <f>F86*AE86</f>
        <v>0</v>
      </c>
      <c r="I86">
        <f>J86-H86</f>
        <v>0</v>
      </c>
      <c r="J86">
        <f>F86*G86</f>
        <v>0</v>
      </c>
      <c r="K86">
        <v>1.6100000000000001E-3</v>
      </c>
      <c r="L86">
        <f>F86*K86</f>
        <v>2.8980000000000002E-2</v>
      </c>
      <c r="M86" t="s">
        <v>50</v>
      </c>
      <c r="N86">
        <v>1</v>
      </c>
      <c r="O86">
        <f>IF(N86=5,I86,0)</f>
        <v>0</v>
      </c>
      <c r="Z86">
        <f>IF(AD86=0,J86,0)</f>
        <v>0</v>
      </c>
      <c r="AA86">
        <f>IF(AD86=15,J86,0)</f>
        <v>0</v>
      </c>
      <c r="AB86">
        <f>IF(AD86=21,J86,0)</f>
        <v>0</v>
      </c>
      <c r="AD86">
        <v>21</v>
      </c>
      <c r="AE86">
        <f>G86*AG86</f>
        <v>0</v>
      </c>
      <c r="AF86">
        <f>G86*(1-AG86)</f>
        <v>0</v>
      </c>
      <c r="AG86">
        <v>0.71282296650717702</v>
      </c>
      <c r="AM86">
        <f>F86*AE86</f>
        <v>0</v>
      </c>
      <c r="AN86">
        <f>F86*AF86</f>
        <v>0</v>
      </c>
      <c r="AO86" t="s">
        <v>216</v>
      </c>
      <c r="AP86" t="s">
        <v>217</v>
      </c>
      <c r="AQ86" s="13" t="s">
        <v>53</v>
      </c>
    </row>
    <row r="87" spans="1:43" ht="25.5" customHeight="1">
      <c r="C87" s="17" t="s">
        <v>58</v>
      </c>
      <c r="D87" s="64" t="s">
        <v>218</v>
      </c>
      <c r="E87" s="64"/>
      <c r="F87" s="64"/>
      <c r="G87" s="64"/>
      <c r="H87" s="64"/>
      <c r="I87" s="64"/>
      <c r="J87" s="64"/>
      <c r="K87" s="64"/>
      <c r="L87" s="64"/>
      <c r="M87" s="64"/>
    </row>
    <row r="88" spans="1:43">
      <c r="A88" s="2" t="s">
        <v>219</v>
      </c>
      <c r="C88" s="1" t="s">
        <v>220</v>
      </c>
      <c r="D88" t="s">
        <v>221</v>
      </c>
      <c r="E88" t="s">
        <v>122</v>
      </c>
      <c r="F88">
        <v>9</v>
      </c>
      <c r="G88">
        <v>0</v>
      </c>
      <c r="H88">
        <f>F88*AE88</f>
        <v>0</v>
      </c>
      <c r="I88">
        <f>J88-H88</f>
        <v>0</v>
      </c>
      <c r="J88">
        <f>F88*G88</f>
        <v>0</v>
      </c>
      <c r="K88">
        <v>0</v>
      </c>
      <c r="L88">
        <f>F88*K88</f>
        <v>0</v>
      </c>
      <c r="M88" t="s">
        <v>50</v>
      </c>
      <c r="N88">
        <v>1</v>
      </c>
      <c r="O88">
        <f>IF(N88=5,I88,0)</f>
        <v>0</v>
      </c>
      <c r="Z88">
        <f>IF(AD88=0,J88,0)</f>
        <v>0</v>
      </c>
      <c r="AA88">
        <f>IF(AD88=15,J88,0)</f>
        <v>0</v>
      </c>
      <c r="AB88">
        <f>IF(AD88=21,J88,0)</f>
        <v>0</v>
      </c>
      <c r="AD88">
        <v>21</v>
      </c>
      <c r="AE88">
        <f>G88*AG88</f>
        <v>0</v>
      </c>
      <c r="AF88">
        <f>G88*(1-AG88)</f>
        <v>0</v>
      </c>
      <c r="AG88">
        <v>0</v>
      </c>
      <c r="AM88">
        <f>F88*AE88</f>
        <v>0</v>
      </c>
      <c r="AN88">
        <f>F88*AF88</f>
        <v>0</v>
      </c>
      <c r="AO88" t="s">
        <v>216</v>
      </c>
      <c r="AP88" t="s">
        <v>217</v>
      </c>
      <c r="AQ88" s="13" t="s">
        <v>53</v>
      </c>
    </row>
    <row r="89" spans="1:43">
      <c r="A89" s="20"/>
      <c r="B89" s="21"/>
      <c r="C89" s="21"/>
      <c r="D89" s="22"/>
      <c r="E89" s="22"/>
      <c r="F89" s="22"/>
      <c r="G89" s="22"/>
      <c r="H89" s="65" t="s">
        <v>222</v>
      </c>
      <c r="I89" s="65"/>
      <c r="J89" s="22">
        <f>J8+J15+J17+J24+J31+J34+J40+J44+J75+J78+J83+J85</f>
        <v>0</v>
      </c>
      <c r="K89" s="22"/>
      <c r="L89" s="22"/>
      <c r="M89" s="22"/>
    </row>
    <row r="90" spans="1:43">
      <c r="A90" s="23" t="s">
        <v>223</v>
      </c>
    </row>
    <row r="91" spans="1:43" ht="0" hidden="1" customHeight="1">
      <c r="A91" s="66"/>
      <c r="B91" s="42"/>
      <c r="C91" s="42"/>
      <c r="D91" s="67"/>
      <c r="E91" s="67"/>
      <c r="F91" s="67"/>
      <c r="G91" s="67"/>
      <c r="H91" s="67"/>
      <c r="I91" s="67"/>
      <c r="J91" s="67"/>
      <c r="K91" s="67"/>
      <c r="L91" s="67"/>
      <c r="M91" s="67"/>
    </row>
  </sheetData>
  <sheetProtection formatCells="0" formatColumns="0" formatRows="0" insertColumns="0" insertRows="0" insertHyperlinks="0" deleteColumns="0" deleteRows="0" sort="0" autoFilter="0" pivotTables="0"/>
  <mergeCells count="49">
    <mergeCell ref="D87:M87"/>
    <mergeCell ref="H89:I89"/>
    <mergeCell ref="A91:M91"/>
    <mergeCell ref="D70:M70"/>
    <mergeCell ref="D73:M73"/>
    <mergeCell ref="D77:M77"/>
    <mergeCell ref="D80:M80"/>
    <mergeCell ref="D82:M82"/>
    <mergeCell ref="D54:M54"/>
    <mergeCell ref="D56:M56"/>
    <mergeCell ref="D58:M58"/>
    <mergeCell ref="D60:M60"/>
    <mergeCell ref="D68:M68"/>
    <mergeCell ref="D38:M38"/>
    <mergeCell ref="D43:M43"/>
    <mergeCell ref="D46:M46"/>
    <mergeCell ref="D50:M50"/>
    <mergeCell ref="D52:M52"/>
    <mergeCell ref="D14:M14"/>
    <mergeCell ref="D20:M20"/>
    <mergeCell ref="D23:M23"/>
    <mergeCell ref="D28:M28"/>
    <mergeCell ref="D36:M36"/>
    <mergeCell ref="J5:M5"/>
    <mergeCell ref="A6:A7"/>
    <mergeCell ref="B6:B7"/>
    <mergeCell ref="C6:C7"/>
    <mergeCell ref="E6:E7"/>
    <mergeCell ref="F6:F7"/>
    <mergeCell ref="G6:G7"/>
    <mergeCell ref="H6:J6"/>
    <mergeCell ref="K6:L6"/>
    <mergeCell ref="M6:M7"/>
    <mergeCell ref="A1:M1"/>
    <mergeCell ref="A2:C2"/>
    <mergeCell ref="A3:C3"/>
    <mergeCell ref="A4:C4"/>
    <mergeCell ref="A5:C5"/>
    <mergeCell ref="E2:F2"/>
    <mergeCell ref="E3:F3"/>
    <mergeCell ref="E4:F4"/>
    <mergeCell ref="E5:F5"/>
    <mergeCell ref="G2:H2"/>
    <mergeCell ref="G3:H3"/>
    <mergeCell ref="G4:H4"/>
    <mergeCell ref="G5:H5"/>
    <mergeCell ref="J2:M2"/>
    <mergeCell ref="J3:M3"/>
    <mergeCell ref="J4:M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Z76"/>
  <sheetViews>
    <sheetView tabSelected="1" workbookViewId="0">
      <selection sqref="A1:L1"/>
    </sheetView>
  </sheetViews>
  <sheetFormatPr baseColWidth="10" defaultColWidth="8.83203125" defaultRowHeight="12" x14ac:dyDescent="0"/>
  <cols>
    <col min="1" max="1" width="7.83203125" style="2" bestFit="1" customWidth="1"/>
    <col min="2" max="2" width="14" style="1" bestFit="1" customWidth="1"/>
    <col min="3" max="3" width="78" customWidth="1"/>
    <col min="4" max="4" width="13" bestFit="1" customWidth="1"/>
    <col min="5" max="5" width="9" bestFit="1" customWidth="1"/>
    <col min="6" max="6" width="18" bestFit="1" customWidth="1"/>
    <col min="7" max="7" width="20" bestFit="1" customWidth="1"/>
    <col min="8" max="8" width="23" bestFit="1" customWidth="1"/>
    <col min="9" max="9" width="20" bestFit="1" customWidth="1"/>
    <col min="24" max="25" width="9.1640625" customWidth="1"/>
  </cols>
  <sheetData>
    <row r="1" spans="1:26" ht="25.5" customHeight="1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1"/>
    </row>
    <row r="2" spans="1:26" ht="25.5" customHeight="1">
      <c r="A2" s="43" t="s">
        <v>1</v>
      </c>
      <c r="B2" s="44"/>
      <c r="C2" s="5" t="s">
        <v>2</v>
      </c>
      <c r="D2" s="5"/>
      <c r="E2" s="44" t="s">
        <v>3</v>
      </c>
      <c r="F2" s="44"/>
      <c r="G2" s="108"/>
      <c r="H2" s="4" t="s">
        <v>5</v>
      </c>
      <c r="I2" s="29" t="s">
        <v>6</v>
      </c>
      <c r="J2" s="102"/>
      <c r="K2" s="101"/>
      <c r="L2" s="101"/>
      <c r="M2" s="1"/>
    </row>
    <row r="3" spans="1:26" ht="25.5" customHeight="1">
      <c r="A3" s="45" t="s">
        <v>7</v>
      </c>
      <c r="B3" s="100"/>
      <c r="C3" s="1"/>
      <c r="D3" s="6"/>
      <c r="E3" s="46" t="s">
        <v>8</v>
      </c>
      <c r="F3" s="46"/>
      <c r="G3" s="109"/>
      <c r="H3" s="6" t="s">
        <v>9</v>
      </c>
      <c r="I3" s="1" t="s">
        <v>10</v>
      </c>
      <c r="J3" s="102"/>
      <c r="K3" s="101"/>
      <c r="L3" s="101"/>
      <c r="M3" s="1"/>
    </row>
    <row r="4" spans="1:26" ht="25.5" customHeight="1">
      <c r="A4" s="45" t="s">
        <v>11</v>
      </c>
      <c r="B4" s="100"/>
      <c r="C4" s="6" t="s">
        <v>12</v>
      </c>
      <c r="D4" s="6"/>
      <c r="E4" s="46" t="s">
        <v>13</v>
      </c>
      <c r="F4" s="46"/>
      <c r="G4" s="109"/>
      <c r="H4" s="6" t="s">
        <v>14</v>
      </c>
      <c r="I4" s="111"/>
      <c r="J4" s="102"/>
      <c r="K4" s="101"/>
      <c r="L4" s="101"/>
      <c r="M4" s="1"/>
    </row>
    <row r="5" spans="1:26" ht="25.5" customHeight="1" thickBot="1">
      <c r="A5" s="97" t="s">
        <v>15</v>
      </c>
      <c r="B5" s="98"/>
      <c r="C5" s="99"/>
      <c r="D5" s="7"/>
      <c r="E5" s="48" t="s">
        <v>16</v>
      </c>
      <c r="F5" s="48"/>
      <c r="G5" s="110"/>
      <c r="H5" s="7" t="s">
        <v>18</v>
      </c>
      <c r="I5" s="112"/>
      <c r="J5" s="102"/>
      <c r="K5" s="101"/>
      <c r="L5" s="101"/>
      <c r="M5" s="1"/>
    </row>
    <row r="6" spans="1:26" ht="13" thickBot="1">
      <c r="A6" s="24" t="s">
        <v>19</v>
      </c>
      <c r="B6" s="24" t="s">
        <v>21</v>
      </c>
      <c r="C6" s="24" t="s">
        <v>22</v>
      </c>
      <c r="D6" s="24" t="s">
        <v>23</v>
      </c>
      <c r="E6" s="24" t="s">
        <v>24</v>
      </c>
      <c r="F6" s="24" t="s">
        <v>25</v>
      </c>
      <c r="G6" s="24" t="s">
        <v>224</v>
      </c>
      <c r="H6" s="24" t="s">
        <v>225</v>
      </c>
      <c r="I6" s="24" t="s">
        <v>226</v>
      </c>
    </row>
    <row r="7" spans="1:26">
      <c r="A7" s="18"/>
      <c r="B7" s="19" t="s">
        <v>43</v>
      </c>
      <c r="C7" s="13" t="s">
        <v>44</v>
      </c>
      <c r="D7" s="13"/>
      <c r="E7" s="13"/>
      <c r="F7" s="13"/>
      <c r="G7" s="13">
        <f>SUM(G8:G8)</f>
        <v>0</v>
      </c>
      <c r="H7" s="13"/>
      <c r="I7" s="13">
        <f>SUM(I8:I8)</f>
        <v>0</v>
      </c>
    </row>
    <row r="8" spans="1:26">
      <c r="A8" s="2" t="s">
        <v>46</v>
      </c>
      <c r="B8" s="1" t="s">
        <v>47</v>
      </c>
      <c r="C8" s="25" t="s">
        <v>48</v>
      </c>
      <c r="D8" t="s">
        <v>49</v>
      </c>
      <c r="E8">
        <v>56.616999999999997</v>
      </c>
      <c r="F8" s="107">
        <v>0</v>
      </c>
      <c r="G8">
        <f>X8*E8+Y8*E8</f>
        <v>0</v>
      </c>
      <c r="H8">
        <v>0</v>
      </c>
      <c r="I8">
        <f>H8*E8</f>
        <v>0</v>
      </c>
      <c r="X8">
        <f>F8*Z8</f>
        <v>0</v>
      </c>
      <c r="Y8">
        <f>F8*(1-Z8)</f>
        <v>0</v>
      </c>
      <c r="Z8">
        <v>0</v>
      </c>
    </row>
    <row r="9" spans="1:26" ht="12.75" customHeight="1">
      <c r="B9" s="15" t="s">
        <v>58</v>
      </c>
      <c r="C9" s="64" t="s">
        <v>59</v>
      </c>
      <c r="D9" s="69"/>
      <c r="E9" s="69"/>
      <c r="F9" s="69"/>
      <c r="G9" s="69"/>
      <c r="H9" s="69"/>
      <c r="I9" s="16"/>
    </row>
    <row r="10" spans="1:26">
      <c r="A10" s="18"/>
      <c r="B10" s="19" t="s">
        <v>60</v>
      </c>
      <c r="C10" s="13" t="s">
        <v>61</v>
      </c>
      <c r="D10" s="13"/>
      <c r="E10" s="13"/>
      <c r="F10" s="13"/>
      <c r="G10" s="13">
        <f>SUM(G11:G11)</f>
        <v>0</v>
      </c>
      <c r="H10" s="13"/>
      <c r="I10" s="13">
        <f>SUM(I11:I11)</f>
        <v>0</v>
      </c>
    </row>
    <row r="11" spans="1:26">
      <c r="A11" s="2" t="s">
        <v>62</v>
      </c>
      <c r="B11" s="1" t="s">
        <v>63</v>
      </c>
      <c r="C11" s="25" t="s">
        <v>64</v>
      </c>
      <c r="D11" t="s">
        <v>49</v>
      </c>
      <c r="E11">
        <v>56.616999999999997</v>
      </c>
      <c r="F11" s="107">
        <v>0</v>
      </c>
      <c r="G11">
        <f>X11*E11+Y11*E11</f>
        <v>0</v>
      </c>
      <c r="H11">
        <v>0</v>
      </c>
      <c r="I11">
        <f>H11*E11</f>
        <v>0</v>
      </c>
      <c r="X11">
        <f>F11*Z11</f>
        <v>0</v>
      </c>
      <c r="Y11">
        <f>F11*(1-Z11)</f>
        <v>0</v>
      </c>
      <c r="Z11">
        <v>0</v>
      </c>
    </row>
    <row r="12" spans="1:26">
      <c r="A12" s="18"/>
      <c r="B12" s="19" t="s">
        <v>66</v>
      </c>
      <c r="C12" s="13" t="s">
        <v>67</v>
      </c>
      <c r="D12" s="13"/>
      <c r="E12" s="13"/>
      <c r="F12" s="13"/>
      <c r="G12" s="13">
        <f>SUM(G13:G15)</f>
        <v>0</v>
      </c>
      <c r="H12" s="13"/>
      <c r="I12" s="13">
        <f>SUM(I13:I15)</f>
        <v>5.3780479999999997</v>
      </c>
    </row>
    <row r="13" spans="1:26">
      <c r="A13" s="2" t="s">
        <v>68</v>
      </c>
      <c r="B13" s="1" t="s">
        <v>69</v>
      </c>
      <c r="C13" s="25" t="s">
        <v>70</v>
      </c>
      <c r="D13" t="s">
        <v>49</v>
      </c>
      <c r="E13">
        <v>0.32</v>
      </c>
      <c r="F13" s="107">
        <v>0</v>
      </c>
      <c r="G13">
        <f>X13*E13+Y13*E13</f>
        <v>0</v>
      </c>
      <c r="H13">
        <v>2.5855999999999999</v>
      </c>
      <c r="I13">
        <f>H13*E13</f>
        <v>0.82739200000000002</v>
      </c>
      <c r="X13">
        <f>F13*Z13</f>
        <v>0</v>
      </c>
      <c r="Y13">
        <f>F13*(1-Z13)</f>
        <v>0</v>
      </c>
      <c r="Z13">
        <v>0.92452203389830501</v>
      </c>
    </row>
    <row r="14" spans="1:26" ht="12.75" customHeight="1">
      <c r="B14" s="15" t="s">
        <v>58</v>
      </c>
      <c r="C14" s="64" t="s">
        <v>74</v>
      </c>
      <c r="D14" s="69"/>
      <c r="E14" s="69"/>
      <c r="F14" s="69"/>
      <c r="G14" s="69"/>
      <c r="H14" s="69"/>
      <c r="I14" s="16"/>
    </row>
    <row r="15" spans="1:26">
      <c r="A15" s="2" t="s">
        <v>75</v>
      </c>
      <c r="B15" s="1" t="s">
        <v>76</v>
      </c>
      <c r="C15" s="25" t="s">
        <v>77</v>
      </c>
      <c r="D15" t="s">
        <v>49</v>
      </c>
      <c r="E15">
        <v>1.76</v>
      </c>
      <c r="F15" s="107">
        <v>0</v>
      </c>
      <c r="G15">
        <f>X15*E15+Y15*E15</f>
        <v>0</v>
      </c>
      <c r="H15">
        <v>2.5855999999999999</v>
      </c>
      <c r="I15">
        <f>H15*E15</f>
        <v>4.550656</v>
      </c>
      <c r="X15">
        <f>F15*Z15</f>
        <v>0</v>
      </c>
      <c r="Y15">
        <f>F15*(1-Z15)</f>
        <v>0</v>
      </c>
      <c r="Z15">
        <v>0.92452203389830512</v>
      </c>
    </row>
    <row r="16" spans="1:26" ht="12.75" customHeight="1">
      <c r="B16" s="15" t="s">
        <v>58</v>
      </c>
      <c r="C16" s="64" t="s">
        <v>74</v>
      </c>
      <c r="D16" s="69"/>
      <c r="E16" s="69"/>
      <c r="F16" s="69"/>
      <c r="G16" s="69"/>
      <c r="H16" s="69"/>
      <c r="I16" s="16"/>
    </row>
    <row r="17" spans="1:26">
      <c r="A17" s="18"/>
      <c r="B17" s="19" t="s">
        <v>79</v>
      </c>
      <c r="C17" s="13" t="s">
        <v>80</v>
      </c>
      <c r="D17" s="13"/>
      <c r="E17" s="13"/>
      <c r="F17" s="13"/>
      <c r="G17" s="13">
        <f>SUM(G18:G22)</f>
        <v>0</v>
      </c>
      <c r="H17" s="13"/>
      <c r="I17" s="13">
        <f>SUM(I18:I22)</f>
        <v>13.5961754196</v>
      </c>
    </row>
    <row r="18" spans="1:26">
      <c r="A18" s="2" t="s">
        <v>81</v>
      </c>
      <c r="B18" s="1" t="s">
        <v>82</v>
      </c>
      <c r="C18" s="25" t="s">
        <v>83</v>
      </c>
      <c r="D18" t="s">
        <v>84</v>
      </c>
      <c r="E18">
        <v>13.125</v>
      </c>
      <c r="F18" s="107">
        <f>'Stavební rozpočet'!G25</f>
        <v>0</v>
      </c>
      <c r="G18">
        <f>X18*E18+Y18*E18</f>
        <v>0</v>
      </c>
      <c r="H18">
        <v>4.9869999999999998E-2</v>
      </c>
      <c r="I18">
        <f>H18*E18</f>
        <v>0.65454374999999998</v>
      </c>
      <c r="X18">
        <f>F18*Z18</f>
        <v>0</v>
      </c>
      <c r="Y18">
        <f>F18*(1-Z18)</f>
        <v>0</v>
      </c>
      <c r="Z18">
        <v>0.28205463182897861</v>
      </c>
    </row>
    <row r="19" spans="1:26">
      <c r="A19" s="2" t="s">
        <v>88</v>
      </c>
      <c r="B19" s="1" t="s">
        <v>89</v>
      </c>
      <c r="C19" s="25" t="s">
        <v>90</v>
      </c>
      <c r="D19" t="s">
        <v>91</v>
      </c>
      <c r="E19">
        <v>132</v>
      </c>
      <c r="F19" s="107">
        <f>'Stavební rozpočet'!G27</f>
        <v>0</v>
      </c>
      <c r="G19">
        <f>X19*E19+Y19*E19</f>
        <v>0</v>
      </c>
      <c r="H19">
        <v>2.8000000000000001E-2</v>
      </c>
      <c r="I19">
        <f>H19*E19</f>
        <v>3.6960000000000002</v>
      </c>
      <c r="X19">
        <f>F19*Z19</f>
        <v>0</v>
      </c>
      <c r="Y19">
        <f>F19*(1-Z19)</f>
        <v>0</v>
      </c>
      <c r="Z19">
        <v>1</v>
      </c>
    </row>
    <row r="20" spans="1:26" ht="12.75" customHeight="1">
      <c r="B20" s="15" t="s">
        <v>58</v>
      </c>
      <c r="C20" s="64" t="s">
        <v>92</v>
      </c>
      <c r="D20" s="69"/>
      <c r="E20" s="69"/>
      <c r="F20" s="69"/>
      <c r="G20" s="69"/>
      <c r="H20" s="69"/>
      <c r="I20" s="16"/>
    </row>
    <row r="21" spans="1:26">
      <c r="A21" s="2" t="s">
        <v>93</v>
      </c>
      <c r="B21" s="1" t="s">
        <v>94</v>
      </c>
      <c r="C21" s="25" t="s">
        <v>95</v>
      </c>
      <c r="D21" t="s">
        <v>96</v>
      </c>
      <c r="E21">
        <v>0.23496</v>
      </c>
      <c r="F21" s="107">
        <f>'Stavební rozpočet'!G29</f>
        <v>0</v>
      </c>
      <c r="G21">
        <f>X21*E21+Y21*E21</f>
        <v>0</v>
      </c>
      <c r="H21">
        <v>1.01701</v>
      </c>
      <c r="I21">
        <f>H21*E21</f>
        <v>0.2389566696</v>
      </c>
      <c r="X21">
        <f>F21*Z21</f>
        <v>0</v>
      </c>
      <c r="Y21">
        <f>F21*(1-Z21)</f>
        <v>0</v>
      </c>
      <c r="Z21">
        <v>0.47491941713950819</v>
      </c>
    </row>
    <row r="22" spans="1:26">
      <c r="A22" s="2" t="s">
        <v>97</v>
      </c>
      <c r="B22" s="1" t="s">
        <v>98</v>
      </c>
      <c r="C22" s="25" t="s">
        <v>99</v>
      </c>
      <c r="D22" t="s">
        <v>49</v>
      </c>
      <c r="E22">
        <v>3.5670000000000002</v>
      </c>
      <c r="F22" s="107">
        <f>'Stavební rozpočet'!G30</f>
        <v>0</v>
      </c>
      <c r="G22">
        <f>X22*E22+Y22*E22</f>
        <v>0</v>
      </c>
      <c r="H22">
        <v>2.5249999999999999</v>
      </c>
      <c r="I22">
        <f>H22*E22</f>
        <v>9.0066749999999995</v>
      </c>
      <c r="X22">
        <f>F22*Z22</f>
        <v>0</v>
      </c>
      <c r="Y22">
        <f>F22*(1-Z22)</f>
        <v>0</v>
      </c>
      <c r="Z22">
        <v>0.93474868189806681</v>
      </c>
    </row>
    <row r="23" spans="1:26">
      <c r="A23" s="18"/>
      <c r="B23" s="19" t="s">
        <v>100</v>
      </c>
      <c r="C23" s="13" t="s">
        <v>101</v>
      </c>
      <c r="D23" s="13"/>
      <c r="E23" s="13"/>
      <c r="F23" s="13"/>
      <c r="G23" s="13">
        <f>SUM(G24:G24)</f>
        <v>0</v>
      </c>
      <c r="H23" s="13"/>
      <c r="I23" s="13">
        <f>SUM(I24:I24)</f>
        <v>12.640319999999999</v>
      </c>
    </row>
    <row r="24" spans="1:26">
      <c r="A24" s="2" t="s">
        <v>102</v>
      </c>
      <c r="B24" s="1" t="s">
        <v>103</v>
      </c>
      <c r="C24" s="25" t="s">
        <v>104</v>
      </c>
      <c r="D24" t="s">
        <v>84</v>
      </c>
      <c r="E24">
        <v>33.44</v>
      </c>
      <c r="F24" s="107">
        <f>'Stavební rozpočet'!G32</f>
        <v>0</v>
      </c>
      <c r="G24">
        <f>X24*E24+Y24*E24</f>
        <v>0</v>
      </c>
      <c r="H24">
        <v>0.378</v>
      </c>
      <c r="I24">
        <f>H24*E24</f>
        <v>12.640319999999999</v>
      </c>
      <c r="X24">
        <f>F24*Z24</f>
        <v>0</v>
      </c>
      <c r="Y24">
        <f>F24*(1-Z24)</f>
        <v>0</v>
      </c>
      <c r="Z24">
        <v>0.87350128634532309</v>
      </c>
    </row>
    <row r="25" spans="1:26">
      <c r="A25" s="18"/>
      <c r="B25" s="19" t="s">
        <v>108</v>
      </c>
      <c r="C25" s="13" t="s">
        <v>109</v>
      </c>
      <c r="D25" s="13"/>
      <c r="E25" s="13"/>
      <c r="F25" s="13"/>
      <c r="G25" s="13">
        <f>SUM(G26:G30)</f>
        <v>0</v>
      </c>
      <c r="H25" s="13"/>
      <c r="I25" s="13">
        <f>SUM(I26:I30)</f>
        <v>8.6568319999999996</v>
      </c>
    </row>
    <row r="26" spans="1:26">
      <c r="A26" s="2" t="s">
        <v>110</v>
      </c>
      <c r="B26" s="1" t="s">
        <v>111</v>
      </c>
      <c r="C26" s="25" t="s">
        <v>112</v>
      </c>
      <c r="D26" t="s">
        <v>84</v>
      </c>
      <c r="E26">
        <v>33.44</v>
      </c>
      <c r="F26" s="107">
        <f>'Stavební rozpočet'!G35</f>
        <v>0</v>
      </c>
      <c r="G26">
        <f>X26*E26+Y26*E26</f>
        <v>0</v>
      </c>
      <c r="H26">
        <v>7.3899999999999993E-2</v>
      </c>
      <c r="I26">
        <f>H26*E26</f>
        <v>2.4712159999999996</v>
      </c>
      <c r="X26">
        <f>F26*Z26</f>
        <v>0</v>
      </c>
      <c r="Y26">
        <f>F26*(1-Z26)</f>
        <v>0</v>
      </c>
      <c r="Z26">
        <v>0.14601073345259391</v>
      </c>
    </row>
    <row r="27" spans="1:26" ht="12.75" customHeight="1">
      <c r="B27" s="15" t="s">
        <v>58</v>
      </c>
      <c r="C27" s="64" t="s">
        <v>114</v>
      </c>
      <c r="D27" s="69"/>
      <c r="E27" s="69"/>
      <c r="F27" s="69"/>
      <c r="G27" s="69"/>
      <c r="H27" s="69"/>
      <c r="I27" s="16"/>
    </row>
    <row r="28" spans="1:26">
      <c r="A28" s="2" t="s">
        <v>115</v>
      </c>
      <c r="B28" s="1" t="s">
        <v>116</v>
      </c>
      <c r="C28" s="25" t="s">
        <v>117</v>
      </c>
      <c r="D28" t="s">
        <v>84</v>
      </c>
      <c r="E28">
        <v>35.112000000000002</v>
      </c>
      <c r="F28" s="107">
        <f>'Stavební rozpočet'!G37</f>
        <v>0</v>
      </c>
      <c r="G28">
        <f>X28*E28+Y28*E28</f>
        <v>0</v>
      </c>
      <c r="H28">
        <v>0.17599999999999999</v>
      </c>
      <c r="I28">
        <f>H28*E28</f>
        <v>6.1797120000000003</v>
      </c>
      <c r="X28">
        <f>F28*Z28</f>
        <v>0</v>
      </c>
      <c r="Y28">
        <f>F28*(1-Z28)</f>
        <v>0</v>
      </c>
      <c r="Z28">
        <v>1</v>
      </c>
    </row>
    <row r="29" spans="1:26" ht="12.75" customHeight="1">
      <c r="B29" s="15" t="s">
        <v>58</v>
      </c>
      <c r="C29" s="64" t="s">
        <v>118</v>
      </c>
      <c r="D29" s="69"/>
      <c r="E29" s="69"/>
      <c r="F29" s="69"/>
      <c r="G29" s="69"/>
      <c r="H29" s="69"/>
      <c r="I29" s="16"/>
    </row>
    <row r="30" spans="1:26">
      <c r="A30" s="2" t="s">
        <v>119</v>
      </c>
      <c r="B30" s="1" t="s">
        <v>120</v>
      </c>
      <c r="C30" s="25" t="s">
        <v>121</v>
      </c>
      <c r="D30" t="s">
        <v>122</v>
      </c>
      <c r="E30">
        <v>16.399999999999999</v>
      </c>
      <c r="F30" s="107">
        <f>'Stavební rozpočet'!G39</f>
        <v>0</v>
      </c>
      <c r="G30">
        <f>X30*E30+Y30*E30</f>
        <v>0</v>
      </c>
      <c r="H30">
        <v>3.6000000000000002E-4</v>
      </c>
      <c r="I30">
        <f>H30*E30</f>
        <v>5.9039999999999995E-3</v>
      </c>
      <c r="X30">
        <f>F30*Z30</f>
        <v>0</v>
      </c>
      <c r="Y30">
        <f>F30*(1-Z30)</f>
        <v>0</v>
      </c>
      <c r="Z30">
        <v>5.7592882048815679E-2</v>
      </c>
    </row>
    <row r="31" spans="1:26">
      <c r="A31" s="18"/>
      <c r="B31" s="19" t="s">
        <v>123</v>
      </c>
      <c r="C31" s="13" t="s">
        <v>124</v>
      </c>
      <c r="D31" s="13"/>
      <c r="E31" s="13"/>
      <c r="F31" s="13"/>
      <c r="G31" s="13">
        <f>SUM(G32:G33)</f>
        <v>0</v>
      </c>
      <c r="H31" s="13"/>
      <c r="I31" s="13">
        <f>SUM(I32:I33)</f>
        <v>0.91716799999999987</v>
      </c>
    </row>
    <row r="32" spans="1:26">
      <c r="A32" s="2" t="s">
        <v>43</v>
      </c>
      <c r="B32" s="1" t="s">
        <v>125</v>
      </c>
      <c r="C32" s="25" t="s">
        <v>126</v>
      </c>
      <c r="D32" t="s">
        <v>122</v>
      </c>
      <c r="E32">
        <v>7.6</v>
      </c>
      <c r="F32" s="107">
        <f>'Stavební rozpočet'!G41</f>
        <v>0</v>
      </c>
      <c r="G32">
        <f>X32*E32+Y32*E32</f>
        <v>0</v>
      </c>
      <c r="H32">
        <v>0.12068</v>
      </c>
      <c r="I32">
        <f>H32*E32</f>
        <v>0.91716799999999987</v>
      </c>
      <c r="X32">
        <f>F32*Z32</f>
        <v>0</v>
      </c>
      <c r="Y32">
        <f>F32*(1-Z32)</f>
        <v>0</v>
      </c>
      <c r="Z32">
        <v>0.71940425531914898</v>
      </c>
    </row>
    <row r="33" spans="1:26">
      <c r="A33" s="2" t="s">
        <v>129</v>
      </c>
      <c r="B33" s="1" t="s">
        <v>130</v>
      </c>
      <c r="C33" s="25" t="s">
        <v>131</v>
      </c>
      <c r="D33" t="s">
        <v>91</v>
      </c>
      <c r="E33">
        <v>0</v>
      </c>
      <c r="F33" s="107">
        <f>'Stavební rozpočet'!G42</f>
        <v>0</v>
      </c>
      <c r="G33">
        <f>X33*E33+Y33*E33</f>
        <v>0</v>
      </c>
      <c r="H33">
        <v>2.7E-2</v>
      </c>
      <c r="I33">
        <f>H33*E33</f>
        <v>0</v>
      </c>
      <c r="X33">
        <f>F33*Z33</f>
        <v>0</v>
      </c>
      <c r="Y33">
        <f>F33*(1-Z33)</f>
        <v>0</v>
      </c>
      <c r="Z33">
        <v>0</v>
      </c>
    </row>
    <row r="34" spans="1:26" ht="12.75" customHeight="1">
      <c r="B34" s="15" t="s">
        <v>58</v>
      </c>
      <c r="C34" s="64" t="s">
        <v>132</v>
      </c>
      <c r="D34" s="69"/>
      <c r="E34" s="69"/>
      <c r="F34" s="69"/>
      <c r="G34" s="69"/>
      <c r="H34" s="69"/>
      <c r="I34" s="16"/>
    </row>
    <row r="35" spans="1:26">
      <c r="A35" s="18"/>
      <c r="B35" s="19" t="s">
        <v>133</v>
      </c>
      <c r="C35" s="13" t="s">
        <v>134</v>
      </c>
      <c r="D35" s="13"/>
      <c r="E35" s="13"/>
      <c r="F35" s="13"/>
      <c r="G35" s="13">
        <f>SUM(G36:G59)</f>
        <v>0</v>
      </c>
      <c r="H35" s="13"/>
      <c r="I35" s="13">
        <f>SUM(I36:I59)</f>
        <v>2.4241168000000006</v>
      </c>
    </row>
    <row r="36" spans="1:26">
      <c r="A36" s="2" t="s">
        <v>136</v>
      </c>
      <c r="B36" s="1" t="s">
        <v>137</v>
      </c>
      <c r="C36" s="25" t="s">
        <v>138</v>
      </c>
      <c r="D36" t="s">
        <v>122</v>
      </c>
      <c r="E36">
        <v>93.396000000000001</v>
      </c>
      <c r="F36" s="107">
        <f>'Stavební rozpočet'!G45</f>
        <v>0</v>
      </c>
      <c r="G36">
        <f>X36*E36+Y36*E36</f>
        <v>0</v>
      </c>
      <c r="H36">
        <v>2.5500000000000002E-3</v>
      </c>
      <c r="I36">
        <f>H36*E36</f>
        <v>0.23815980000000003</v>
      </c>
      <c r="X36">
        <f>F36*Z36</f>
        <v>0</v>
      </c>
      <c r="Y36">
        <f>F36*(1-Z36)</f>
        <v>0</v>
      </c>
      <c r="Z36">
        <v>1.962750716332378E-2</v>
      </c>
    </row>
    <row r="37" spans="1:26" ht="12.75" customHeight="1">
      <c r="B37" s="15" t="s">
        <v>58</v>
      </c>
      <c r="C37" s="64" t="s">
        <v>141</v>
      </c>
      <c r="D37" s="69"/>
      <c r="E37" s="69"/>
      <c r="F37" s="69"/>
      <c r="G37" s="69"/>
      <c r="H37" s="69"/>
      <c r="I37" s="16"/>
    </row>
    <row r="38" spans="1:26">
      <c r="A38" s="2" t="s">
        <v>60</v>
      </c>
      <c r="B38" s="1" t="s">
        <v>142</v>
      </c>
      <c r="C38" s="25" t="s">
        <v>143</v>
      </c>
      <c r="D38" t="s">
        <v>49</v>
      </c>
      <c r="E38">
        <v>1.21034</v>
      </c>
      <c r="F38" s="107">
        <f>'Stavební rozpočet'!G47</f>
        <v>0</v>
      </c>
      <c r="G38">
        <f>X38*E38+Y38*E38</f>
        <v>0</v>
      </c>
      <c r="H38">
        <v>0.55000000000000004</v>
      </c>
      <c r="I38">
        <f>H38*E38</f>
        <v>0.66568700000000003</v>
      </c>
      <c r="X38">
        <f>F38*Z38</f>
        <v>0</v>
      </c>
      <c r="Y38">
        <f>F38*(1-Z38)</f>
        <v>0</v>
      </c>
      <c r="Z38">
        <v>1</v>
      </c>
    </row>
    <row r="39" spans="1:26" ht="12.75" customHeight="1">
      <c r="B39" s="15" t="s">
        <v>58</v>
      </c>
      <c r="C39" s="64" t="s">
        <v>146</v>
      </c>
      <c r="D39" s="69"/>
      <c r="E39" s="69"/>
      <c r="F39" s="69"/>
      <c r="G39" s="69"/>
      <c r="H39" s="69"/>
      <c r="I39" s="16"/>
    </row>
    <row r="40" spans="1:26">
      <c r="A40" s="2" t="s">
        <v>147</v>
      </c>
      <c r="B40" s="1" t="s">
        <v>148</v>
      </c>
      <c r="C40" s="25" t="s">
        <v>149</v>
      </c>
      <c r="D40" t="s">
        <v>122</v>
      </c>
      <c r="E40">
        <v>56.962000000000003</v>
      </c>
      <c r="F40" s="107">
        <v>0</v>
      </c>
      <c r="G40">
        <f>X40*E40+Y40*E40</f>
        <v>0</v>
      </c>
      <c r="H40">
        <v>2.5500000000000002E-3</v>
      </c>
      <c r="I40">
        <f>H40*E40</f>
        <v>0.14525310000000002</v>
      </c>
      <c r="X40">
        <f>F40*Z40</f>
        <v>0</v>
      </c>
      <c r="Y40">
        <f>F40*(1-Z40)</f>
        <v>0</v>
      </c>
      <c r="Z40">
        <v>2.3662302670213131E-2</v>
      </c>
    </row>
    <row r="41" spans="1:26" ht="12.75" customHeight="1">
      <c r="B41" s="15" t="s">
        <v>58</v>
      </c>
      <c r="C41" s="64" t="s">
        <v>141</v>
      </c>
      <c r="D41" s="69"/>
      <c r="E41" s="69"/>
      <c r="F41" s="69"/>
      <c r="G41" s="69"/>
      <c r="H41" s="69"/>
      <c r="I41" s="16"/>
    </row>
    <row r="42" spans="1:26">
      <c r="A42" s="2" t="s">
        <v>150</v>
      </c>
      <c r="B42" s="1" t="s">
        <v>142</v>
      </c>
      <c r="C42" s="25" t="s">
        <v>143</v>
      </c>
      <c r="D42" t="s">
        <v>49</v>
      </c>
      <c r="E42">
        <v>0.59384999999999999</v>
      </c>
      <c r="F42" s="107">
        <f>'Stavební rozpočet'!G53</f>
        <v>0</v>
      </c>
      <c r="G42">
        <f>X42*E42+Y42*E42</f>
        <v>0</v>
      </c>
      <c r="H42">
        <v>0.55000000000000004</v>
      </c>
      <c r="I42">
        <f>H42*E42</f>
        <v>0.32661750000000001</v>
      </c>
      <c r="X42">
        <f>F42*Z42</f>
        <v>0</v>
      </c>
      <c r="Y42">
        <f>F42*(1-Z42)</f>
        <v>0</v>
      </c>
      <c r="Z42">
        <v>1</v>
      </c>
    </row>
    <row r="43" spans="1:26" ht="12.75" customHeight="1">
      <c r="B43" s="15" t="s">
        <v>58</v>
      </c>
      <c r="C43" s="64" t="s">
        <v>146</v>
      </c>
      <c r="D43" s="69"/>
      <c r="E43" s="69"/>
      <c r="F43" s="69"/>
      <c r="G43" s="69"/>
      <c r="H43" s="69"/>
      <c r="I43" s="16"/>
    </row>
    <row r="44" spans="1:26">
      <c r="A44" s="2" t="s">
        <v>151</v>
      </c>
      <c r="B44" s="1" t="s">
        <v>152</v>
      </c>
      <c r="C44" s="25" t="s">
        <v>153</v>
      </c>
      <c r="D44" t="s">
        <v>122</v>
      </c>
      <c r="E44">
        <v>17.079999999999998</v>
      </c>
      <c r="F44" s="107">
        <f>'Stavební rozpočet'!G55</f>
        <v>0</v>
      </c>
      <c r="G44">
        <f>X44*E44+Y44*E44</f>
        <v>0</v>
      </c>
      <c r="H44">
        <v>2.5500000000000002E-3</v>
      </c>
      <c r="I44">
        <f>H44*E44</f>
        <v>4.3553999999999995E-2</v>
      </c>
      <c r="X44">
        <f>F44*Z44</f>
        <v>0</v>
      </c>
      <c r="Y44">
        <f>F44*(1-Z44)</f>
        <v>0</v>
      </c>
      <c r="Z44">
        <v>1.4226080455234571E-2</v>
      </c>
    </row>
    <row r="45" spans="1:26" ht="12.75" customHeight="1">
      <c r="B45" s="15" t="s">
        <v>58</v>
      </c>
      <c r="C45" s="64" t="s">
        <v>141</v>
      </c>
      <c r="D45" s="69"/>
      <c r="E45" s="69"/>
      <c r="F45" s="69"/>
      <c r="G45" s="69"/>
      <c r="H45" s="69"/>
      <c r="I45" s="16"/>
    </row>
    <row r="46" spans="1:26">
      <c r="A46" s="2" t="s">
        <v>154</v>
      </c>
      <c r="B46" s="1" t="s">
        <v>142</v>
      </c>
      <c r="C46" s="25" t="s">
        <v>143</v>
      </c>
      <c r="D46" t="s">
        <v>49</v>
      </c>
      <c r="E46">
        <v>0.47824</v>
      </c>
      <c r="F46" s="107">
        <f>'Stavební rozpočet'!G57</f>
        <v>0</v>
      </c>
      <c r="G46">
        <f>X46*E46+Y46*E46</f>
        <v>0</v>
      </c>
      <c r="H46">
        <v>0.55000000000000004</v>
      </c>
      <c r="I46">
        <f>H46*E46</f>
        <v>0.26303200000000004</v>
      </c>
      <c r="X46">
        <f>F46*Z46</f>
        <v>0</v>
      </c>
      <c r="Y46">
        <f>F46*(1-Z46)</f>
        <v>0</v>
      </c>
      <c r="Z46">
        <v>1</v>
      </c>
    </row>
    <row r="47" spans="1:26" ht="12.75" customHeight="1">
      <c r="B47" s="15" t="s">
        <v>58</v>
      </c>
      <c r="C47" s="64" t="s">
        <v>146</v>
      </c>
      <c r="D47" s="69"/>
      <c r="E47" s="69"/>
      <c r="F47" s="69"/>
      <c r="G47" s="69"/>
      <c r="H47" s="69"/>
      <c r="I47" s="16"/>
    </row>
    <row r="48" spans="1:26">
      <c r="A48" s="2" t="s">
        <v>155</v>
      </c>
      <c r="B48" s="1" t="s">
        <v>156</v>
      </c>
      <c r="C48" s="25" t="s">
        <v>157</v>
      </c>
      <c r="D48" t="s">
        <v>91</v>
      </c>
      <c r="E48">
        <v>8</v>
      </c>
      <c r="F48" s="107">
        <f>'Stavební rozpočet'!G59</f>
        <v>0</v>
      </c>
      <c r="G48">
        <f>X48*E48+Y48*E48</f>
        <v>0</v>
      </c>
      <c r="H48">
        <v>3.32E-3</v>
      </c>
      <c r="I48">
        <f>H48*E48</f>
        <v>2.656E-2</v>
      </c>
      <c r="X48">
        <f>F48*Z48</f>
        <v>0</v>
      </c>
      <c r="Y48">
        <f>F48*(1-Z48)</f>
        <v>0</v>
      </c>
      <c r="Z48">
        <v>4.1943678720069183E-2</v>
      </c>
    </row>
    <row r="49" spans="1:26" ht="12.75" customHeight="1">
      <c r="B49" s="15" t="s">
        <v>58</v>
      </c>
      <c r="C49" s="64" t="s">
        <v>158</v>
      </c>
      <c r="D49" s="69"/>
      <c r="E49" s="69"/>
      <c r="F49" s="69"/>
      <c r="G49" s="69"/>
      <c r="H49" s="69"/>
      <c r="I49" s="16"/>
    </row>
    <row r="50" spans="1:26">
      <c r="A50" s="2" t="s">
        <v>159</v>
      </c>
      <c r="B50" s="1" t="s">
        <v>160</v>
      </c>
      <c r="C50" s="25" t="s">
        <v>161</v>
      </c>
      <c r="D50" t="s">
        <v>91</v>
      </c>
      <c r="E50">
        <v>8</v>
      </c>
      <c r="F50" s="107">
        <f>'Stavební rozpočet'!G61</f>
        <v>0</v>
      </c>
      <c r="G50">
        <f>X50*E50+Y50*E50</f>
        <v>0</v>
      </c>
      <c r="H50">
        <v>1.99E-3</v>
      </c>
      <c r="I50">
        <f>H50*E50</f>
        <v>1.592E-2</v>
      </c>
      <c r="X50">
        <f>F50*Z50</f>
        <v>0</v>
      </c>
      <c r="Y50">
        <f>F50*(1-Z50)</f>
        <v>0</v>
      </c>
      <c r="Z50">
        <v>1</v>
      </c>
    </row>
    <row r="51" spans="1:26">
      <c r="A51" s="2" t="s">
        <v>162</v>
      </c>
      <c r="B51" s="1" t="s">
        <v>163</v>
      </c>
      <c r="C51" s="25" t="s">
        <v>164</v>
      </c>
      <c r="D51" t="s">
        <v>84</v>
      </c>
      <c r="E51">
        <v>41.594999999999999</v>
      </c>
      <c r="F51" s="107">
        <f>'Stavební rozpočet'!G62</f>
        <v>0</v>
      </c>
      <c r="G51">
        <f>X51*E51+Y51*E51</f>
        <v>0</v>
      </c>
      <c r="H51">
        <v>1.452E-2</v>
      </c>
      <c r="I51">
        <f>H51*E51</f>
        <v>0.60395940000000004</v>
      </c>
      <c r="X51">
        <f>F51*Z51</f>
        <v>0</v>
      </c>
      <c r="Y51">
        <f>F51*(1-Z51)</f>
        <v>0</v>
      </c>
      <c r="Z51">
        <v>0.50481886404327447</v>
      </c>
    </row>
    <row r="52" spans="1:26">
      <c r="A52" s="2" t="s">
        <v>165</v>
      </c>
      <c r="B52" s="1" t="s">
        <v>166</v>
      </c>
      <c r="C52" s="25" t="s">
        <v>167</v>
      </c>
      <c r="D52" t="s">
        <v>96</v>
      </c>
      <c r="E52">
        <v>2.3390900000000001</v>
      </c>
      <c r="F52" s="107">
        <f>'Stavební rozpočet'!G63</f>
        <v>0</v>
      </c>
      <c r="G52">
        <f>X52*E52+Y52*E52</f>
        <v>0</v>
      </c>
      <c r="H52">
        <v>0</v>
      </c>
      <c r="I52">
        <f>H52*E52</f>
        <v>0</v>
      </c>
      <c r="X52">
        <f>F52*Z52</f>
        <v>0</v>
      </c>
      <c r="Y52">
        <f>F52*(1-Z52)</f>
        <v>0</v>
      </c>
      <c r="Z52">
        <v>0</v>
      </c>
    </row>
    <row r="53" spans="1:26">
      <c r="A53" s="2" t="s">
        <v>168</v>
      </c>
      <c r="B53" s="1" t="s">
        <v>169</v>
      </c>
      <c r="C53" s="25" t="s">
        <v>170</v>
      </c>
      <c r="D53" t="s">
        <v>84</v>
      </c>
      <c r="E53">
        <v>183.7</v>
      </c>
      <c r="F53" s="107">
        <v>0</v>
      </c>
      <c r="G53">
        <f>X53*E53+Y53*E53</f>
        <v>0</v>
      </c>
      <c r="H53">
        <v>6.0000000000000002E-5</v>
      </c>
      <c r="I53">
        <f>H53*E53</f>
        <v>1.1021999999999999E-2</v>
      </c>
      <c r="X53">
        <f>F53*Z53</f>
        <v>0</v>
      </c>
      <c r="Y53">
        <f>F53*(1-Z53)</f>
        <v>0</v>
      </c>
      <c r="Z53">
        <v>0.70306923625981432</v>
      </c>
    </row>
    <row r="54" spans="1:26" ht="12.75" customHeight="1">
      <c r="B54" s="15" t="s">
        <v>58</v>
      </c>
      <c r="C54" s="64" t="s">
        <v>174</v>
      </c>
      <c r="D54" s="69"/>
      <c r="E54" s="69"/>
      <c r="F54" s="69"/>
      <c r="G54" s="69"/>
      <c r="H54" s="69"/>
      <c r="I54" s="16"/>
    </row>
    <row r="55" spans="1:26">
      <c r="A55" s="2" t="s">
        <v>175</v>
      </c>
      <c r="B55" s="1" t="s">
        <v>176</v>
      </c>
      <c r="C55" s="25" t="s">
        <v>177</v>
      </c>
      <c r="D55" t="s">
        <v>122</v>
      </c>
      <c r="E55">
        <v>7.6</v>
      </c>
      <c r="F55" s="107">
        <f>'Stavební rozpočet'!G69</f>
        <v>0</v>
      </c>
      <c r="G55">
        <f>X55*E55+Y55*E55</f>
        <v>0</v>
      </c>
      <c r="H55">
        <v>2.0000000000000001E-4</v>
      </c>
      <c r="I55">
        <f>H55*E55</f>
        <v>1.5200000000000001E-3</v>
      </c>
      <c r="X55">
        <f>F55*Z55</f>
        <v>0</v>
      </c>
      <c r="Y55">
        <f>F55*(1-Z55)</f>
        <v>0</v>
      </c>
      <c r="Z55">
        <v>6.1680462969745803E-2</v>
      </c>
    </row>
    <row r="56" spans="1:26" ht="12.75" customHeight="1">
      <c r="B56" s="15" t="s">
        <v>58</v>
      </c>
      <c r="C56" s="64" t="s">
        <v>178</v>
      </c>
      <c r="D56" s="69"/>
      <c r="E56" s="69"/>
      <c r="F56" s="69"/>
      <c r="G56" s="69"/>
      <c r="H56" s="69"/>
      <c r="I56" s="16"/>
    </row>
    <row r="57" spans="1:26">
      <c r="A57" s="2" t="s">
        <v>66</v>
      </c>
      <c r="B57" s="1" t="s">
        <v>179</v>
      </c>
      <c r="C57" s="25" t="s">
        <v>180</v>
      </c>
      <c r="D57" t="s">
        <v>84</v>
      </c>
      <c r="E57">
        <v>7.6</v>
      </c>
      <c r="F57" s="107">
        <f>'Stavební rozpočet'!G71</f>
        <v>0</v>
      </c>
      <c r="G57">
        <f>X57*E57+Y57*E57</f>
        <v>0</v>
      </c>
      <c r="H57">
        <v>0.01</v>
      </c>
      <c r="I57">
        <f>H57*E57</f>
        <v>7.5999999999999998E-2</v>
      </c>
      <c r="X57">
        <f>F57*Z57</f>
        <v>0</v>
      </c>
      <c r="Y57">
        <f>F57*(1-Z57)</f>
        <v>0</v>
      </c>
      <c r="Z57">
        <v>1</v>
      </c>
    </row>
    <row r="58" spans="1:26" ht="12.75" customHeight="1">
      <c r="B58" s="15" t="s">
        <v>58</v>
      </c>
      <c r="C58" s="64" t="s">
        <v>182</v>
      </c>
      <c r="D58" s="69"/>
      <c r="E58" s="69"/>
      <c r="F58" s="69"/>
      <c r="G58" s="69"/>
      <c r="H58" s="69"/>
      <c r="I58" s="16"/>
    </row>
    <row r="59" spans="1:26">
      <c r="A59" s="2" t="s">
        <v>183</v>
      </c>
      <c r="B59" s="1" t="s">
        <v>184</v>
      </c>
      <c r="C59" s="25" t="s">
        <v>185</v>
      </c>
      <c r="D59" t="s">
        <v>84</v>
      </c>
      <c r="E59">
        <v>11.2</v>
      </c>
      <c r="F59" s="107">
        <f>'Stavební rozpočet'!G74</f>
        <v>0</v>
      </c>
      <c r="G59">
        <f>X59*E59+Y59*E59</f>
        <v>0</v>
      </c>
      <c r="H59">
        <v>6.0999999999999997E-4</v>
      </c>
      <c r="I59">
        <f>H59*E59</f>
        <v>6.8319999999999995E-3</v>
      </c>
      <c r="X59">
        <f>F59*Z59</f>
        <v>0</v>
      </c>
      <c r="Y59">
        <f>F59*(1-Z59)</f>
        <v>0</v>
      </c>
      <c r="Z59">
        <v>9.560557341907823E-2</v>
      </c>
    </row>
    <row r="60" spans="1:26">
      <c r="A60" s="18"/>
      <c r="B60" s="19" t="s">
        <v>186</v>
      </c>
      <c r="C60" s="13" t="s">
        <v>187</v>
      </c>
      <c r="D60" s="13"/>
      <c r="E60" s="13"/>
      <c r="F60" s="13"/>
      <c r="G60" s="13">
        <f>SUM(G61:G61)</f>
        <v>0</v>
      </c>
      <c r="H60" s="13"/>
      <c r="I60" s="13">
        <f>SUM(I61:I61)</f>
        <v>2.2036500000000001E-2</v>
      </c>
    </row>
    <row r="61" spans="1:26">
      <c r="A61" s="2" t="s">
        <v>188</v>
      </c>
      <c r="B61" s="1" t="s">
        <v>189</v>
      </c>
      <c r="C61" s="25" t="s">
        <v>190</v>
      </c>
      <c r="D61" t="s">
        <v>122</v>
      </c>
      <c r="E61">
        <v>8.85</v>
      </c>
      <c r="F61" s="107">
        <f>'Stavební rozpočet'!G76</f>
        <v>0</v>
      </c>
      <c r="G61">
        <f>X61*E61+Y61*E61</f>
        <v>0</v>
      </c>
      <c r="H61">
        <v>2.49E-3</v>
      </c>
      <c r="I61">
        <f>H61*E61</f>
        <v>2.2036500000000001E-2</v>
      </c>
      <c r="X61">
        <f>F61*Z61</f>
        <v>0</v>
      </c>
      <c r="Y61">
        <f>F61*(1-Z61)</f>
        <v>0</v>
      </c>
      <c r="Z61">
        <v>0.24302788844621509</v>
      </c>
    </row>
    <row r="62" spans="1:26" ht="12.75" customHeight="1">
      <c r="B62" s="15" t="s">
        <v>58</v>
      </c>
      <c r="C62" s="64" t="s">
        <v>192</v>
      </c>
      <c r="D62" s="69"/>
      <c r="E62" s="69"/>
      <c r="F62" s="69"/>
      <c r="G62" s="69"/>
      <c r="H62" s="69"/>
      <c r="I62" s="16"/>
    </row>
    <row r="63" spans="1:26">
      <c r="A63" s="18"/>
      <c r="B63" s="19" t="s">
        <v>193</v>
      </c>
      <c r="C63" s="13" t="s">
        <v>194</v>
      </c>
      <c r="D63" s="13"/>
      <c r="E63" s="13"/>
      <c r="F63" s="13"/>
      <c r="G63" s="13">
        <f>SUM(G64:G66)</f>
        <v>0</v>
      </c>
      <c r="H63" s="13"/>
      <c r="I63" s="13">
        <f>SUM(I64:I66)</f>
        <v>0.22458015000000001</v>
      </c>
    </row>
    <row r="64" spans="1:26">
      <c r="A64" s="2" t="s">
        <v>195</v>
      </c>
      <c r="B64" s="1" t="s">
        <v>196</v>
      </c>
      <c r="C64" s="25" t="s">
        <v>197</v>
      </c>
      <c r="D64" t="s">
        <v>84</v>
      </c>
      <c r="E64">
        <v>41.594999999999999</v>
      </c>
      <c r="F64" s="107">
        <f>'Stavební rozpočet'!G79</f>
        <v>0</v>
      </c>
      <c r="G64">
        <f>X64*E64+Y64*E64</f>
        <v>0</v>
      </c>
      <c r="H64">
        <v>2.3700000000000001E-3</v>
      </c>
      <c r="I64">
        <f>H64*E64</f>
        <v>9.8580150000000005E-2</v>
      </c>
      <c r="X64">
        <f>F64*Z64</f>
        <v>0</v>
      </c>
      <c r="Y64">
        <f>F64*(1-Z64)</f>
        <v>0</v>
      </c>
      <c r="Z64">
        <v>0.78046439628482978</v>
      </c>
    </row>
    <row r="65" spans="1:26" ht="12.75" customHeight="1">
      <c r="B65" s="15" t="s">
        <v>58</v>
      </c>
      <c r="C65" s="64" t="s">
        <v>199</v>
      </c>
      <c r="D65" s="69"/>
      <c r="E65" s="69"/>
      <c r="F65" s="69"/>
      <c r="G65" s="69"/>
      <c r="H65" s="69"/>
      <c r="I65" s="16"/>
    </row>
    <row r="66" spans="1:26">
      <c r="A66" s="2" t="s">
        <v>200</v>
      </c>
      <c r="B66" s="1" t="s">
        <v>201</v>
      </c>
      <c r="C66" s="25" t="s">
        <v>202</v>
      </c>
      <c r="D66" t="s">
        <v>84</v>
      </c>
      <c r="E66">
        <v>42</v>
      </c>
      <c r="F66" s="107">
        <f>'Stavební rozpočet'!G81</f>
        <v>0</v>
      </c>
      <c r="G66">
        <f>X66*E66+Y66*E66</f>
        <v>0</v>
      </c>
      <c r="H66">
        <v>3.0000000000000001E-3</v>
      </c>
      <c r="I66">
        <f>H66*E66</f>
        <v>0.126</v>
      </c>
      <c r="X66">
        <f>F66*Z66</f>
        <v>0</v>
      </c>
      <c r="Y66">
        <f>F66*(1-Z66)</f>
        <v>0</v>
      </c>
      <c r="Z66">
        <v>1</v>
      </c>
    </row>
    <row r="67" spans="1:26" ht="12.75" customHeight="1">
      <c r="B67" s="15" t="s">
        <v>58</v>
      </c>
      <c r="C67" s="64" t="s">
        <v>204</v>
      </c>
      <c r="D67" s="69"/>
      <c r="E67" s="69"/>
      <c r="F67" s="69"/>
      <c r="G67" s="69"/>
      <c r="H67" s="69"/>
      <c r="I67" s="16"/>
    </row>
    <row r="68" spans="1:26">
      <c r="A68" s="18"/>
      <c r="B68" s="19" t="s">
        <v>205</v>
      </c>
      <c r="C68" s="13" t="s">
        <v>206</v>
      </c>
      <c r="D68" s="13"/>
      <c r="E68" s="13"/>
      <c r="F68" s="13"/>
      <c r="G68" s="13">
        <f>SUM(G69:G69)</f>
        <v>0</v>
      </c>
      <c r="H68" s="13"/>
      <c r="I68" s="13">
        <f>SUM(I69:I69)</f>
        <v>6.9631449999999998E-2</v>
      </c>
    </row>
    <row r="69" spans="1:26">
      <c r="A69" s="2" t="s">
        <v>79</v>
      </c>
      <c r="B69" s="1" t="s">
        <v>207</v>
      </c>
      <c r="C69" s="25" t="s">
        <v>208</v>
      </c>
      <c r="D69" t="s">
        <v>84</v>
      </c>
      <c r="E69">
        <v>142.10499999999999</v>
      </c>
      <c r="F69" s="107">
        <f>'Stavební rozpočet'!G84</f>
        <v>0</v>
      </c>
      <c r="G69">
        <f>X69*E69+Y69*E69</f>
        <v>0</v>
      </c>
      <c r="H69">
        <v>4.8999999999999998E-4</v>
      </c>
      <c r="I69">
        <f>H69*E69</f>
        <v>6.9631449999999998E-2</v>
      </c>
      <c r="X69">
        <f>F69*Z69</f>
        <v>0</v>
      </c>
      <c r="Y69">
        <f>F69*(1-Z69)</f>
        <v>0</v>
      </c>
      <c r="Z69">
        <v>0.57752933824039998</v>
      </c>
    </row>
    <row r="70" spans="1:26">
      <c r="A70" s="18"/>
      <c r="B70" s="19" t="s">
        <v>211</v>
      </c>
      <c r="C70" s="13" t="s">
        <v>212</v>
      </c>
      <c r="D70" s="13"/>
      <c r="E70" s="13"/>
      <c r="F70" s="13"/>
      <c r="G70" s="13">
        <f>SUM(G71:G73)</f>
        <v>0</v>
      </c>
      <c r="H70" s="13"/>
      <c r="I70" s="13">
        <f>SUM(I71:I73)</f>
        <v>2.8980000000000002E-2</v>
      </c>
    </row>
    <row r="71" spans="1:26" ht="24">
      <c r="A71" s="2" t="s">
        <v>213</v>
      </c>
      <c r="B71" s="1" t="s">
        <v>214</v>
      </c>
      <c r="C71" s="25" t="s">
        <v>215</v>
      </c>
      <c r="D71" t="s">
        <v>122</v>
      </c>
      <c r="E71">
        <v>18</v>
      </c>
      <c r="F71" s="107">
        <f>'Stavební rozpočet'!G86</f>
        <v>0</v>
      </c>
      <c r="G71">
        <f>X71*E71+Y71*E71</f>
        <v>0</v>
      </c>
      <c r="H71">
        <v>1.6100000000000001E-3</v>
      </c>
      <c r="I71">
        <f>H71*E71</f>
        <v>2.8980000000000002E-2</v>
      </c>
      <c r="X71">
        <f>F71*Z71</f>
        <v>0</v>
      </c>
      <c r="Y71">
        <f>F71*(1-Z71)</f>
        <v>0</v>
      </c>
      <c r="Z71">
        <v>0.71282296650717702</v>
      </c>
    </row>
    <row r="72" spans="1:26" ht="12.75" customHeight="1">
      <c r="B72" s="15" t="s">
        <v>58</v>
      </c>
      <c r="C72" s="64" t="s">
        <v>218</v>
      </c>
      <c r="D72" s="69"/>
      <c r="E72" s="69"/>
      <c r="F72" s="69"/>
      <c r="G72" s="69"/>
      <c r="H72" s="69"/>
      <c r="I72" s="16"/>
    </row>
    <row r="73" spans="1:26">
      <c r="A73" s="2" t="s">
        <v>219</v>
      </c>
      <c r="B73" s="1" t="s">
        <v>220</v>
      </c>
      <c r="C73" s="25" t="s">
        <v>221</v>
      </c>
      <c r="D73" t="s">
        <v>122</v>
      </c>
      <c r="E73">
        <v>9</v>
      </c>
      <c r="F73" s="107">
        <f>'Stavební rozpočet'!G88</f>
        <v>0</v>
      </c>
      <c r="G73">
        <f>X73*E73+Y73*E73</f>
        <v>0</v>
      </c>
      <c r="H73">
        <v>0</v>
      </c>
      <c r="I73">
        <f>H73*E73</f>
        <v>0</v>
      </c>
      <c r="X73">
        <f>F73*Z73</f>
        <v>0</v>
      </c>
      <c r="Y73">
        <f>F73*(1-Z73)</f>
        <v>0</v>
      </c>
      <c r="Z73">
        <v>0</v>
      </c>
    </row>
    <row r="74" spans="1:26">
      <c r="A74" s="26"/>
      <c r="B74" s="3"/>
      <c r="C74" s="27"/>
      <c r="D74" s="27"/>
      <c r="E74" s="68" t="s">
        <v>222</v>
      </c>
      <c r="F74" s="68"/>
      <c r="G74" s="27">
        <f>G7+G10+G12+G17+G23+G25+G31+G35+G60+G63+G68+G70</f>
        <v>0</v>
      </c>
      <c r="H74" s="27"/>
      <c r="I74" s="27"/>
      <c r="J74" s="27"/>
      <c r="K74" s="27"/>
      <c r="L74" s="27"/>
      <c r="M74" s="27"/>
    </row>
    <row r="75" spans="1:26">
      <c r="A75" s="23" t="s">
        <v>223</v>
      </c>
    </row>
    <row r="76" spans="1:26" ht="0" hidden="1" customHeight="1">
      <c r="A76" s="66"/>
      <c r="B76" s="42"/>
      <c r="C76" s="67"/>
      <c r="D76" s="67"/>
      <c r="E76" s="67"/>
      <c r="F76" s="67"/>
      <c r="G76" s="67"/>
      <c r="H76" s="67"/>
    </row>
  </sheetData>
  <sheetProtection password="C5E3" sheet="1" objects="1" scenarios="1" formatCells="0" formatColumns="0" formatRows="0" insertColumns="0" insertRows="0" insertHyperlinks="0" deleteColumns="0" deleteRows="0" sort="0" autoFilter="0" pivotTables="0"/>
  <mergeCells count="32">
    <mergeCell ref="C62:H62"/>
    <mergeCell ref="C65:H65"/>
    <mergeCell ref="C67:H67"/>
    <mergeCell ref="C72:H72"/>
    <mergeCell ref="A2:B2"/>
    <mergeCell ref="A3:B3"/>
    <mergeCell ref="A4:B4"/>
    <mergeCell ref="A5:B5"/>
    <mergeCell ref="C47:H47"/>
    <mergeCell ref="C49:H49"/>
    <mergeCell ref="C54:H54"/>
    <mergeCell ref="C56:H56"/>
    <mergeCell ref="C58:H58"/>
    <mergeCell ref="C37:H37"/>
    <mergeCell ref="C39:H39"/>
    <mergeCell ref="C41:H41"/>
    <mergeCell ref="C43:H43"/>
    <mergeCell ref="C45:H45"/>
    <mergeCell ref="C16:H16"/>
    <mergeCell ref="C20:H20"/>
    <mergeCell ref="C27:H27"/>
    <mergeCell ref="C29:H29"/>
    <mergeCell ref="C34:H34"/>
    <mergeCell ref="C9:H9"/>
    <mergeCell ref="C14:H14"/>
    <mergeCell ref="E74:F74"/>
    <mergeCell ref="A76:H76"/>
    <mergeCell ref="A1:L1"/>
    <mergeCell ref="E2:F2"/>
    <mergeCell ref="E3:F3"/>
    <mergeCell ref="E4:F4"/>
    <mergeCell ref="E5:F5"/>
  </mergeCells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35"/>
  <sheetViews>
    <sheetView workbookViewId="0">
      <selection sqref="A1:I1"/>
    </sheetView>
  </sheetViews>
  <sheetFormatPr baseColWidth="10" defaultColWidth="8.83203125" defaultRowHeight="12" x14ac:dyDescent="0"/>
  <cols>
    <col min="1" max="1" width="9.1640625" customWidth="1"/>
    <col min="2" max="2" width="12.83203125" customWidth="1"/>
    <col min="3" max="3" width="22.83203125" customWidth="1"/>
    <col min="4" max="4" width="10" customWidth="1"/>
    <col min="5" max="5" width="14" customWidth="1"/>
    <col min="6" max="6" width="22.83203125" customWidth="1"/>
    <col min="7" max="7" width="9.1640625" customWidth="1"/>
    <col min="8" max="8" width="12.83203125" customWidth="1"/>
    <col min="9" max="9" width="22.83203125" customWidth="1"/>
  </cols>
  <sheetData>
    <row r="1" spans="1:9" ht="30" customHeight="1">
      <c r="A1" s="70" t="s">
        <v>227</v>
      </c>
      <c r="B1" s="42"/>
      <c r="C1" s="42"/>
      <c r="D1" s="42"/>
      <c r="E1" s="42"/>
      <c r="F1" s="42"/>
      <c r="G1" s="42"/>
      <c r="H1" s="42"/>
      <c r="I1" s="42"/>
    </row>
    <row r="2" spans="1:9" ht="25.5" customHeight="1">
      <c r="A2" s="71" t="s">
        <v>1</v>
      </c>
      <c r="B2" s="72"/>
      <c r="C2" s="21" t="s">
        <v>2</v>
      </c>
      <c r="D2" s="29"/>
      <c r="E2" s="29" t="s">
        <v>5</v>
      </c>
      <c r="F2" s="29" t="s">
        <v>6</v>
      </c>
      <c r="G2" s="29"/>
      <c r="H2" s="29" t="s">
        <v>228</v>
      </c>
      <c r="I2" s="31" t="s">
        <v>229</v>
      </c>
    </row>
    <row r="3" spans="1:9" ht="25.5" customHeight="1">
      <c r="A3" s="73" t="s">
        <v>7</v>
      </c>
      <c r="B3" s="42"/>
      <c r="C3" s="1"/>
      <c r="D3" s="1"/>
      <c r="E3" s="1" t="s">
        <v>9</v>
      </c>
      <c r="F3" s="1" t="s">
        <v>10</v>
      </c>
      <c r="G3" s="1"/>
      <c r="H3" s="1" t="s">
        <v>228</v>
      </c>
      <c r="I3" s="32" t="s">
        <v>230</v>
      </c>
    </row>
    <row r="4" spans="1:9" ht="25.5" customHeight="1">
      <c r="A4" s="73" t="s">
        <v>11</v>
      </c>
      <c r="B4" s="42"/>
      <c r="C4" s="1" t="s">
        <v>12</v>
      </c>
      <c r="D4" s="1"/>
      <c r="E4" s="1" t="s">
        <v>14</v>
      </c>
      <c r="F4" s="109"/>
      <c r="G4" s="1"/>
      <c r="H4" s="1" t="s">
        <v>228</v>
      </c>
      <c r="I4" s="114"/>
    </row>
    <row r="5" spans="1:9" ht="25.5" customHeight="1">
      <c r="A5" s="73" t="s">
        <v>8</v>
      </c>
      <c r="B5" s="42"/>
      <c r="C5" s="1"/>
      <c r="D5" s="1"/>
      <c r="E5" s="1" t="s">
        <v>13</v>
      </c>
      <c r="F5" s="109"/>
      <c r="G5" s="1"/>
      <c r="H5" s="1" t="s">
        <v>231</v>
      </c>
      <c r="I5" s="33">
        <v>34</v>
      </c>
    </row>
    <row r="6" spans="1:9" ht="25.5" customHeight="1">
      <c r="A6" s="74" t="s">
        <v>15</v>
      </c>
      <c r="B6" s="75"/>
      <c r="C6" s="30"/>
      <c r="D6" s="30"/>
      <c r="E6" s="30" t="s">
        <v>18</v>
      </c>
      <c r="F6" s="113"/>
      <c r="G6" s="30"/>
      <c r="H6" s="30" t="s">
        <v>232</v>
      </c>
      <c r="I6" s="115"/>
    </row>
    <row r="7" spans="1:9" ht="25.5" customHeight="1">
      <c r="A7" s="76" t="s">
        <v>233</v>
      </c>
      <c r="B7" s="77"/>
      <c r="C7" s="77"/>
      <c r="D7" s="77"/>
      <c r="E7" s="77"/>
      <c r="F7" s="77"/>
      <c r="G7" s="77"/>
      <c r="H7" s="77"/>
      <c r="I7" s="77"/>
    </row>
    <row r="8" spans="1:9" ht="25.5" customHeight="1">
      <c r="A8" s="39" t="s">
        <v>234</v>
      </c>
      <c r="B8" s="78" t="s">
        <v>235</v>
      </c>
      <c r="C8" s="79"/>
      <c r="D8" s="39" t="s">
        <v>236</v>
      </c>
      <c r="E8" s="78" t="s">
        <v>237</v>
      </c>
      <c r="F8" s="79"/>
      <c r="G8" s="39" t="s">
        <v>238</v>
      </c>
      <c r="H8" s="78" t="s">
        <v>239</v>
      </c>
      <c r="I8" s="79"/>
    </row>
    <row r="9" spans="1:9" ht="15">
      <c r="A9" s="80" t="s">
        <v>240</v>
      </c>
      <c r="B9" s="103"/>
      <c r="C9" s="105">
        <f>'Rozpočet - vybrané sloupce'!G7+'Rozpočet - vybrané sloupce'!G10+'Rozpočet - vybrané sloupce'!G12+'Rozpočet - vybrané sloupce'!G17+'Rozpočet - vybrané sloupce'!G23+'Rozpočet - vybrané sloupce'!G25+'Rozpočet - vybrané sloupce'!G31</f>
        <v>0</v>
      </c>
      <c r="D9" s="84" t="s">
        <v>241</v>
      </c>
      <c r="E9" s="82"/>
      <c r="F9" s="116"/>
      <c r="G9" s="84" t="s">
        <v>242</v>
      </c>
      <c r="H9" s="82"/>
      <c r="I9" s="116"/>
    </row>
    <row r="10" spans="1:9" ht="15">
      <c r="A10" s="80"/>
      <c r="B10" s="104"/>
      <c r="C10" s="106"/>
      <c r="D10" s="84" t="s">
        <v>243</v>
      </c>
      <c r="E10" s="82"/>
      <c r="F10" s="116"/>
      <c r="G10" s="84" t="s">
        <v>244</v>
      </c>
      <c r="H10" s="82"/>
      <c r="I10" s="116"/>
    </row>
    <row r="11" spans="1:9" ht="15">
      <c r="A11" s="80" t="s">
        <v>245</v>
      </c>
      <c r="B11" s="103"/>
      <c r="C11" s="105">
        <f>'Rozpočet - vybrané sloupce'!G35+'Rozpočet - vybrané sloupce'!G60+'Rozpočet - vybrané sloupce'!G63+'Rozpočet - vybrané sloupce'!G68+'Rozpočet - vybrané sloupce'!G70</f>
        <v>0</v>
      </c>
      <c r="D11" s="84" t="s">
        <v>246</v>
      </c>
      <c r="E11" s="82"/>
      <c r="F11" s="116"/>
      <c r="G11" s="84" t="s">
        <v>247</v>
      </c>
      <c r="H11" s="82"/>
      <c r="I11" s="116"/>
    </row>
    <row r="12" spans="1:9" ht="15">
      <c r="A12" s="80"/>
      <c r="B12" s="104"/>
      <c r="C12" s="106"/>
      <c r="D12" s="117"/>
      <c r="E12" s="118"/>
      <c r="F12" s="116"/>
      <c r="G12" s="84" t="s">
        <v>248</v>
      </c>
      <c r="H12" s="82"/>
      <c r="I12" s="116"/>
    </row>
    <row r="13" spans="1:9" ht="15">
      <c r="A13" s="80" t="s">
        <v>249</v>
      </c>
      <c r="B13" s="103"/>
      <c r="C13" s="105"/>
      <c r="D13" s="117"/>
      <c r="E13" s="118"/>
      <c r="F13" s="116"/>
      <c r="G13" s="84" t="s">
        <v>250</v>
      </c>
      <c r="H13" s="82"/>
      <c r="I13" s="116"/>
    </row>
    <row r="14" spans="1:9" ht="15">
      <c r="A14" s="80"/>
      <c r="B14" s="104"/>
      <c r="C14" s="106"/>
      <c r="D14" s="84"/>
      <c r="E14" s="82"/>
      <c r="F14" s="36"/>
      <c r="G14" s="84" t="s">
        <v>251</v>
      </c>
      <c r="H14" s="82"/>
      <c r="I14" s="36"/>
    </row>
    <row r="15" spans="1:9" ht="15">
      <c r="A15" s="81" t="s">
        <v>252</v>
      </c>
      <c r="B15" s="82"/>
      <c r="C15" s="36">
        <f>SUM('Stavební rozpočet'!X8:X88)</f>
        <v>0</v>
      </c>
      <c r="D15" s="84"/>
      <c r="E15" s="82"/>
      <c r="F15" s="36"/>
      <c r="G15" s="34"/>
      <c r="H15" s="35"/>
      <c r="I15" s="36"/>
    </row>
    <row r="16" spans="1:9" ht="15">
      <c r="A16" s="81" t="s">
        <v>253</v>
      </c>
      <c r="B16" s="82"/>
      <c r="C16" s="36">
        <f>SUM('Stavební rozpočet'!P8:P88)</f>
        <v>0</v>
      </c>
      <c r="D16" s="84"/>
      <c r="E16" s="82"/>
      <c r="F16" s="36"/>
      <c r="G16" s="34"/>
      <c r="H16" s="35"/>
      <c r="I16" s="36"/>
    </row>
    <row r="17" spans="1:9" ht="15">
      <c r="A17" s="81" t="s">
        <v>254</v>
      </c>
      <c r="B17" s="82"/>
      <c r="C17" s="36">
        <f>SUM(C9:C16)</f>
        <v>0</v>
      </c>
      <c r="D17" s="81" t="s">
        <v>255</v>
      </c>
      <c r="E17" s="83"/>
      <c r="F17" s="36">
        <f>SUM(F9:F16)</f>
        <v>0</v>
      </c>
      <c r="G17" s="81" t="s">
        <v>256</v>
      </c>
      <c r="H17" s="83"/>
      <c r="I17" s="36">
        <f>SUM(I9:I16)</f>
        <v>0</v>
      </c>
    </row>
    <row r="18" spans="1:9" ht="15">
      <c r="A18" s="28"/>
      <c r="B18" s="28"/>
      <c r="C18" s="28"/>
      <c r="D18" s="81" t="s">
        <v>257</v>
      </c>
      <c r="E18" s="83"/>
      <c r="F18" s="36"/>
      <c r="G18" s="81" t="s">
        <v>258</v>
      </c>
      <c r="H18" s="83"/>
      <c r="I18" s="36"/>
    </row>
    <row r="19" spans="1:9" ht="15">
      <c r="A19" s="28"/>
      <c r="B19" s="28"/>
      <c r="C19" s="28"/>
      <c r="D19" s="28"/>
      <c r="E19" s="28"/>
      <c r="F19" s="28"/>
      <c r="G19" s="38"/>
      <c r="H19" s="38"/>
      <c r="I19" s="28"/>
    </row>
    <row r="20" spans="1:9" ht="15">
      <c r="A20" s="28"/>
      <c r="B20" s="28"/>
      <c r="C20" s="28"/>
      <c r="D20" s="28"/>
      <c r="E20" s="28"/>
      <c r="F20" s="28"/>
      <c r="G20" s="38"/>
      <c r="H20" s="38"/>
      <c r="I20" s="28"/>
    </row>
    <row r="21" spans="1:9" ht="15">
      <c r="A21" s="28"/>
      <c r="B21" s="28"/>
      <c r="C21" s="28"/>
      <c r="D21" s="28"/>
      <c r="E21" s="28"/>
      <c r="F21" s="28"/>
      <c r="G21" s="28"/>
      <c r="H21" s="28"/>
      <c r="I21" s="28"/>
    </row>
    <row r="22" spans="1:9" ht="15">
      <c r="A22" s="85" t="s">
        <v>259</v>
      </c>
      <c r="B22" s="86"/>
      <c r="C22" s="37">
        <f>SUM('Stavební rozpočet'!Z9:Z88)*(1-C18/100)</f>
        <v>0</v>
      </c>
      <c r="D22" s="28"/>
      <c r="E22" s="28"/>
      <c r="F22" s="28"/>
      <c r="G22" s="28"/>
      <c r="H22" s="28"/>
      <c r="I22" s="28"/>
    </row>
    <row r="23" spans="1:9" ht="15">
      <c r="A23" s="85" t="s">
        <v>260</v>
      </c>
      <c r="B23" s="86"/>
      <c r="C23" s="37">
        <f>SUM('Stavební rozpočet'!AA9:AA88)*(1-C18/100)</f>
        <v>0</v>
      </c>
      <c r="D23" s="85" t="s">
        <v>261</v>
      </c>
      <c r="E23" s="86"/>
      <c r="F23" s="37">
        <f>ROUND(C23*(15/100),2)</f>
        <v>0</v>
      </c>
      <c r="G23" s="85" t="s">
        <v>262</v>
      </c>
      <c r="H23" s="86"/>
      <c r="I23" s="37">
        <f>SUM(C22:C24)</f>
        <v>0</v>
      </c>
    </row>
    <row r="24" spans="1:9" ht="15">
      <c r="A24" s="85" t="s">
        <v>263</v>
      </c>
      <c r="B24" s="86"/>
      <c r="C24" s="37">
        <f>C17+F17+I17</f>
        <v>0</v>
      </c>
      <c r="D24" s="85" t="s">
        <v>264</v>
      </c>
      <c r="E24" s="86"/>
      <c r="F24" s="37">
        <f>ROUND(C24*(21/100),2)</f>
        <v>0</v>
      </c>
      <c r="G24" s="85" t="s">
        <v>265</v>
      </c>
      <c r="H24" s="86"/>
      <c r="I24" s="37">
        <f>F23+F24+I23</f>
        <v>0</v>
      </c>
    </row>
    <row r="25" spans="1:9" ht="15">
      <c r="A25" s="28"/>
      <c r="B25" s="28"/>
      <c r="C25" s="28"/>
      <c r="D25" s="28"/>
      <c r="E25" s="28"/>
      <c r="F25" s="28"/>
      <c r="G25" s="28"/>
      <c r="H25" s="28"/>
      <c r="I25" s="28"/>
    </row>
    <row r="26" spans="1:9" ht="15">
      <c r="A26" s="87" t="s">
        <v>9</v>
      </c>
      <c r="B26" s="88"/>
      <c r="C26" s="89"/>
      <c r="D26" s="87" t="s">
        <v>5</v>
      </c>
      <c r="E26" s="88"/>
      <c r="F26" s="89"/>
      <c r="G26" s="87" t="s">
        <v>14</v>
      </c>
      <c r="H26" s="88"/>
      <c r="I26" s="89"/>
    </row>
    <row r="27" spans="1:9">
      <c r="A27" s="90"/>
      <c r="B27" s="91"/>
      <c r="C27" s="92"/>
      <c r="D27" s="90"/>
      <c r="E27" s="91"/>
      <c r="F27" s="92"/>
      <c r="G27" s="90"/>
      <c r="H27" s="91"/>
      <c r="I27" s="92"/>
    </row>
    <row r="28" spans="1:9" ht="25" customHeight="1">
      <c r="A28" s="90"/>
      <c r="B28" s="91"/>
      <c r="C28" s="92"/>
      <c r="D28" s="90"/>
      <c r="E28" s="91"/>
      <c r="F28" s="92"/>
      <c r="G28" s="90"/>
      <c r="H28" s="91"/>
      <c r="I28" s="92"/>
    </row>
    <row r="29" spans="1:9">
      <c r="A29" s="90"/>
      <c r="B29" s="91"/>
      <c r="C29" s="92"/>
      <c r="D29" s="90"/>
      <c r="E29" s="91"/>
      <c r="F29" s="92"/>
      <c r="G29" s="90"/>
      <c r="H29" s="91"/>
      <c r="I29" s="92"/>
    </row>
    <row r="30" spans="1:9" ht="15">
      <c r="A30" s="93" t="s">
        <v>266</v>
      </c>
      <c r="B30" s="94"/>
      <c r="C30" s="95"/>
      <c r="D30" s="93" t="s">
        <v>266</v>
      </c>
      <c r="E30" s="94"/>
      <c r="F30" s="95"/>
      <c r="G30" s="93" t="s">
        <v>266</v>
      </c>
      <c r="H30" s="94"/>
      <c r="I30" s="95"/>
    </row>
    <row r="31" spans="1:9" ht="15">
      <c r="A31" s="40" t="s">
        <v>223</v>
      </c>
      <c r="B31" s="28"/>
      <c r="C31" s="28"/>
      <c r="D31" s="28"/>
      <c r="E31" s="28"/>
      <c r="F31" s="28"/>
      <c r="G31" s="28"/>
      <c r="H31" s="28"/>
      <c r="I31" s="28"/>
    </row>
    <row r="32" spans="1:9" ht="0" hidden="1" customHeight="1">
      <c r="A32" s="96"/>
      <c r="B32" s="91"/>
      <c r="C32" s="91"/>
      <c r="D32" s="91"/>
      <c r="E32" s="91"/>
      <c r="F32" s="91"/>
      <c r="G32" s="91"/>
      <c r="H32" s="91"/>
      <c r="I32" s="91"/>
    </row>
    <row r="33" spans="1:9" ht="15">
      <c r="A33" s="28"/>
      <c r="B33" s="28"/>
      <c r="C33" s="28"/>
      <c r="D33" s="28"/>
      <c r="E33" s="28"/>
      <c r="F33" s="28"/>
      <c r="G33" s="28"/>
      <c r="H33" s="28"/>
      <c r="I33" s="28"/>
    </row>
    <row r="34" spans="1:9" ht="15">
      <c r="A34" s="28"/>
      <c r="B34" s="28"/>
      <c r="C34" s="28"/>
      <c r="D34" s="28"/>
      <c r="E34" s="28"/>
      <c r="F34" s="28"/>
      <c r="G34" s="28"/>
      <c r="H34" s="28"/>
      <c r="I34" s="28"/>
    </row>
    <row r="35" spans="1:9" ht="15">
      <c r="A35" s="28"/>
      <c r="B35" s="28"/>
      <c r="C35" s="28"/>
      <c r="D35" s="28"/>
      <c r="E35" s="28"/>
      <c r="F35" s="28"/>
      <c r="G35" s="28"/>
      <c r="H35" s="28"/>
      <c r="I35" s="28"/>
    </row>
  </sheetData>
  <sheetProtection password="C5E3" sheet="1" objects="1" scenarios="1" formatCells="0" formatColumns="0" formatRows="0" insertColumns="0" insertRows="0" insertHyperlinks="0" deleteColumns="0" deleteRows="0" sort="0" autoFilter="0" pivotTables="0"/>
  <mergeCells count="57">
    <mergeCell ref="A32:I32"/>
    <mergeCell ref="D9:E9"/>
    <mergeCell ref="D10:E10"/>
    <mergeCell ref="D11:E11"/>
    <mergeCell ref="D12:E12"/>
    <mergeCell ref="D13:E13"/>
    <mergeCell ref="D14:E14"/>
    <mergeCell ref="D15:E15"/>
    <mergeCell ref="D16:E16"/>
    <mergeCell ref="B9:B10"/>
    <mergeCell ref="B11:B12"/>
    <mergeCell ref="B13:B14"/>
    <mergeCell ref="C9:C10"/>
    <mergeCell ref="C11:C12"/>
    <mergeCell ref="C13:C14"/>
    <mergeCell ref="G23:H23"/>
    <mergeCell ref="G24:H24"/>
    <mergeCell ref="A26:C26"/>
    <mergeCell ref="A27:C29"/>
    <mergeCell ref="A30:C30"/>
    <mergeCell ref="D26:F26"/>
    <mergeCell ref="D27:F29"/>
    <mergeCell ref="D30:F30"/>
    <mergeCell ref="G26:I26"/>
    <mergeCell ref="G27:I29"/>
    <mergeCell ref="G30:I30"/>
    <mergeCell ref="A22:B22"/>
    <mergeCell ref="A23:B23"/>
    <mergeCell ref="A24:B24"/>
    <mergeCell ref="D23:E23"/>
    <mergeCell ref="D24:E24"/>
    <mergeCell ref="D18:E18"/>
    <mergeCell ref="H8:I8"/>
    <mergeCell ref="G9:H9"/>
    <mergeCell ref="G10:H10"/>
    <mergeCell ref="G11:H11"/>
    <mergeCell ref="G12:H12"/>
    <mergeCell ref="G13:H13"/>
    <mergeCell ref="G14:H14"/>
    <mergeCell ref="G17:H17"/>
    <mergeCell ref="G18:H18"/>
    <mergeCell ref="A13:A14"/>
    <mergeCell ref="A15:B15"/>
    <mergeCell ref="A16:B16"/>
    <mergeCell ref="A17:B17"/>
    <mergeCell ref="E8:F8"/>
    <mergeCell ref="D17:E17"/>
    <mergeCell ref="A6:B6"/>
    <mergeCell ref="A7:I7"/>
    <mergeCell ref="B8:C8"/>
    <mergeCell ref="A9:A10"/>
    <mergeCell ref="A11:A12"/>
    <mergeCell ref="A1:I1"/>
    <mergeCell ref="A2:B2"/>
    <mergeCell ref="A3:B3"/>
    <mergeCell ref="A4:B4"/>
    <mergeCell ref="A5:B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Rozpočet - vybrané sloupce</vt:lpstr>
      <vt:lpstr>Krycí list rozpočtu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Veranda u KD</dc:title>
  <dc:subject/>
  <dc:creator>Verlag Dashőfer, s.r.o.</dc:creator>
  <cp:keywords/>
  <dc:description/>
  <cp:lastModifiedBy>Daniel Zygula</cp:lastModifiedBy>
  <dcterms:created xsi:type="dcterms:W3CDTF">2020-04-07T08:00:07Z</dcterms:created>
  <dcterms:modified xsi:type="dcterms:W3CDTF">2020-04-07T08:19:15Z</dcterms:modified>
  <cp:category/>
</cp:coreProperties>
</file>