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/>
  <mc:AlternateContent xmlns:mc="http://schemas.openxmlformats.org/markup-compatibility/2006">
    <mc:Choice Requires="x15">
      <x15ac:absPath xmlns:x15ac="http://schemas.microsoft.com/office/spreadsheetml/2010/11/ac" url="E:\emaily\"/>
    </mc:Choice>
  </mc:AlternateContent>
  <xr:revisionPtr revIDLastSave="0" documentId="13_ncr:1_{47F120D9-FCAA-4293-85E7-AC5B0F1ED614}" xr6:coauthVersionLast="38" xr6:coauthVersionMax="38" xr10:uidLastSave="{00000000-0000-0000-0000-000000000000}"/>
  <bookViews>
    <workbookView xWindow="0" yWindow="0" windowWidth="28800" windowHeight="12225" xr2:uid="{00000000-000D-0000-FFFF-FFFF00000000}"/>
  </bookViews>
  <sheets>
    <sheet name="Rekapitulace stavby" sheetId="1" r:id="rId1"/>
    <sheet name="01 - SO 101 - Komunikace ..." sheetId="2" r:id="rId2"/>
    <sheet name="02 - SO 301 - Odvodnění k..." sheetId="3" r:id="rId3"/>
    <sheet name="03 - Vedlejší náklady" sheetId="4" r:id="rId4"/>
  </sheets>
  <definedNames>
    <definedName name="_xlnm.Print_Titles" localSheetId="1">'01 - SO 101 - Komunikace ...'!$124:$124</definedName>
    <definedName name="_xlnm.Print_Titles" localSheetId="2">'02 - SO 301 - Odvodnění k...'!$121:$121</definedName>
    <definedName name="_xlnm.Print_Titles" localSheetId="3">'03 - Vedlejší náklady'!$115:$115</definedName>
    <definedName name="_xlnm.Print_Titles" localSheetId="0">'Rekapitulace stavby'!$85:$85</definedName>
    <definedName name="_xlnm.Print_Area" localSheetId="1">'01 - SO 101 - Komunikace ...'!$C$4:$Q$70,'01 - SO 101 - Komunikace ...'!$C$76:$Q$108,'01 - SO 101 - Komunikace ...'!$C$114:$Q$279</definedName>
    <definedName name="_xlnm.Print_Area" localSheetId="2">'02 - SO 301 - Odvodnění k...'!$C$4:$Q$70,'02 - SO 301 - Odvodnění k...'!$C$76:$Q$105,'02 - SO 301 - Odvodnění k...'!$C$111:$Q$200</definedName>
    <definedName name="_xlnm.Print_Area" localSheetId="3">'03 - Vedlejší náklady'!$C$4:$Q$70,'03 - Vedlejší náklady'!$C$76:$Q$99,'03 - Vedlejší náklady'!$C$105:$Q$129</definedName>
    <definedName name="_xlnm.Print_Area" localSheetId="0">'Rekapitulace stavby'!$C$4:$AP$70,'Rekapitulace stavby'!$C$76:$AP$98</definedName>
  </definedNames>
  <calcPr calcId="181029"/>
</workbook>
</file>

<file path=xl/calcChain.xml><?xml version="1.0" encoding="utf-8"?>
<calcChain xmlns="http://schemas.openxmlformats.org/spreadsheetml/2006/main">
  <c r="N129" i="4" l="1"/>
  <c r="AY90" i="1"/>
  <c r="AX90" i="1"/>
  <c r="BI128" i="4"/>
  <c r="BH128" i="4"/>
  <c r="BG128" i="4"/>
  <c r="BF128" i="4"/>
  <c r="AA128" i="4"/>
  <c r="Y128" i="4"/>
  <c r="W128" i="4"/>
  <c r="BK128" i="4"/>
  <c r="N128" i="4"/>
  <c r="BE128" i="4" s="1"/>
  <c r="BI127" i="4"/>
  <c r="BH127" i="4"/>
  <c r="BG127" i="4"/>
  <c r="BF127" i="4"/>
  <c r="AA127" i="4"/>
  <c r="Y127" i="4"/>
  <c r="W127" i="4"/>
  <c r="BK127" i="4"/>
  <c r="N127" i="4"/>
  <c r="BE127" i="4" s="1"/>
  <c r="BI126" i="4"/>
  <c r="BH126" i="4"/>
  <c r="BG126" i="4"/>
  <c r="BF126" i="4"/>
  <c r="AA126" i="4"/>
  <c r="Y126" i="4"/>
  <c r="W126" i="4"/>
  <c r="BK126" i="4"/>
  <c r="N126" i="4"/>
  <c r="BE126" i="4" s="1"/>
  <c r="BI125" i="4"/>
  <c r="BH125" i="4"/>
  <c r="BG125" i="4"/>
  <c r="BF125" i="4"/>
  <c r="AA125" i="4"/>
  <c r="Y125" i="4"/>
  <c r="W125" i="4"/>
  <c r="BK125" i="4"/>
  <c r="N125" i="4"/>
  <c r="BE125" i="4" s="1"/>
  <c r="BI124" i="4"/>
  <c r="BH124" i="4"/>
  <c r="BG124" i="4"/>
  <c r="BF124" i="4"/>
  <c r="AA124" i="4"/>
  <c r="Y124" i="4"/>
  <c r="W124" i="4"/>
  <c r="BK124" i="4"/>
  <c r="N124" i="4"/>
  <c r="BE124" i="4" s="1"/>
  <c r="BI123" i="4"/>
  <c r="BH123" i="4"/>
  <c r="BG123" i="4"/>
  <c r="BF123" i="4"/>
  <c r="AA123" i="4"/>
  <c r="Y123" i="4"/>
  <c r="W123" i="4"/>
  <c r="BK123" i="4"/>
  <c r="N123" i="4"/>
  <c r="BE123" i="4" s="1"/>
  <c r="BI122" i="4"/>
  <c r="BH122" i="4"/>
  <c r="BG122" i="4"/>
  <c r="BF122" i="4"/>
  <c r="AA122" i="4"/>
  <c r="Y122" i="4"/>
  <c r="W122" i="4"/>
  <c r="BK122" i="4"/>
  <c r="N122" i="4"/>
  <c r="BE122" i="4" s="1"/>
  <c r="BI121" i="4"/>
  <c r="BH121" i="4"/>
  <c r="BG121" i="4"/>
  <c r="BF121" i="4"/>
  <c r="AA121" i="4"/>
  <c r="Y121" i="4"/>
  <c r="W121" i="4"/>
  <c r="BK121" i="4"/>
  <c r="N121" i="4"/>
  <c r="BE121" i="4" s="1"/>
  <c r="BI120" i="4"/>
  <c r="BH120" i="4"/>
  <c r="BG120" i="4"/>
  <c r="BF120" i="4"/>
  <c r="AA120" i="4"/>
  <c r="Y120" i="4"/>
  <c r="W120" i="4"/>
  <c r="BK120" i="4"/>
  <c r="N120" i="4"/>
  <c r="BE120" i="4" s="1"/>
  <c r="BI119" i="4"/>
  <c r="BH119" i="4"/>
  <c r="BG119" i="4"/>
  <c r="BF119" i="4"/>
  <c r="AA119" i="4"/>
  <c r="Y119" i="4"/>
  <c r="W119" i="4"/>
  <c r="BK119" i="4"/>
  <c r="N119" i="4"/>
  <c r="BE119" i="4" s="1"/>
  <c r="BI118" i="4"/>
  <c r="BH118" i="4"/>
  <c r="BG118" i="4"/>
  <c r="BF118" i="4"/>
  <c r="AA118" i="4"/>
  <c r="AA117" i="4" s="1"/>
  <c r="AA116" i="4" s="1"/>
  <c r="Y118" i="4"/>
  <c r="Y117" i="4"/>
  <c r="Y116" i="4" s="1"/>
  <c r="W118" i="4"/>
  <c r="W117" i="4" s="1"/>
  <c r="W116" i="4" s="1"/>
  <c r="AU90" i="1" s="1"/>
  <c r="BK118" i="4"/>
  <c r="BK117" i="4" s="1"/>
  <c r="BK116" i="4" s="1"/>
  <c r="N116" i="4"/>
  <c r="N88" i="4" s="1"/>
  <c r="N94" i="4" s="1"/>
  <c r="BE94" i="4" s="1"/>
  <c r="N118" i="4"/>
  <c r="BE118" i="4" s="1"/>
  <c r="M113" i="4"/>
  <c r="M112" i="4"/>
  <c r="F112" i="4"/>
  <c r="F110" i="4"/>
  <c r="F108" i="4"/>
  <c r="BI97" i="4"/>
  <c r="BH97" i="4"/>
  <c r="BG97" i="4"/>
  <c r="BF97" i="4"/>
  <c r="N97" i="4"/>
  <c r="BE97" i="4" s="1"/>
  <c r="BI96" i="4"/>
  <c r="BH96" i="4"/>
  <c r="BG96" i="4"/>
  <c r="BF96" i="4"/>
  <c r="BI95" i="4"/>
  <c r="BH95" i="4"/>
  <c r="BG95" i="4"/>
  <c r="BF95" i="4"/>
  <c r="BI94" i="4"/>
  <c r="BH94" i="4"/>
  <c r="BG94" i="4"/>
  <c r="BF94" i="4"/>
  <c r="BI93" i="4"/>
  <c r="BH93" i="4"/>
  <c r="BG93" i="4"/>
  <c r="BF93" i="4"/>
  <c r="N93" i="4"/>
  <c r="BE93" i="4" s="1"/>
  <c r="BI92" i="4"/>
  <c r="BH92" i="4"/>
  <c r="H35" i="4"/>
  <c r="BC90" i="1" s="1"/>
  <c r="BG92" i="4"/>
  <c r="BF92" i="4"/>
  <c r="M33" i="4"/>
  <c r="AW90" i="1" s="1"/>
  <c r="H33" i="4"/>
  <c r="BA90" i="1" s="1"/>
  <c r="M84" i="4"/>
  <c r="M83" i="4"/>
  <c r="F83" i="4"/>
  <c r="F81" i="4"/>
  <c r="F79" i="4"/>
  <c r="O15" i="4"/>
  <c r="E15" i="4"/>
  <c r="F113" i="4" s="1"/>
  <c r="O14" i="4"/>
  <c r="O9" i="4"/>
  <c r="M110" i="4" s="1"/>
  <c r="M81" i="4"/>
  <c r="F6" i="4"/>
  <c r="F107" i="4"/>
  <c r="F78" i="4"/>
  <c r="N200" i="3"/>
  <c r="AY89" i="1"/>
  <c r="AX89" i="1"/>
  <c r="BI199" i="3"/>
  <c r="BH199" i="3"/>
  <c r="BG199" i="3"/>
  <c r="BF199" i="3"/>
  <c r="AA199" i="3"/>
  <c r="Y199" i="3"/>
  <c r="Y197" i="3" s="1"/>
  <c r="W199" i="3"/>
  <c r="BK199" i="3"/>
  <c r="N199" i="3"/>
  <c r="BE199" i="3"/>
  <c r="BI198" i="3"/>
  <c r="BH198" i="3"/>
  <c r="BG198" i="3"/>
  <c r="BF198" i="3"/>
  <c r="AA198" i="3"/>
  <c r="AA197" i="3"/>
  <c r="Y198" i="3"/>
  <c r="W198" i="3"/>
  <c r="W197" i="3"/>
  <c r="BK198" i="3"/>
  <c r="BK197" i="3"/>
  <c r="N197" i="3" s="1"/>
  <c r="N95" i="3" s="1"/>
  <c r="N198" i="3"/>
  <c r="BE198" i="3" s="1"/>
  <c r="BI195" i="3"/>
  <c r="BH195" i="3"/>
  <c r="BG195" i="3"/>
  <c r="BF195" i="3"/>
  <c r="AA195" i="3"/>
  <c r="Y195" i="3"/>
  <c r="W195" i="3"/>
  <c r="BK195" i="3"/>
  <c r="N195" i="3"/>
  <c r="BE195" i="3"/>
  <c r="BI194" i="3"/>
  <c r="BH194" i="3"/>
  <c r="BG194" i="3"/>
  <c r="BF194" i="3"/>
  <c r="AA194" i="3"/>
  <c r="Y194" i="3"/>
  <c r="W194" i="3"/>
  <c r="BK194" i="3"/>
  <c r="N194" i="3"/>
  <c r="BE194" i="3"/>
  <c r="BI191" i="3"/>
  <c r="BH191" i="3"/>
  <c r="BG191" i="3"/>
  <c r="BF191" i="3"/>
  <c r="AA191" i="3"/>
  <c r="Y191" i="3"/>
  <c r="W191" i="3"/>
  <c r="BK191" i="3"/>
  <c r="N191" i="3"/>
  <c r="BE191" i="3"/>
  <c r="BI188" i="3"/>
  <c r="BH188" i="3"/>
  <c r="BG188" i="3"/>
  <c r="BF188" i="3"/>
  <c r="AA188" i="3"/>
  <c r="Y188" i="3"/>
  <c r="W188" i="3"/>
  <c r="BK188" i="3"/>
  <c r="N188" i="3"/>
  <c r="BE188" i="3"/>
  <c r="BI187" i="3"/>
  <c r="BH187" i="3"/>
  <c r="BG187" i="3"/>
  <c r="BF187" i="3"/>
  <c r="AA187" i="3"/>
  <c r="Y187" i="3"/>
  <c r="W187" i="3"/>
  <c r="BK187" i="3"/>
  <c r="N187" i="3"/>
  <c r="BE187" i="3"/>
  <c r="BI186" i="3"/>
  <c r="BH186" i="3"/>
  <c r="BG186" i="3"/>
  <c r="BF186" i="3"/>
  <c r="AA186" i="3"/>
  <c r="AA185" i="3"/>
  <c r="Y186" i="3"/>
  <c r="Y185" i="3"/>
  <c r="W186" i="3"/>
  <c r="W185" i="3"/>
  <c r="BK186" i="3"/>
  <c r="BK185" i="3"/>
  <c r="N185" i="3" s="1"/>
  <c r="N94" i="3" s="1"/>
  <c r="N186" i="3"/>
  <c r="BE186" i="3" s="1"/>
  <c r="BI182" i="3"/>
  <c r="BH182" i="3"/>
  <c r="BG182" i="3"/>
  <c r="BF182" i="3"/>
  <c r="AA182" i="3"/>
  <c r="Y182" i="3"/>
  <c r="Y175" i="3" s="1"/>
  <c r="W182" i="3"/>
  <c r="BK182" i="3"/>
  <c r="N182" i="3"/>
  <c r="BE182" i="3"/>
  <c r="BI179" i="3"/>
  <c r="BH179" i="3"/>
  <c r="BG179" i="3"/>
  <c r="BF179" i="3"/>
  <c r="AA179" i="3"/>
  <c r="Y179" i="3"/>
  <c r="W179" i="3"/>
  <c r="BK179" i="3"/>
  <c r="BK175" i="3" s="1"/>
  <c r="N175" i="3" s="1"/>
  <c r="N93" i="3" s="1"/>
  <c r="N179" i="3"/>
  <c r="BE179" i="3"/>
  <c r="BI176" i="3"/>
  <c r="BH176" i="3"/>
  <c r="BG176" i="3"/>
  <c r="BF176" i="3"/>
  <c r="AA176" i="3"/>
  <c r="AA175" i="3"/>
  <c r="Y176" i="3"/>
  <c r="W176" i="3"/>
  <c r="W175" i="3"/>
  <c r="BK176" i="3"/>
  <c r="N176" i="3"/>
  <c r="BE176" i="3" s="1"/>
  <c r="BI172" i="3"/>
  <c r="BH172" i="3"/>
  <c r="BG172" i="3"/>
  <c r="BF172" i="3"/>
  <c r="AA172" i="3"/>
  <c r="AA171" i="3"/>
  <c r="Y172" i="3"/>
  <c r="Y171" i="3"/>
  <c r="W172" i="3"/>
  <c r="W171" i="3"/>
  <c r="BK172" i="3"/>
  <c r="BK171" i="3"/>
  <c r="N171" i="3" s="1"/>
  <c r="N92" i="3" s="1"/>
  <c r="N172" i="3"/>
  <c r="BE172" i="3" s="1"/>
  <c r="BI168" i="3"/>
  <c r="BH168" i="3"/>
  <c r="BG168" i="3"/>
  <c r="BF168" i="3"/>
  <c r="AA168" i="3"/>
  <c r="Y168" i="3"/>
  <c r="Y161" i="3" s="1"/>
  <c r="W168" i="3"/>
  <c r="BK168" i="3"/>
  <c r="N168" i="3"/>
  <c r="BE168" i="3"/>
  <c r="BI165" i="3"/>
  <c r="BH165" i="3"/>
  <c r="BG165" i="3"/>
  <c r="BF165" i="3"/>
  <c r="AA165" i="3"/>
  <c r="Y165" i="3"/>
  <c r="W165" i="3"/>
  <c r="BK165" i="3"/>
  <c r="BK161" i="3" s="1"/>
  <c r="N161" i="3" s="1"/>
  <c r="N91" i="3" s="1"/>
  <c r="N165" i="3"/>
  <c r="BE165" i="3"/>
  <c r="BI162" i="3"/>
  <c r="BH162" i="3"/>
  <c r="BG162" i="3"/>
  <c r="BF162" i="3"/>
  <c r="AA162" i="3"/>
  <c r="AA161" i="3"/>
  <c r="Y162" i="3"/>
  <c r="W162" i="3"/>
  <c r="W161" i="3"/>
  <c r="BK162" i="3"/>
  <c r="N162" i="3"/>
  <c r="BE162" i="3" s="1"/>
  <c r="BI159" i="3"/>
  <c r="BH159" i="3"/>
  <c r="BG159" i="3"/>
  <c r="BF159" i="3"/>
  <c r="AA159" i="3"/>
  <c r="Y159" i="3"/>
  <c r="W159" i="3"/>
  <c r="BK159" i="3"/>
  <c r="N159" i="3"/>
  <c r="BE159" i="3"/>
  <c r="BI158" i="3"/>
  <c r="BH158" i="3"/>
  <c r="BG158" i="3"/>
  <c r="BF158" i="3"/>
  <c r="AA158" i="3"/>
  <c r="Y158" i="3"/>
  <c r="W158" i="3"/>
  <c r="BK158" i="3"/>
  <c r="N158" i="3"/>
  <c r="BE158" i="3"/>
  <c r="BI156" i="3"/>
  <c r="BH156" i="3"/>
  <c r="BG156" i="3"/>
  <c r="BF156" i="3"/>
  <c r="AA156" i="3"/>
  <c r="Y156" i="3"/>
  <c r="W156" i="3"/>
  <c r="BK156" i="3"/>
  <c r="N156" i="3"/>
  <c r="BE156" i="3"/>
  <c r="BI153" i="3"/>
  <c r="BH153" i="3"/>
  <c r="BG153" i="3"/>
  <c r="BF153" i="3"/>
  <c r="AA153" i="3"/>
  <c r="Y153" i="3"/>
  <c r="W153" i="3"/>
  <c r="BK153" i="3"/>
  <c r="N153" i="3"/>
  <c r="BE153" i="3"/>
  <c r="BI150" i="3"/>
  <c r="BH150" i="3"/>
  <c r="BG150" i="3"/>
  <c r="BF150" i="3"/>
  <c r="AA150" i="3"/>
  <c r="Y150" i="3"/>
  <c r="W150" i="3"/>
  <c r="BK150" i="3"/>
  <c r="N150" i="3"/>
  <c r="BE150" i="3"/>
  <c r="BI144" i="3"/>
  <c r="BH144" i="3"/>
  <c r="BG144" i="3"/>
  <c r="BF144" i="3"/>
  <c r="AA144" i="3"/>
  <c r="Y144" i="3"/>
  <c r="W144" i="3"/>
  <c r="BK144" i="3"/>
  <c r="N144" i="3"/>
  <c r="BE144" i="3"/>
  <c r="BI140" i="3"/>
  <c r="BH140" i="3"/>
  <c r="BG140" i="3"/>
  <c r="BF140" i="3"/>
  <c r="AA140" i="3"/>
  <c r="Y140" i="3"/>
  <c r="W140" i="3"/>
  <c r="BK140" i="3"/>
  <c r="N140" i="3"/>
  <c r="BE140" i="3"/>
  <c r="BI137" i="3"/>
  <c r="BH137" i="3"/>
  <c r="BG137" i="3"/>
  <c r="BF137" i="3"/>
  <c r="AA137" i="3"/>
  <c r="Y137" i="3"/>
  <c r="W137" i="3"/>
  <c r="BK137" i="3"/>
  <c r="N137" i="3"/>
  <c r="BE137" i="3"/>
  <c r="BI135" i="3"/>
  <c r="BH135" i="3"/>
  <c r="BG135" i="3"/>
  <c r="BF135" i="3"/>
  <c r="AA135" i="3"/>
  <c r="Y135" i="3"/>
  <c r="W135" i="3"/>
  <c r="BK135" i="3"/>
  <c r="N135" i="3"/>
  <c r="BE135" i="3"/>
  <c r="BI134" i="3"/>
  <c r="BH134" i="3"/>
  <c r="BG134" i="3"/>
  <c r="BF134" i="3"/>
  <c r="AA134" i="3"/>
  <c r="Y134" i="3"/>
  <c r="W134" i="3"/>
  <c r="BK134" i="3"/>
  <c r="N134" i="3"/>
  <c r="BE134" i="3"/>
  <c r="BI133" i="3"/>
  <c r="BH133" i="3"/>
  <c r="BG133" i="3"/>
  <c r="BF133" i="3"/>
  <c r="AA133" i="3"/>
  <c r="Y133" i="3"/>
  <c r="W133" i="3"/>
  <c r="BK133" i="3"/>
  <c r="N133" i="3"/>
  <c r="BE133" i="3"/>
  <c r="BI129" i="3"/>
  <c r="BH129" i="3"/>
  <c r="BG129" i="3"/>
  <c r="BF129" i="3"/>
  <c r="AA129" i="3"/>
  <c r="Y129" i="3"/>
  <c r="W129" i="3"/>
  <c r="BK129" i="3"/>
  <c r="N129" i="3"/>
  <c r="BE129" i="3"/>
  <c r="BI126" i="3"/>
  <c r="BH126" i="3"/>
  <c r="BG126" i="3"/>
  <c r="BF126" i="3"/>
  <c r="AA126" i="3"/>
  <c r="Y126" i="3"/>
  <c r="Y124" i="3" s="1"/>
  <c r="Y123" i="3" s="1"/>
  <c r="Y122" i="3" s="1"/>
  <c r="W126" i="3"/>
  <c r="BK126" i="3"/>
  <c r="N126" i="3"/>
  <c r="BE126" i="3"/>
  <c r="BI125" i="3"/>
  <c r="BH125" i="3"/>
  <c r="BG125" i="3"/>
  <c r="BF125" i="3"/>
  <c r="AA125" i="3"/>
  <c r="AA124" i="3"/>
  <c r="AA123" i="3" s="1"/>
  <c r="AA122" i="3" s="1"/>
  <c r="Y125" i="3"/>
  <c r="W125" i="3"/>
  <c r="W124" i="3"/>
  <c r="BK125" i="3"/>
  <c r="BK124" i="3" s="1"/>
  <c r="N125" i="3"/>
  <c r="BE125" i="3" s="1"/>
  <c r="M119" i="3"/>
  <c r="M118" i="3"/>
  <c r="F118" i="3"/>
  <c r="F116" i="3"/>
  <c r="F114" i="3"/>
  <c r="BI103" i="3"/>
  <c r="BH103" i="3"/>
  <c r="BG103" i="3"/>
  <c r="BF103" i="3"/>
  <c r="BI102" i="3"/>
  <c r="BH102" i="3"/>
  <c r="BG102" i="3"/>
  <c r="BF102" i="3"/>
  <c r="BI101" i="3"/>
  <c r="BH101" i="3"/>
  <c r="BG101" i="3"/>
  <c r="BF101" i="3"/>
  <c r="BI100" i="3"/>
  <c r="BH100" i="3"/>
  <c r="BG100" i="3"/>
  <c r="BF100" i="3"/>
  <c r="BI99" i="3"/>
  <c r="BH99" i="3"/>
  <c r="BG99" i="3"/>
  <c r="BF99" i="3"/>
  <c r="BI98" i="3"/>
  <c r="H36" i="3"/>
  <c r="BD89" i="1" s="1"/>
  <c r="BH98" i="3"/>
  <c r="BG98" i="3"/>
  <c r="H34" i="3"/>
  <c r="BB89" i="1" s="1"/>
  <c r="BF98" i="3"/>
  <c r="M84" i="3"/>
  <c r="M83" i="3"/>
  <c r="F83" i="3"/>
  <c r="F81" i="3"/>
  <c r="F79" i="3"/>
  <c r="O15" i="3"/>
  <c r="E15" i="3"/>
  <c r="F84" i="3" s="1"/>
  <c r="F119" i="3"/>
  <c r="O14" i="3"/>
  <c r="O9" i="3"/>
  <c r="M81" i="3" s="1"/>
  <c r="M116" i="3"/>
  <c r="F6" i="3"/>
  <c r="F113" i="3" s="1"/>
  <c r="N279" i="2"/>
  <c r="AY88" i="1"/>
  <c r="AX88" i="1"/>
  <c r="BI278" i="2"/>
  <c r="BH278" i="2"/>
  <c r="BG278" i="2"/>
  <c r="BF278" i="2"/>
  <c r="AA278" i="2"/>
  <c r="AA277" i="2" s="1"/>
  <c r="Y278" i="2"/>
  <c r="Y277" i="2" s="1"/>
  <c r="W278" i="2"/>
  <c r="W277" i="2" s="1"/>
  <c r="BK278" i="2"/>
  <c r="BK277" i="2" s="1"/>
  <c r="N277" i="2" s="1"/>
  <c r="N98" i="2" s="1"/>
  <c r="N278" i="2"/>
  <c r="BE278" i="2"/>
  <c r="BI276" i="2"/>
  <c r="BH276" i="2"/>
  <c r="BG276" i="2"/>
  <c r="BF276" i="2"/>
  <c r="AA276" i="2"/>
  <c r="Y276" i="2"/>
  <c r="W276" i="2"/>
  <c r="BK276" i="2"/>
  <c r="N276" i="2"/>
  <c r="BE276" i="2" s="1"/>
  <c r="BI275" i="2"/>
  <c r="BH275" i="2"/>
  <c r="BG275" i="2"/>
  <c r="BF275" i="2"/>
  <c r="AA275" i="2"/>
  <c r="Y275" i="2"/>
  <c r="W275" i="2"/>
  <c r="BK275" i="2"/>
  <c r="N275" i="2"/>
  <c r="BE275" i="2" s="1"/>
  <c r="BI274" i="2"/>
  <c r="BH274" i="2"/>
  <c r="BG274" i="2"/>
  <c r="BF274" i="2"/>
  <c r="AA274" i="2"/>
  <c r="Y274" i="2"/>
  <c r="W274" i="2"/>
  <c r="BK274" i="2"/>
  <c r="N274" i="2"/>
  <c r="BE274" i="2" s="1"/>
  <c r="BI273" i="2"/>
  <c r="BH273" i="2"/>
  <c r="BG273" i="2"/>
  <c r="BF273" i="2"/>
  <c r="AA273" i="2"/>
  <c r="Y273" i="2"/>
  <c r="W273" i="2"/>
  <c r="BK273" i="2"/>
  <c r="N273" i="2"/>
  <c r="BE273" i="2" s="1"/>
  <c r="BI272" i="2"/>
  <c r="BH272" i="2"/>
  <c r="BG272" i="2"/>
  <c r="BF272" i="2"/>
  <c r="AA272" i="2"/>
  <c r="Y272" i="2"/>
  <c r="W272" i="2"/>
  <c r="BK272" i="2"/>
  <c r="N272" i="2"/>
  <c r="BE272" i="2" s="1"/>
  <c r="BI270" i="2"/>
  <c r="BH270" i="2"/>
  <c r="BG270" i="2"/>
  <c r="BF270" i="2"/>
  <c r="AA270" i="2"/>
  <c r="Y270" i="2"/>
  <c r="W270" i="2"/>
  <c r="BK270" i="2"/>
  <c r="N270" i="2"/>
  <c r="BE270" i="2" s="1"/>
  <c r="BI268" i="2"/>
  <c r="BH268" i="2"/>
  <c r="BG268" i="2"/>
  <c r="BF268" i="2"/>
  <c r="AA268" i="2"/>
  <c r="Y268" i="2"/>
  <c r="W268" i="2"/>
  <c r="BK268" i="2"/>
  <c r="N268" i="2"/>
  <c r="BE268" i="2" s="1"/>
  <c r="BI267" i="2"/>
  <c r="BH267" i="2"/>
  <c r="BG267" i="2"/>
  <c r="BF267" i="2"/>
  <c r="AA267" i="2"/>
  <c r="Y267" i="2"/>
  <c r="W267" i="2"/>
  <c r="BK267" i="2"/>
  <c r="N267" i="2"/>
  <c r="BE267" i="2" s="1"/>
  <c r="BI265" i="2"/>
  <c r="BH265" i="2"/>
  <c r="BG265" i="2"/>
  <c r="BF265" i="2"/>
  <c r="AA265" i="2"/>
  <c r="Y265" i="2"/>
  <c r="Y264" i="2" s="1"/>
  <c r="W265" i="2"/>
  <c r="W264" i="2" s="1"/>
  <c r="BK265" i="2"/>
  <c r="BK264" i="2" s="1"/>
  <c r="N264" i="2"/>
  <c r="N97" i="2" s="1"/>
  <c r="N265" i="2"/>
  <c r="BE265" i="2"/>
  <c r="BI263" i="2"/>
  <c r="BH263" i="2"/>
  <c r="BG263" i="2"/>
  <c r="BF263" i="2"/>
  <c r="AA263" i="2"/>
  <c r="Y263" i="2"/>
  <c r="W263" i="2"/>
  <c r="BK263" i="2"/>
  <c r="N263" i="2"/>
  <c r="BE263" i="2" s="1"/>
  <c r="BI262" i="2"/>
  <c r="BH262" i="2"/>
  <c r="BG262" i="2"/>
  <c r="BF262" i="2"/>
  <c r="AA262" i="2"/>
  <c r="Y262" i="2"/>
  <c r="W262" i="2"/>
  <c r="BK262" i="2"/>
  <c r="N262" i="2"/>
  <c r="BE262" i="2" s="1"/>
  <c r="BI261" i="2"/>
  <c r="BH261" i="2"/>
  <c r="BG261" i="2"/>
  <c r="BF261" i="2"/>
  <c r="AA261" i="2"/>
  <c r="Y261" i="2"/>
  <c r="Y260" i="2" s="1"/>
  <c r="W261" i="2"/>
  <c r="BK261" i="2"/>
  <c r="BK260" i="2" s="1"/>
  <c r="N260" i="2" s="1"/>
  <c r="N96" i="2" s="1"/>
  <c r="N261" i="2"/>
  <c r="BE261" i="2"/>
  <c r="BI259" i="2"/>
  <c r="BH259" i="2"/>
  <c r="BG259" i="2"/>
  <c r="BF259" i="2"/>
  <c r="AA259" i="2"/>
  <c r="Y259" i="2"/>
  <c r="W259" i="2"/>
  <c r="BK259" i="2"/>
  <c r="N259" i="2"/>
  <c r="BE259" i="2" s="1"/>
  <c r="BI258" i="2"/>
  <c r="BH258" i="2"/>
  <c r="BG258" i="2"/>
  <c r="BF258" i="2"/>
  <c r="AA258" i="2"/>
  <c r="Y258" i="2"/>
  <c r="W258" i="2"/>
  <c r="BK258" i="2"/>
  <c r="N258" i="2"/>
  <c r="BE258" i="2" s="1"/>
  <c r="BI256" i="2"/>
  <c r="BH256" i="2"/>
  <c r="BG256" i="2"/>
  <c r="BF256" i="2"/>
  <c r="AA256" i="2"/>
  <c r="Y256" i="2"/>
  <c r="W256" i="2"/>
  <c r="BK256" i="2"/>
  <c r="N256" i="2"/>
  <c r="BE256" i="2" s="1"/>
  <c r="BI255" i="2"/>
  <c r="BH255" i="2"/>
  <c r="BG255" i="2"/>
  <c r="BF255" i="2"/>
  <c r="AA255" i="2"/>
  <c r="Y255" i="2"/>
  <c r="W255" i="2"/>
  <c r="BK255" i="2"/>
  <c r="N255" i="2"/>
  <c r="BE255" i="2" s="1"/>
  <c r="BI254" i="2"/>
  <c r="BH254" i="2"/>
  <c r="BG254" i="2"/>
  <c r="BF254" i="2"/>
  <c r="AA254" i="2"/>
  <c r="Y254" i="2"/>
  <c r="W254" i="2"/>
  <c r="BK254" i="2"/>
  <c r="N254" i="2"/>
  <c r="BE254" i="2" s="1"/>
  <c r="BI251" i="2"/>
  <c r="BH251" i="2"/>
  <c r="BG251" i="2"/>
  <c r="BF251" i="2"/>
  <c r="AA251" i="2"/>
  <c r="Y251" i="2"/>
  <c r="W251" i="2"/>
  <c r="BK251" i="2"/>
  <c r="N251" i="2"/>
  <c r="BE251" i="2" s="1"/>
  <c r="BI249" i="2"/>
  <c r="BH249" i="2"/>
  <c r="BG249" i="2"/>
  <c r="BF249" i="2"/>
  <c r="AA249" i="2"/>
  <c r="AA248" i="2" s="1"/>
  <c r="Y249" i="2"/>
  <c r="Y248" i="2" s="1"/>
  <c r="W249" i="2"/>
  <c r="BK249" i="2"/>
  <c r="BK248" i="2" s="1"/>
  <c r="N248" i="2"/>
  <c r="N95" i="2" s="1"/>
  <c r="N249" i="2"/>
  <c r="BE249" i="2"/>
  <c r="BI244" i="2"/>
  <c r="BH244" i="2"/>
  <c r="BG244" i="2"/>
  <c r="BF244" i="2"/>
  <c r="AA244" i="2"/>
  <c r="Y244" i="2"/>
  <c r="W244" i="2"/>
  <c r="BK244" i="2"/>
  <c r="N244" i="2"/>
  <c r="BE244" i="2" s="1"/>
  <c r="BI243" i="2"/>
  <c r="BH243" i="2"/>
  <c r="BG243" i="2"/>
  <c r="BF243" i="2"/>
  <c r="AA243" i="2"/>
  <c r="Y243" i="2"/>
  <c r="W243" i="2"/>
  <c r="BK243" i="2"/>
  <c r="N243" i="2"/>
  <c r="BE243" i="2" s="1"/>
  <c r="BI242" i="2"/>
  <c r="BH242" i="2"/>
  <c r="BG242" i="2"/>
  <c r="BF242" i="2"/>
  <c r="AA242" i="2"/>
  <c r="Y242" i="2"/>
  <c r="W242" i="2"/>
  <c r="BK242" i="2"/>
  <c r="N242" i="2"/>
  <c r="BE242" i="2" s="1"/>
  <c r="BI239" i="2"/>
  <c r="BH239" i="2"/>
  <c r="BG239" i="2"/>
  <c r="BF239" i="2"/>
  <c r="AA239" i="2"/>
  <c r="Y239" i="2"/>
  <c r="W239" i="2"/>
  <c r="BK239" i="2"/>
  <c r="N239" i="2"/>
  <c r="BE239" i="2" s="1"/>
  <c r="BI237" i="2"/>
  <c r="BH237" i="2"/>
  <c r="BG237" i="2"/>
  <c r="BF237" i="2"/>
  <c r="AA237" i="2"/>
  <c r="Y237" i="2"/>
  <c r="W237" i="2"/>
  <c r="BK237" i="2"/>
  <c r="N237" i="2"/>
  <c r="BE237" i="2" s="1"/>
  <c r="BI234" i="2"/>
  <c r="BH234" i="2"/>
  <c r="BG234" i="2"/>
  <c r="BF234" i="2"/>
  <c r="AA234" i="2"/>
  <c r="Y234" i="2"/>
  <c r="W234" i="2"/>
  <c r="BK234" i="2"/>
  <c r="N234" i="2"/>
  <c r="BE234" i="2" s="1"/>
  <c r="BI231" i="2"/>
  <c r="BH231" i="2"/>
  <c r="BG231" i="2"/>
  <c r="BF231" i="2"/>
  <c r="AA231" i="2"/>
  <c r="Y231" i="2"/>
  <c r="Y230" i="2" s="1"/>
  <c r="W231" i="2"/>
  <c r="BK231" i="2"/>
  <c r="BK230" i="2" s="1"/>
  <c r="N230" i="2" s="1"/>
  <c r="N94" i="2" s="1"/>
  <c r="N231" i="2"/>
  <c r="BE231" i="2"/>
  <c r="BI226" i="2"/>
  <c r="BH226" i="2"/>
  <c r="BG226" i="2"/>
  <c r="BF226" i="2"/>
  <c r="AA226" i="2"/>
  <c r="Y226" i="2"/>
  <c r="W226" i="2"/>
  <c r="BK226" i="2"/>
  <c r="N226" i="2"/>
  <c r="BE226" i="2" s="1"/>
  <c r="BI222" i="2"/>
  <c r="BH222" i="2"/>
  <c r="BG222" i="2"/>
  <c r="BF222" i="2"/>
  <c r="AA222" i="2"/>
  <c r="Y222" i="2"/>
  <c r="W222" i="2"/>
  <c r="BK222" i="2"/>
  <c r="N222" i="2"/>
  <c r="BE222" i="2" s="1"/>
  <c r="BI218" i="2"/>
  <c r="BH218" i="2"/>
  <c r="BG218" i="2"/>
  <c r="BF218" i="2"/>
  <c r="AA218" i="2"/>
  <c r="Y218" i="2"/>
  <c r="Y217" i="2" s="1"/>
  <c r="W218" i="2"/>
  <c r="W217" i="2" s="1"/>
  <c r="BK218" i="2"/>
  <c r="BK217" i="2" s="1"/>
  <c r="N217" i="2"/>
  <c r="N93" i="2" s="1"/>
  <c r="N218" i="2"/>
  <c r="BE218" i="2"/>
  <c r="BI216" i="2"/>
  <c r="BH216" i="2"/>
  <c r="BG216" i="2"/>
  <c r="BF216" i="2"/>
  <c r="AA216" i="2"/>
  <c r="Y216" i="2"/>
  <c r="W216" i="2"/>
  <c r="BK216" i="2"/>
  <c r="N216" i="2"/>
  <c r="BE216" i="2" s="1"/>
  <c r="BI214" i="2"/>
  <c r="BH214" i="2"/>
  <c r="BG214" i="2"/>
  <c r="BF214" i="2"/>
  <c r="AA214" i="2"/>
  <c r="Y214" i="2"/>
  <c r="W214" i="2"/>
  <c r="BK214" i="2"/>
  <c r="N214" i="2"/>
  <c r="BE214" i="2" s="1"/>
  <c r="BI210" i="2"/>
  <c r="BH210" i="2"/>
  <c r="BG210" i="2"/>
  <c r="BF210" i="2"/>
  <c r="AA210" i="2"/>
  <c r="Y210" i="2"/>
  <c r="W210" i="2"/>
  <c r="BK210" i="2"/>
  <c r="N210" i="2"/>
  <c r="BE210" i="2" s="1"/>
  <c r="BI206" i="2"/>
  <c r="BH206" i="2"/>
  <c r="BG206" i="2"/>
  <c r="BF206" i="2"/>
  <c r="AA206" i="2"/>
  <c r="Y206" i="2"/>
  <c r="W206" i="2"/>
  <c r="BK206" i="2"/>
  <c r="N206" i="2"/>
  <c r="BE206" i="2" s="1"/>
  <c r="BI205" i="2"/>
  <c r="BH205" i="2"/>
  <c r="BG205" i="2"/>
  <c r="BF205" i="2"/>
  <c r="AA205" i="2"/>
  <c r="Y205" i="2"/>
  <c r="W205" i="2"/>
  <c r="BK205" i="2"/>
  <c r="N205" i="2"/>
  <c r="BE205" i="2" s="1"/>
  <c r="BI204" i="2"/>
  <c r="BH204" i="2"/>
  <c r="BG204" i="2"/>
  <c r="BF204" i="2"/>
  <c r="AA204" i="2"/>
  <c r="Y204" i="2"/>
  <c r="W204" i="2"/>
  <c r="BK204" i="2"/>
  <c r="N204" i="2"/>
  <c r="BE204" i="2" s="1"/>
  <c r="BI201" i="2"/>
  <c r="BH201" i="2"/>
  <c r="BG201" i="2"/>
  <c r="BF201" i="2"/>
  <c r="AA201" i="2"/>
  <c r="Y201" i="2"/>
  <c r="W201" i="2"/>
  <c r="BK201" i="2"/>
  <c r="N201" i="2"/>
  <c r="BE201" i="2" s="1"/>
  <c r="BI200" i="2"/>
  <c r="BH200" i="2"/>
  <c r="BG200" i="2"/>
  <c r="BF200" i="2"/>
  <c r="AA200" i="2"/>
  <c r="Y200" i="2"/>
  <c r="W200" i="2"/>
  <c r="BK200" i="2"/>
  <c r="N200" i="2"/>
  <c r="BE200" i="2" s="1"/>
  <c r="BI196" i="2"/>
  <c r="BH196" i="2"/>
  <c r="BG196" i="2"/>
  <c r="BF196" i="2"/>
  <c r="AA196" i="2"/>
  <c r="Y196" i="2"/>
  <c r="Y195" i="2"/>
  <c r="W196" i="2"/>
  <c r="BK196" i="2"/>
  <c r="BK195" i="2" s="1"/>
  <c r="N195" i="2" s="1"/>
  <c r="N92" i="2" s="1"/>
  <c r="N196" i="2"/>
  <c r="BE196" i="2"/>
  <c r="BI194" i="2"/>
  <c r="BH194" i="2"/>
  <c r="BG194" i="2"/>
  <c r="BF194" i="2"/>
  <c r="AA194" i="2"/>
  <c r="Y194" i="2"/>
  <c r="W194" i="2"/>
  <c r="BK194" i="2"/>
  <c r="N194" i="2"/>
  <c r="BE194" i="2" s="1"/>
  <c r="BI193" i="2"/>
  <c r="BH193" i="2"/>
  <c r="BG193" i="2"/>
  <c r="BF193" i="2"/>
  <c r="AA193" i="2"/>
  <c r="Y193" i="2"/>
  <c r="W193" i="2"/>
  <c r="BK193" i="2"/>
  <c r="N193" i="2"/>
  <c r="BE193" i="2"/>
  <c r="BI192" i="2"/>
  <c r="BH192" i="2"/>
  <c r="BG192" i="2"/>
  <c r="BF192" i="2"/>
  <c r="AA192" i="2"/>
  <c r="Y192" i="2"/>
  <c r="W192" i="2"/>
  <c r="BK192" i="2"/>
  <c r="N192" i="2"/>
  <c r="BE192" i="2" s="1"/>
  <c r="BI189" i="2"/>
  <c r="BH189" i="2"/>
  <c r="BG189" i="2"/>
  <c r="BF189" i="2"/>
  <c r="AA189" i="2"/>
  <c r="Y189" i="2"/>
  <c r="W189" i="2"/>
  <c r="BK189" i="2"/>
  <c r="N189" i="2"/>
  <c r="BE189" i="2" s="1"/>
  <c r="BI187" i="2"/>
  <c r="BH187" i="2"/>
  <c r="BG187" i="2"/>
  <c r="BF187" i="2"/>
  <c r="AA187" i="2"/>
  <c r="Y187" i="2"/>
  <c r="W187" i="2"/>
  <c r="BK187" i="2"/>
  <c r="N187" i="2"/>
  <c r="BE187" i="2" s="1"/>
  <c r="BI186" i="2"/>
  <c r="BH186" i="2"/>
  <c r="BG186" i="2"/>
  <c r="BF186" i="2"/>
  <c r="AA186" i="2"/>
  <c r="Y186" i="2"/>
  <c r="W186" i="2"/>
  <c r="BK186" i="2"/>
  <c r="N186" i="2"/>
  <c r="BE186" i="2"/>
  <c r="BI183" i="2"/>
  <c r="BH183" i="2"/>
  <c r="BG183" i="2"/>
  <c r="BF183" i="2"/>
  <c r="AA183" i="2"/>
  <c r="Y183" i="2"/>
  <c r="W183" i="2"/>
  <c r="BK183" i="2"/>
  <c r="N183" i="2"/>
  <c r="BE183" i="2" s="1"/>
  <c r="BI180" i="2"/>
  <c r="BH180" i="2"/>
  <c r="BG180" i="2"/>
  <c r="BF180" i="2"/>
  <c r="AA180" i="2"/>
  <c r="Y180" i="2"/>
  <c r="W180" i="2"/>
  <c r="BK180" i="2"/>
  <c r="N180" i="2"/>
  <c r="BE180" i="2" s="1"/>
  <c r="BI177" i="2"/>
  <c r="BH177" i="2"/>
  <c r="BG177" i="2"/>
  <c r="BF177" i="2"/>
  <c r="AA177" i="2"/>
  <c r="Y177" i="2"/>
  <c r="W177" i="2"/>
  <c r="BK177" i="2"/>
  <c r="N177" i="2"/>
  <c r="BE177" i="2" s="1"/>
  <c r="BI174" i="2"/>
  <c r="BH174" i="2"/>
  <c r="BG174" i="2"/>
  <c r="BF174" i="2"/>
  <c r="AA174" i="2"/>
  <c r="Y174" i="2"/>
  <c r="W174" i="2"/>
  <c r="BK174" i="2"/>
  <c r="N174" i="2"/>
  <c r="BE174" i="2"/>
  <c r="BI171" i="2"/>
  <c r="BH171" i="2"/>
  <c r="BG171" i="2"/>
  <c r="BF171" i="2"/>
  <c r="AA171" i="2"/>
  <c r="Y171" i="2"/>
  <c r="Y170" i="2" s="1"/>
  <c r="W171" i="2"/>
  <c r="BK171" i="2"/>
  <c r="BK170" i="2"/>
  <c r="N170" i="2" s="1"/>
  <c r="N91" i="2" s="1"/>
  <c r="N171" i="2"/>
  <c r="BE171" i="2"/>
  <c r="BI169" i="2"/>
  <c r="BH169" i="2"/>
  <c r="BG169" i="2"/>
  <c r="BF169" i="2"/>
  <c r="AA169" i="2"/>
  <c r="Y169" i="2"/>
  <c r="W169" i="2"/>
  <c r="BK169" i="2"/>
  <c r="N169" i="2"/>
  <c r="BE169" i="2" s="1"/>
  <c r="BI167" i="2"/>
  <c r="BH167" i="2"/>
  <c r="BG167" i="2"/>
  <c r="BF167" i="2"/>
  <c r="AA167" i="2"/>
  <c r="Y167" i="2"/>
  <c r="W167" i="2"/>
  <c r="BK167" i="2"/>
  <c r="N167" i="2"/>
  <c r="BE167" i="2" s="1"/>
  <c r="BI166" i="2"/>
  <c r="BH166" i="2"/>
  <c r="BG166" i="2"/>
  <c r="BF166" i="2"/>
  <c r="AA166" i="2"/>
  <c r="Y166" i="2"/>
  <c r="W166" i="2"/>
  <c r="BK166" i="2"/>
  <c r="N166" i="2"/>
  <c r="BE166" i="2" s="1"/>
  <c r="BI164" i="2"/>
  <c r="BH164" i="2"/>
  <c r="BG164" i="2"/>
  <c r="BF164" i="2"/>
  <c r="AA164" i="2"/>
  <c r="Y164" i="2"/>
  <c r="W164" i="2"/>
  <c r="BK164" i="2"/>
  <c r="N164" i="2"/>
  <c r="BE164" i="2"/>
  <c r="BI161" i="2"/>
  <c r="BH161" i="2"/>
  <c r="BG161" i="2"/>
  <c r="BF161" i="2"/>
  <c r="AA161" i="2"/>
  <c r="Y161" i="2"/>
  <c r="W161" i="2"/>
  <c r="BK161" i="2"/>
  <c r="N161" i="2"/>
  <c r="BE161" i="2" s="1"/>
  <c r="BI158" i="2"/>
  <c r="BH158" i="2"/>
  <c r="BG158" i="2"/>
  <c r="BF158" i="2"/>
  <c r="AA158" i="2"/>
  <c r="Y158" i="2"/>
  <c r="W158" i="2"/>
  <c r="BK158" i="2"/>
  <c r="N158" i="2"/>
  <c r="BE158" i="2" s="1"/>
  <c r="BI155" i="2"/>
  <c r="BH155" i="2"/>
  <c r="BG155" i="2"/>
  <c r="BF155" i="2"/>
  <c r="AA155" i="2"/>
  <c r="Y155" i="2"/>
  <c r="W155" i="2"/>
  <c r="BK155" i="2"/>
  <c r="N155" i="2"/>
  <c r="BE155" i="2" s="1"/>
  <c r="BI153" i="2"/>
  <c r="BH153" i="2"/>
  <c r="H35" i="2" s="1"/>
  <c r="BC88" i="1" s="1"/>
  <c r="BG153" i="2"/>
  <c r="BF153" i="2"/>
  <c r="AA153" i="2"/>
  <c r="Y153" i="2"/>
  <c r="W153" i="2"/>
  <c r="BK153" i="2"/>
  <c r="N153" i="2"/>
  <c r="BE153" i="2"/>
  <c r="BI149" i="2"/>
  <c r="BH149" i="2"/>
  <c r="BG149" i="2"/>
  <c r="BF149" i="2"/>
  <c r="H33" i="2" s="1"/>
  <c r="BA88" i="1" s="1"/>
  <c r="AA149" i="2"/>
  <c r="Y149" i="2"/>
  <c r="W149" i="2"/>
  <c r="BK149" i="2"/>
  <c r="N149" i="2"/>
  <c r="BE149" i="2" s="1"/>
  <c r="BI147" i="2"/>
  <c r="BH147" i="2"/>
  <c r="BG147" i="2"/>
  <c r="BF147" i="2"/>
  <c r="AA147" i="2"/>
  <c r="Y147" i="2"/>
  <c r="W147" i="2"/>
  <c r="BK147" i="2"/>
  <c r="N147" i="2"/>
  <c r="BE147" i="2" s="1"/>
  <c r="BI146" i="2"/>
  <c r="BH146" i="2"/>
  <c r="BG146" i="2"/>
  <c r="BF146" i="2"/>
  <c r="AA146" i="2"/>
  <c r="Y146" i="2"/>
  <c r="W146" i="2"/>
  <c r="BK146" i="2"/>
  <c r="N146" i="2"/>
  <c r="BE146" i="2" s="1"/>
  <c r="BI143" i="2"/>
  <c r="BH143" i="2"/>
  <c r="BG143" i="2"/>
  <c r="BF143" i="2"/>
  <c r="AA143" i="2"/>
  <c r="Y143" i="2"/>
  <c r="W143" i="2"/>
  <c r="BK143" i="2"/>
  <c r="N143" i="2"/>
  <c r="BE143" i="2"/>
  <c r="BI138" i="2"/>
  <c r="BH138" i="2"/>
  <c r="BG138" i="2"/>
  <c r="BF138" i="2"/>
  <c r="AA138" i="2"/>
  <c r="Y138" i="2"/>
  <c r="W138" i="2"/>
  <c r="BK138" i="2"/>
  <c r="N138" i="2"/>
  <c r="BE138" i="2" s="1"/>
  <c r="BI128" i="2"/>
  <c r="BH128" i="2"/>
  <c r="BG128" i="2"/>
  <c r="BF128" i="2"/>
  <c r="AA128" i="2"/>
  <c r="AA127" i="2" s="1"/>
  <c r="Y128" i="2"/>
  <c r="Y127" i="2"/>
  <c r="Y126" i="2" s="1"/>
  <c r="Y125" i="2" s="1"/>
  <c r="W128" i="2"/>
  <c r="W127" i="2" s="1"/>
  <c r="BK128" i="2"/>
  <c r="BK127" i="2" s="1"/>
  <c r="N128" i="2"/>
  <c r="BE128" i="2" s="1"/>
  <c r="M122" i="2"/>
  <c r="M121" i="2"/>
  <c r="F121" i="2"/>
  <c r="F119" i="2"/>
  <c r="F117" i="2"/>
  <c r="BI106" i="2"/>
  <c r="BH106" i="2"/>
  <c r="BG106" i="2"/>
  <c r="BF106" i="2"/>
  <c r="BI105" i="2"/>
  <c r="BH105" i="2"/>
  <c r="BG105" i="2"/>
  <c r="BF105" i="2"/>
  <c r="BI104" i="2"/>
  <c r="BH104" i="2"/>
  <c r="BG104" i="2"/>
  <c r="BF104" i="2"/>
  <c r="BI103" i="2"/>
  <c r="BH103" i="2"/>
  <c r="BG103" i="2"/>
  <c r="BF103" i="2"/>
  <c r="BI102" i="2"/>
  <c r="BH102" i="2"/>
  <c r="BG102" i="2"/>
  <c r="BF102" i="2"/>
  <c r="BI101" i="2"/>
  <c r="H36" i="2" s="1"/>
  <c r="BD88" i="1" s="1"/>
  <c r="BH101" i="2"/>
  <c r="BG101" i="2"/>
  <c r="H34" i="2" s="1"/>
  <c r="BB88" i="1" s="1"/>
  <c r="BF101" i="2"/>
  <c r="M33" i="2"/>
  <c r="AW88" i="1" s="1"/>
  <c r="M84" i="2"/>
  <c r="M83" i="2"/>
  <c r="F83" i="2"/>
  <c r="F81" i="2"/>
  <c r="F79" i="2"/>
  <c r="O15" i="2"/>
  <c r="E15" i="2"/>
  <c r="F122" i="2" s="1"/>
  <c r="O14" i="2"/>
  <c r="O9" i="2"/>
  <c r="M119" i="2" s="1"/>
  <c r="F6" i="2"/>
  <c r="F78" i="2" s="1"/>
  <c r="F116" i="2"/>
  <c r="CK96" i="1"/>
  <c r="CJ96" i="1"/>
  <c r="CI96" i="1"/>
  <c r="CC96" i="1"/>
  <c r="CH96" i="1"/>
  <c r="CB96" i="1"/>
  <c r="CG96" i="1"/>
  <c r="CA96" i="1"/>
  <c r="CF96" i="1"/>
  <c r="BZ96" i="1"/>
  <c r="CE96" i="1"/>
  <c r="CK95" i="1"/>
  <c r="CJ95" i="1"/>
  <c r="CI95" i="1"/>
  <c r="CC95" i="1"/>
  <c r="CH95" i="1"/>
  <c r="CB95" i="1"/>
  <c r="CG95" i="1"/>
  <c r="CA95" i="1"/>
  <c r="CF95" i="1"/>
  <c r="BZ95" i="1"/>
  <c r="CE95" i="1"/>
  <c r="CK94" i="1"/>
  <c r="CJ94" i="1"/>
  <c r="CI94" i="1"/>
  <c r="CC94" i="1"/>
  <c r="CH94" i="1"/>
  <c r="CB94" i="1"/>
  <c r="CG94" i="1"/>
  <c r="CA94" i="1"/>
  <c r="CF94" i="1"/>
  <c r="BZ94" i="1"/>
  <c r="CE94" i="1"/>
  <c r="CK93" i="1"/>
  <c r="CJ93" i="1"/>
  <c r="CI93" i="1"/>
  <c r="CH93" i="1"/>
  <c r="CG93" i="1"/>
  <c r="CF93" i="1"/>
  <c r="BZ93" i="1"/>
  <c r="CE93" i="1"/>
  <c r="AM83" i="1"/>
  <c r="L83" i="1"/>
  <c r="AM82" i="1"/>
  <c r="L82" i="1"/>
  <c r="AM80" i="1"/>
  <c r="L80" i="1"/>
  <c r="L78" i="1"/>
  <c r="L77" i="1"/>
  <c r="N127" i="2" l="1"/>
  <c r="N90" i="2" s="1"/>
  <c r="BK126" i="2"/>
  <c r="M81" i="2"/>
  <c r="AA217" i="2"/>
  <c r="M33" i="3"/>
  <c r="AW89" i="1" s="1"/>
  <c r="H33" i="3"/>
  <c r="BA89" i="1" s="1"/>
  <c r="BA87" i="1" s="1"/>
  <c r="N95" i="4"/>
  <c r="BE95" i="4" s="1"/>
  <c r="BK123" i="3"/>
  <c r="F84" i="2"/>
  <c r="W170" i="2"/>
  <c r="W126" i="2" s="1"/>
  <c r="W125" i="2" s="1"/>
  <c r="AU88" i="1" s="1"/>
  <c r="AU87" i="1" s="1"/>
  <c r="AA195" i="2"/>
  <c r="W248" i="2"/>
  <c r="AA264" i="2"/>
  <c r="H35" i="3"/>
  <c r="BC89" i="1" s="1"/>
  <c r="BC87" i="1" s="1"/>
  <c r="W123" i="3"/>
  <c r="W122" i="3" s="1"/>
  <c r="AU89" i="1" s="1"/>
  <c r="N92" i="4"/>
  <c r="W195" i="2"/>
  <c r="AA230" i="2"/>
  <c r="W260" i="2"/>
  <c r="N124" i="3"/>
  <c r="N90" i="3" s="1"/>
  <c r="F84" i="4"/>
  <c r="H34" i="4"/>
  <c r="BB90" i="1" s="1"/>
  <c r="BB87" i="1" s="1"/>
  <c r="H36" i="4"/>
  <c r="BD90" i="1" s="1"/>
  <c r="BD87" i="1" s="1"/>
  <c r="W35" i="1" s="1"/>
  <c r="N96" i="4"/>
  <c r="BE96" i="4" s="1"/>
  <c r="AA170" i="2"/>
  <c r="AA126" i="2" s="1"/>
  <c r="AA125" i="2" s="1"/>
  <c r="W230" i="2"/>
  <c r="AA260" i="2"/>
  <c r="F78" i="3"/>
  <c r="M27" i="4"/>
  <c r="N117" i="4"/>
  <c r="N89" i="4" s="1"/>
  <c r="W33" i="1" l="1"/>
  <c r="AX87" i="1"/>
  <c r="W34" i="1"/>
  <c r="AY87" i="1"/>
  <c r="W32" i="1"/>
  <c r="AW87" i="1"/>
  <c r="AK32" i="1" s="1"/>
  <c r="N126" i="2"/>
  <c r="N89" i="2" s="1"/>
  <c r="BK125" i="2"/>
  <c r="N125" i="2" s="1"/>
  <c r="N88" i="2" s="1"/>
  <c r="N91" i="4"/>
  <c r="BE92" i="4"/>
  <c r="BK122" i="3"/>
  <c r="N122" i="3" s="1"/>
  <c r="N88" i="3" s="1"/>
  <c r="N123" i="3"/>
  <c r="N89" i="3" s="1"/>
  <c r="M28" i="4" l="1"/>
  <c r="L99" i="4"/>
  <c r="N103" i="3"/>
  <c r="BE103" i="3" s="1"/>
  <c r="N101" i="3"/>
  <c r="BE101" i="3" s="1"/>
  <c r="N99" i="3"/>
  <c r="BE99" i="3" s="1"/>
  <c r="N98" i="3"/>
  <c r="N102" i="3"/>
  <c r="BE102" i="3" s="1"/>
  <c r="N100" i="3"/>
  <c r="BE100" i="3" s="1"/>
  <c r="M27" i="3"/>
  <c r="N104" i="2"/>
  <c r="BE104" i="2" s="1"/>
  <c r="N105" i="2"/>
  <c r="BE105" i="2" s="1"/>
  <c r="N103" i="2"/>
  <c r="BE103" i="2" s="1"/>
  <c r="M27" i="2"/>
  <c r="N106" i="2"/>
  <c r="BE106" i="2" s="1"/>
  <c r="N102" i="2"/>
  <c r="BE102" i="2" s="1"/>
  <c r="N101" i="2"/>
  <c r="M32" i="4"/>
  <c r="AV90" i="1" s="1"/>
  <c r="AT90" i="1" s="1"/>
  <c r="H32" i="4"/>
  <c r="AZ90" i="1" s="1"/>
  <c r="BE101" i="2" l="1"/>
  <c r="N100" i="2"/>
  <c r="N97" i="3"/>
  <c r="BE98" i="3"/>
  <c r="AS90" i="1"/>
  <c r="M30" i="4"/>
  <c r="M28" i="2" l="1"/>
  <c r="L108" i="2"/>
  <c r="M32" i="3"/>
  <c r="AV89" i="1" s="1"/>
  <c r="AT89" i="1" s="1"/>
  <c r="H32" i="3"/>
  <c r="AZ89" i="1" s="1"/>
  <c r="H32" i="2"/>
  <c r="AZ88" i="1" s="1"/>
  <c r="AZ87" i="1" s="1"/>
  <c r="M32" i="2"/>
  <c r="AV88" i="1" s="1"/>
  <c r="AT88" i="1" s="1"/>
  <c r="M28" i="3"/>
  <c r="L105" i="3"/>
  <c r="AG90" i="1"/>
  <c r="AN90" i="1" s="1"/>
  <c r="L38" i="4"/>
  <c r="AV87" i="1" l="1"/>
  <c r="AS88" i="1"/>
  <c r="M30" i="2"/>
  <c r="AS89" i="1"/>
  <c r="M30" i="3"/>
  <c r="L38" i="3" l="1"/>
  <c r="AG89" i="1"/>
  <c r="AN89" i="1" s="1"/>
  <c r="AT87" i="1"/>
  <c r="AG88" i="1"/>
  <c r="L38" i="2"/>
  <c r="AS87" i="1"/>
  <c r="AN88" i="1" l="1"/>
  <c r="AG87" i="1"/>
  <c r="AG95" i="1" l="1"/>
  <c r="AK26" i="1"/>
  <c r="AG93" i="1"/>
  <c r="AN87" i="1"/>
  <c r="AG96" i="1"/>
  <c r="AG94" i="1"/>
  <c r="AV93" i="1" l="1"/>
  <c r="BY93" i="1" s="1"/>
  <c r="CD93" i="1"/>
  <c r="AN93" i="1"/>
  <c r="AG92" i="1"/>
  <c r="CD94" i="1"/>
  <c r="AV94" i="1"/>
  <c r="BY94" i="1" s="1"/>
  <c r="CD96" i="1"/>
  <c r="AV96" i="1"/>
  <c r="BY96" i="1" s="1"/>
  <c r="CD95" i="1"/>
  <c r="AV95" i="1"/>
  <c r="BY95" i="1" s="1"/>
  <c r="AN96" i="1" l="1"/>
  <c r="W31" i="1"/>
  <c r="AK31" i="1"/>
  <c r="AN92" i="1"/>
  <c r="AN98" i="1" s="1"/>
  <c r="AN95" i="1"/>
  <c r="AN94" i="1"/>
  <c r="AK27" i="1"/>
  <c r="AK29" i="1" s="1"/>
  <c r="AK37" i="1" s="1"/>
  <c r="AG98" i="1"/>
</calcChain>
</file>

<file path=xl/sharedStrings.xml><?xml version="1.0" encoding="utf-8"?>
<sst xmlns="http://schemas.openxmlformats.org/spreadsheetml/2006/main" count="3203" uniqueCount="607">
  <si>
    <t>2012</t>
  </si>
  <si>
    <t>List obsahuje:</t>
  </si>
  <si>
    <t>1) Souhrnný list stavby</t>
  </si>
  <si>
    <t>2) Rekapitulace objektů</t>
  </si>
  <si>
    <t>2.0</t>
  </si>
  <si>
    <t>ZAMOK</t>
  </si>
  <si>
    <t>False</t>
  </si>
  <si>
    <t>optimalizováno pro tisk sestav ve formátu A4 - na výšku</t>
  </si>
  <si>
    <t>&gt;&gt;  skryté sloupce  &lt;&lt;</t>
  </si>
  <si>
    <t>0,01</t>
  </si>
  <si>
    <t>21</t>
  </si>
  <si>
    <t>15</t>
  </si>
  <si>
    <t>SOUHRNNÝ LIST STAVBY</t>
  </si>
  <si>
    <t>v ---  níže se nacházejí doplnkové a pomocné údaje k sestavám  --- v</t>
  </si>
  <si>
    <t>Návod na vyplnění</t>
  </si>
  <si>
    <t>Kód:</t>
  </si>
  <si>
    <t>SONA6304</t>
  </si>
  <si>
    <t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případe potřeby poznámku (ta je v skrytém sloupci)</t>
  </si>
  <si>
    <t>Stavba:</t>
  </si>
  <si>
    <t>Rudná, rekonstrukce komunikace ulice Zemědělská</t>
  </si>
  <si>
    <t>JKSO:</t>
  </si>
  <si>
    <t/>
  </si>
  <si>
    <t>CC-CZ:</t>
  </si>
  <si>
    <t>Místo:</t>
  </si>
  <si>
    <t xml:space="preserve"> </t>
  </si>
  <si>
    <t>Datum:</t>
  </si>
  <si>
    <t>26. 11. 2018</t>
  </si>
  <si>
    <t>Objednatel:</t>
  </si>
  <si>
    <t>IČ:</t>
  </si>
  <si>
    <t>Město Rudná</t>
  </si>
  <si>
    <t>DIČ:</t>
  </si>
  <si>
    <t>Zhotovitel:</t>
  </si>
  <si>
    <t>Vyplň údaj</t>
  </si>
  <si>
    <t>Projektant:</t>
  </si>
  <si>
    <t>NOZA s.r.o.Kladno</t>
  </si>
  <si>
    <t>True</t>
  </si>
  <si>
    <t>Zpracovatel:</t>
  </si>
  <si>
    <t>Neubauerová Soňa, SK-Projekt Ostrov</t>
  </si>
  <si>
    <t>Poznámka:</t>
  </si>
  <si>
    <t>Náklady z rozpočtů</t>
  </si>
  <si>
    <t>Ostatní náklady ze souhrnného listu</t>
  </si>
  <si>
    <t>Cena bez DPH</t>
  </si>
  <si>
    <t>DPH</t>
  </si>
  <si>
    <t>základní</t>
  </si>
  <si>
    <t>ze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</si>
  <si>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</si>
  <si>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</si>
  <si>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</si>
  <si>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</si>
  <si>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</si>
  <si>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</si>
  <si>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</si>
  <si>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</si>
  <si>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</si>
  <si>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</si>
  <si>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</si>
  <si>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</si>
  <si>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</si>
  <si>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</t>
  </si>
  <si>
    <t>Informatívní údaje z listů zakázek</t>
  </si>
  <si>
    <t>Kód</t>
  </si>
  <si>
    <t>Objekt</t>
  </si>
  <si>
    <t>Cena bez DPH [CZK]</t>
  </si>
  <si>
    <t>Cena s DPH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</si>
  <si>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</si>
  <si>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</si>
  <si>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</si>
  <si>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</si>
  <si>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</si>
  <si>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</si>
  <si>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</si>
  <si>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</si>
  <si>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</si>
  <si>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</si>
  <si>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</si>
  <si>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</si>
  <si>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1) Náklady z rozpočtů</t>
  </si>
  <si>
    <t>D</t>
  </si>
  <si>
    <t>0</t>
  </si>
  <si>
    <t>###NOIMPORT###</t>
  </si>
  <si>
    <t>IMPORT</t>
  </si>
  <si>
    <t>{361f7753-c0ae-440c-bd28-6557346c9407}</t>
  </si>
  <si>
    <t>{00000000-0000-0000-0000-000000000000}</t>
  </si>
  <si>
    <t>/</t>
  </si>
  <si>
    <t>01</t>
  </si>
  <si>
    <t>SO 101 - Komunikace a zpevněné plochy</t>
  </si>
  <si>
    <t>1</t>
  </si>
  <si>
    <t>{1bcd68ca-64e8-49a7-8993-d4e461e37b38}</t>
  </si>
  <si>
    <t>02</t>
  </si>
  <si>
    <t>SO 301 - Odvodnění komunikace</t>
  </si>
  <si>
    <t>{33ce8b1c-980c-4faf-aed3-269aede2a554}</t>
  </si>
  <si>
    <t>03</t>
  </si>
  <si>
    <t>Vedlejší náklady</t>
  </si>
  <si>
    <t>{e1471146-4f7a-401b-b2a7-197edfd575b3}</t>
  </si>
  <si>
    <t>2) Ostatní náklady ze souhrnného listu</t>
  </si>
  <si>
    <t>Procent. zadání_x000D_
[% nákladů rozpočtu]</t>
  </si>
  <si>
    <t>Zařazení nákladů</t>
  </si>
  <si>
    <t>Ostatní náklady</t>
  </si>
  <si>
    <t>stavební čast</t>
  </si>
  <si>
    <t>OSTATNENAKLADY</t>
  </si>
  <si>
    <t>Vyplň vlastní</t>
  </si>
  <si>
    <t>OSTATNENAKLADYVLASTNE</t>
  </si>
  <si>
    <t>Celkové náklady za stavbu 1) + 2)</t>
  </si>
  <si>
    <t>1) Krycí list rozpočtu</t>
  </si>
  <si>
    <t>2) Rekapitulace rozpočtu</t>
  </si>
  <si>
    <t>3) Rozpočet</t>
  </si>
  <si>
    <t>Zpět na list:</t>
  </si>
  <si>
    <t>Rekapitulace stavby</t>
  </si>
  <si>
    <t>2</t>
  </si>
  <si>
    <t>KRYCÍ LIST ROZPOČTU</t>
  </si>
  <si>
    <t>Objekt:</t>
  </si>
  <si>
    <t>01 - SO 101 - Komunikace a zpevněné plochy</t>
  </si>
  <si>
    <t>Náklady z rozpočtu</t>
  </si>
  <si>
    <t>REKAPITULACE ROZPOČTU</t>
  </si>
  <si>
    <t>Kód - Popis</t>
  </si>
  <si>
    <t>Cena celkem [CZK]</t>
  </si>
  <si>
    <t>1) Náklady z rozpočtu</t>
  </si>
  <si>
    <t>-1</t>
  </si>
  <si>
    <t>HSV - Práce a dodávky HSV</t>
  </si>
  <si>
    <t xml:space="preserve">    1 - Zemní práce</t>
  </si>
  <si>
    <t xml:space="preserve">    11 - Zemní práce - přípravné a přidružené práce</t>
  </si>
  <si>
    <t xml:space="preserve">    5-1 - Vozovka</t>
  </si>
  <si>
    <t xml:space="preserve">    5-2 - Vjezdy</t>
  </si>
  <si>
    <t xml:space="preserve">    5-3 - Chodník + vsakovací pás</t>
  </si>
  <si>
    <t xml:space="preserve">    5-4 - Úprava podloží aktivní zóny</t>
  </si>
  <si>
    <t xml:space="preserve">    89 - Ostatní konstrukce</t>
  </si>
  <si>
    <t xml:space="preserve">    91 - Doplňující konstrukce a práce pozemních komunikací, letišť a ploch</t>
  </si>
  <si>
    <t xml:space="preserve">    99 - Přesun hmot a manipulace se sutí</t>
  </si>
  <si>
    <t>2) Ostatní náklady</t>
  </si>
  <si>
    <t>Zařízení staveniště</t>
  </si>
  <si>
    <t>VRN</t>
  </si>
  <si>
    <t>Projektové práce</t>
  </si>
  <si>
    <t>Územní vlivy</t>
  </si>
  <si>
    <t>Provozní vlivy</t>
  </si>
  <si>
    <t>Jiné VRN</t>
  </si>
  <si>
    <t>Kompletační činnost</t>
  </si>
  <si>
    <t>KOMPLETACNA</t>
  </si>
  <si>
    <t>ROZPOČET</t>
  </si>
  <si>
    <t>PČ</t>
  </si>
  <si>
    <t>Typ</t>
  </si>
  <si>
    <t>Popis</t>
  </si>
  <si>
    <t>MJ</t>
  </si>
  <si>
    <t>Množství</t>
  </si>
  <si>
    <t>J.cena [CZK]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</si>
  <si>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</si>
  <si>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</si>
  <si>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</si>
  <si>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</si>
  <si>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</si>
  <si>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</si>
  <si>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</si>
  <si>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ROZPOCET</t>
  </si>
  <si>
    <t>K</t>
  </si>
  <si>
    <t>122202202</t>
  </si>
  <si>
    <t>Odkopávky a prokopávky nezapažené pro silnice objemu do 1000 m3 v hornině tř. 3</t>
  </si>
  <si>
    <t>m3</t>
  </si>
  <si>
    <t>4</t>
  </si>
  <si>
    <t>-143922420</t>
  </si>
  <si>
    <t>výkop pro nové konstrukce</t>
  </si>
  <si>
    <t>VV</t>
  </si>
  <si>
    <t>po odstranění konstrukce asfaltové vozovky a dlažby</t>
  </si>
  <si>
    <t>zemina se odveze na placenou skládku</t>
  </si>
  <si>
    <t>na nové zelené plochy se zemina nakoupí</t>
  </si>
  <si>
    <t>(962-507)*0,41+0,65</t>
  </si>
  <si>
    <t>dokopání pro drenážní potrubí</t>
  </si>
  <si>
    <t>po výkopu pro úpravu podloží</t>
  </si>
  <si>
    <t>105*0,80*0,20</t>
  </si>
  <si>
    <t>Součet</t>
  </si>
  <si>
    <t>120001101</t>
  </si>
  <si>
    <t>Příplatek za ztížení odkopávky nebo prokopávky v blízkosti inženýrských sítí</t>
  </si>
  <si>
    <t>-1656416563</t>
  </si>
  <si>
    <t>předpoklad</t>
  </si>
  <si>
    <t>platí i pro objem odstraněných podkladních</t>
  </si>
  <si>
    <t>vrstev stávající vozovky</t>
  </si>
  <si>
    <t>962*0,40*0,20+0,04</t>
  </si>
  <si>
    <t>3</t>
  </si>
  <si>
    <t>162701101</t>
  </si>
  <si>
    <t>Vodorovné přemístění do 6000 m výkopku/sypaniny z horniny tř. 1 až 4</t>
  </si>
  <si>
    <t>1319186705</t>
  </si>
  <si>
    <t>odvoz veškerého výkopu</t>
  </si>
  <si>
    <t>204</t>
  </si>
  <si>
    <t>171201201</t>
  </si>
  <si>
    <t>Uložení sypaniny na skládky</t>
  </si>
  <si>
    <t>1027313672</t>
  </si>
  <si>
    <t>5</t>
  </si>
  <si>
    <t>171201211</t>
  </si>
  <si>
    <t>Poplatek za uložení stavebního odpadu - zeminy a kameniva na skládce</t>
  </si>
  <si>
    <t>t</t>
  </si>
  <si>
    <t>-588890952</t>
  </si>
  <si>
    <t>204*1,7</t>
  </si>
  <si>
    <t>6</t>
  </si>
  <si>
    <t>171101131</t>
  </si>
  <si>
    <t>Uložení sypaniny z hornin nesoudržných a soudržných střídavě do násypů zhutněných</t>
  </si>
  <si>
    <t>1746203287</t>
  </si>
  <si>
    <t>nové zelené plochy</t>
  </si>
  <si>
    <t>zemina se nakoupí</t>
  </si>
  <si>
    <t>212*0,25</t>
  </si>
  <si>
    <t>7</t>
  </si>
  <si>
    <t>M</t>
  </si>
  <si>
    <t>10364100</t>
  </si>
  <si>
    <t>zemina pro terénní úpravy - tříděná</t>
  </si>
  <si>
    <t>8</t>
  </si>
  <si>
    <t>1576337520</t>
  </si>
  <si>
    <t>53*1,7</t>
  </si>
  <si>
    <t>181951102</t>
  </si>
  <si>
    <t>Úprava pláně v hornině tř. 1 až 4 se zhutněním</t>
  </si>
  <si>
    <t>m2</t>
  </si>
  <si>
    <t>-1180808106</t>
  </si>
  <si>
    <t>pod zpevnění</t>
  </si>
  <si>
    <t>645+7+47+51</t>
  </si>
  <si>
    <t>9</t>
  </si>
  <si>
    <t>181951101</t>
  </si>
  <si>
    <t>Úprava pláně v hornině tř. 1 až 4 bez zhutnění</t>
  </si>
  <si>
    <t>-619397961</t>
  </si>
  <si>
    <t>pod ohumusování</t>
  </si>
  <si>
    <t>212</t>
  </si>
  <si>
    <t>10</t>
  </si>
  <si>
    <t>181301102</t>
  </si>
  <si>
    <t>Rozprostření ornice tl vrstvy do 150 mm pl do 500 m2 v rovině nebo ve svahu do 1:5</t>
  </si>
  <si>
    <t>-1713053014</t>
  </si>
  <si>
    <t>11</t>
  </si>
  <si>
    <t>10364101</t>
  </si>
  <si>
    <t>zemina pro terénní úpravy -  ornice</t>
  </si>
  <si>
    <t>1516811602</t>
  </si>
  <si>
    <t>212*0,15*1,5</t>
  </si>
  <si>
    <t>12</t>
  </si>
  <si>
    <t>181411121</t>
  </si>
  <si>
    <t>Založení lučního trávníku výsevem plochy do 1000 m2 v rovině a ve svahu do 1:5</t>
  </si>
  <si>
    <t>1231036774</t>
  </si>
  <si>
    <t>13</t>
  </si>
  <si>
    <t>00572100</t>
  </si>
  <si>
    <t>osivo jetelotráva intenzivní víceletá</t>
  </si>
  <si>
    <t>kg</t>
  </si>
  <si>
    <t>-610141472</t>
  </si>
  <si>
    <t>212*0,05*1,03</t>
  </si>
  <si>
    <t>14</t>
  </si>
  <si>
    <t>1800000R1</t>
  </si>
  <si>
    <t>Ochrana keřů a stromů v dotčeném území</t>
  </si>
  <si>
    <t>kpl</t>
  </si>
  <si>
    <t>729023641</t>
  </si>
  <si>
    <t>113106188</t>
  </si>
  <si>
    <t>Rozebrání dlažeb vozovek z plastových nebo pryžových dlaždic s ložem z kameniva strojně pl do 50 m2</t>
  </si>
  <si>
    <t>764240364</t>
  </si>
  <si>
    <t>zatravňovací dlažba</t>
  </si>
  <si>
    <t>16</t>
  </si>
  <si>
    <t>113107242</t>
  </si>
  <si>
    <t>Odstranění krytu živičného tl 100 mm strojně plochy přes 200 m2</t>
  </si>
  <si>
    <t>-437262417</t>
  </si>
  <si>
    <t>vybourání stávající asfaltové vozovky</t>
  </si>
  <si>
    <t>507</t>
  </si>
  <si>
    <t>17</t>
  </si>
  <si>
    <t>113107223</t>
  </si>
  <si>
    <t>Odstranění podkladu z kameniva drceného tl 300 mm strojně plochy přes 200 m2</t>
  </si>
  <si>
    <t>617348869</t>
  </si>
  <si>
    <t>vybourání podkladu stávající asfaltové vozovky</t>
  </si>
  <si>
    <t>18</t>
  </si>
  <si>
    <t>113154112</t>
  </si>
  <si>
    <t>Frézování živičného krytu tl 40 mm pruh š 0,5 m plochy do 500 m2 bez překážek v trase</t>
  </si>
  <si>
    <t>836082406</t>
  </si>
  <si>
    <t>pro napojení</t>
  </si>
  <si>
    <t>19</t>
  </si>
  <si>
    <t>113154114</t>
  </si>
  <si>
    <t>Frézování živičného krytu tl 100 mm pruh š 0,5 m pl do 500 m2 bez překážek v trase</t>
  </si>
  <si>
    <t>1698298184</t>
  </si>
  <si>
    <t>20</t>
  </si>
  <si>
    <t>113202111</t>
  </si>
  <si>
    <t>Vytrhání obrub krajníků obrubníků stojatých</t>
  </si>
  <si>
    <t>m</t>
  </si>
  <si>
    <t>-1390966607</t>
  </si>
  <si>
    <t>997221551</t>
  </si>
  <si>
    <t>Vodorovná doprava suti ze sypkých materiálů do 1 km</t>
  </si>
  <si>
    <t>-2126846004</t>
  </si>
  <si>
    <t>345</t>
  </si>
  <si>
    <t>22</t>
  </si>
  <si>
    <t>997221559</t>
  </si>
  <si>
    <t>Příplatek za každý další 1 km u vodorovné dopravy suti ze sypkých materiálů</t>
  </si>
  <si>
    <t>-1733540196</t>
  </si>
  <si>
    <t>celkem cca 6km</t>
  </si>
  <si>
    <t>345*5</t>
  </si>
  <si>
    <t>23</t>
  </si>
  <si>
    <t>997221815</t>
  </si>
  <si>
    <t>Poplatek za uložení na skládce (skládkovné) stavebního odpadu betonového kód odpadu 170 101</t>
  </si>
  <si>
    <t>-1954674021</t>
  </si>
  <si>
    <t>24</t>
  </si>
  <si>
    <t>997221845</t>
  </si>
  <si>
    <t>Poplatek za uložení na skládce (skládkovné) odpadu asfaltového bez dehtu kód odpadu 170 302</t>
  </si>
  <si>
    <t>-1009063763</t>
  </si>
  <si>
    <t>25</t>
  </si>
  <si>
    <t>997221855</t>
  </si>
  <si>
    <t>Poplatek za uložení na skládce (skládkovné) zeminy a kameniva kód odpadu 170 504</t>
  </si>
  <si>
    <t>1840307125</t>
  </si>
  <si>
    <t>26</t>
  </si>
  <si>
    <t>564851111</t>
  </si>
  <si>
    <t>Podklad ze štěrkodrtě ŠD tl 150 mm</t>
  </si>
  <si>
    <t>1657684371</t>
  </si>
  <si>
    <t>výměra dle PD</t>
  </si>
  <si>
    <t>2x tl.150mm</t>
  </si>
  <si>
    <t>645*2</t>
  </si>
  <si>
    <t>27</t>
  </si>
  <si>
    <t>573191111</t>
  </si>
  <si>
    <t>Postřik infiltrační kationaktivní emulzí v množství 1 kg/m2</t>
  </si>
  <si>
    <t>578474374</t>
  </si>
  <si>
    <t>28</t>
  </si>
  <si>
    <t>565155121</t>
  </si>
  <si>
    <t>Asfaltový beton vrstva podkladní ACP 16 (obalované kamenivo OKS) tl 70 mm š přes 3 m</t>
  </si>
  <si>
    <t>-1063992157</t>
  </si>
  <si>
    <t>645</t>
  </si>
  <si>
    <t>29</t>
  </si>
  <si>
    <t>573211108</t>
  </si>
  <si>
    <t>Postřik živičný spojovací z asfaltu v množství 0,40 kg/m2</t>
  </si>
  <si>
    <t>1148628053</t>
  </si>
  <si>
    <t>30</t>
  </si>
  <si>
    <t>577134121</t>
  </si>
  <si>
    <t>Asfaltový beton vrstva obrusná ACO 11 (ABS) tř. I tl 40 mm š přes 3 m z nemodifikovaného asfaltu</t>
  </si>
  <si>
    <t>41678372</t>
  </si>
  <si>
    <t>31</t>
  </si>
  <si>
    <t>565155111</t>
  </si>
  <si>
    <t>Asfaltový beton vrstva podkladní ACP 16 (obalované kamenivo OKS) tl 70 mm š do 3 m</t>
  </si>
  <si>
    <t>1911582187</t>
  </si>
  <si>
    <t>doasfaltování na odfrézování</t>
  </si>
  <si>
    <t>32</t>
  </si>
  <si>
    <t>577134111</t>
  </si>
  <si>
    <t>Asfaltový beton vrstva obrusná ACO 11 (ABS) tř. I tl 40 mm š do 3 m z nemodifikovaného asfaltu</t>
  </si>
  <si>
    <t>-1119653751</t>
  </si>
  <si>
    <t>33</t>
  </si>
  <si>
    <t>-1367006369</t>
  </si>
  <si>
    <t>1+2</t>
  </si>
  <si>
    <t>34</t>
  </si>
  <si>
    <t>569731111</t>
  </si>
  <si>
    <t>Zpevnění krajnic kamenivem drceným tl 100 mm</t>
  </si>
  <si>
    <t>1643076349</t>
  </si>
  <si>
    <t>35</t>
  </si>
  <si>
    <t>564871111</t>
  </si>
  <si>
    <t>Podklad ze štěrkodrtě ŠD tl 250 mm</t>
  </si>
  <si>
    <t>2056515816</t>
  </si>
  <si>
    <t xml:space="preserve">vjezdy </t>
  </si>
  <si>
    <t>47</t>
  </si>
  <si>
    <t>36</t>
  </si>
  <si>
    <t>596212210</t>
  </si>
  <si>
    <t>Kladení zámkové dlažby pozemních komunikací tl 80 mm skupiny A pl do 50 m2 do lože</t>
  </si>
  <si>
    <t>-1281694900</t>
  </si>
  <si>
    <t>vjezdy</t>
  </si>
  <si>
    <t>37</t>
  </si>
  <si>
    <t>59245020</t>
  </si>
  <si>
    <t>dlažba skladebná betonová 20x10x8 cm přírodní</t>
  </si>
  <si>
    <t>491826077</t>
  </si>
  <si>
    <t>konstrukce vjezdu</t>
  </si>
  <si>
    <t>47*1,03</t>
  </si>
  <si>
    <t>ztratné 3%</t>
  </si>
  <si>
    <t>38</t>
  </si>
  <si>
    <t>564861112</t>
  </si>
  <si>
    <t>Podklad ze štěrkodrtě ŠD tl 210 mm</t>
  </si>
  <si>
    <t>-2032101394</t>
  </si>
  <si>
    <t>průměrná tl.200-220mm</t>
  </si>
  <si>
    <t>39</t>
  </si>
  <si>
    <t>596211110</t>
  </si>
  <si>
    <t>Kladení zámkové dlažby komunikací pro pěší tl 60 mm skupiny A pl do 50 m2 do lože</t>
  </si>
  <si>
    <t>1068177793</t>
  </si>
  <si>
    <t>40</t>
  </si>
  <si>
    <t>59245018</t>
  </si>
  <si>
    <t>dlažba skladebná betonová 20x10x6 cm přírodní</t>
  </si>
  <si>
    <t>2032427728</t>
  </si>
  <si>
    <t>7*1,03</t>
  </si>
  <si>
    <t>41</t>
  </si>
  <si>
    <t>564730011</t>
  </si>
  <si>
    <t>Podklad z kameniva hrubého drceného vel. 8-16 mm tl 100 mm</t>
  </si>
  <si>
    <t>-309443538</t>
  </si>
  <si>
    <t>pod vsakovací pás</t>
  </si>
  <si>
    <t>51</t>
  </si>
  <si>
    <t>42</t>
  </si>
  <si>
    <t>596411111</t>
  </si>
  <si>
    <t>Kladení dlažby z vegetačních tvárnic komunikací pro pěší tl 80 mm pl do 50 m2 do lože</t>
  </si>
  <si>
    <t>609244025</t>
  </si>
  <si>
    <t>43</t>
  </si>
  <si>
    <t>59246016</t>
  </si>
  <si>
    <t>dlažba betonová vegetační 60x40x8cm</t>
  </si>
  <si>
    <t>1293730246</t>
  </si>
  <si>
    <t>44</t>
  </si>
  <si>
    <t>564811112</t>
  </si>
  <si>
    <t>Podklad ze štěrkodrtě ŠD tl 60 mm</t>
  </si>
  <si>
    <t>-1838657299</t>
  </si>
  <si>
    <t>výplň otvorů ve vegetační dlažbě</t>
  </si>
  <si>
    <t>cca 37% plochy dlažby</t>
  </si>
  <si>
    <t>51*0,37+0,13</t>
  </si>
  <si>
    <t>45</t>
  </si>
  <si>
    <t>-794490483</t>
  </si>
  <si>
    <t>750*0,30</t>
  </si>
  <si>
    <t>46</t>
  </si>
  <si>
    <t>-215264417</t>
  </si>
  <si>
    <t>225*0,20</t>
  </si>
  <si>
    <t>1875596433</t>
  </si>
  <si>
    <t>48</t>
  </si>
  <si>
    <t>1638612544</t>
  </si>
  <si>
    <t>49</t>
  </si>
  <si>
    <t>469039628</t>
  </si>
  <si>
    <t>225*1,7</t>
  </si>
  <si>
    <t>50</t>
  </si>
  <si>
    <t>-1336332059</t>
  </si>
  <si>
    <t>564871116</t>
  </si>
  <si>
    <t>Podklad ze štěrkodrtě ŠD tl. 300 mm</t>
  </si>
  <si>
    <t>345855490</t>
  </si>
  <si>
    <t>52</t>
  </si>
  <si>
    <t>899231111</t>
  </si>
  <si>
    <t>Výšková úprava uličního vstupu nebo vpusti do 200 mm zvýšením mříže</t>
  </si>
  <si>
    <t>kus</t>
  </si>
  <si>
    <t>2074207354</t>
  </si>
  <si>
    <t>53</t>
  </si>
  <si>
    <t>899331111</t>
  </si>
  <si>
    <t>Výšková úprava uličního vstupu nebo vpusti do 200 mm zvýšením poklopu</t>
  </si>
  <si>
    <t>-1465474381</t>
  </si>
  <si>
    <t>54</t>
  </si>
  <si>
    <t>899431111</t>
  </si>
  <si>
    <t>Výšková úprava uličního vstupu nebo vpusti do 200 mm - krycího hrnce, šoupěte nebo hydrantu</t>
  </si>
  <si>
    <t>1237957203</t>
  </si>
  <si>
    <t>55</t>
  </si>
  <si>
    <t>916131213</t>
  </si>
  <si>
    <t>Osazení silničního obrubníku betonového stojatého s boční opěrou do lože z betonu prostého</t>
  </si>
  <si>
    <t>594512047</t>
  </si>
  <si>
    <t>163+116</t>
  </si>
  <si>
    <t>56</t>
  </si>
  <si>
    <t>59217029</t>
  </si>
  <si>
    <t>obrubník betonový silniční nájezdový 100x15x15 cm</t>
  </si>
  <si>
    <t>-1839014511</t>
  </si>
  <si>
    <t>57</t>
  </si>
  <si>
    <t>59217031</t>
  </si>
  <si>
    <t>obrubník betonový silniční 100 x 15 x 25 cm</t>
  </si>
  <si>
    <t>1296032590</t>
  </si>
  <si>
    <t>279-54-10</t>
  </si>
  <si>
    <t>58</t>
  </si>
  <si>
    <t>59217030</t>
  </si>
  <si>
    <t>obrubník betonový silniční přechodový 100x15x15-25 cm</t>
  </si>
  <si>
    <t>-1923748726</t>
  </si>
  <si>
    <t>5+5</t>
  </si>
  <si>
    <t>59</t>
  </si>
  <si>
    <t>5921700R1</t>
  </si>
  <si>
    <t>Příplatek za obrubníky obloukové silniční</t>
  </si>
  <si>
    <t>2138572625</t>
  </si>
  <si>
    <t>60</t>
  </si>
  <si>
    <t>916231213</t>
  </si>
  <si>
    <t>Osazení chodníkového obrubníku betonového stojatého s boční opěrou do lože z betonu prostého</t>
  </si>
  <si>
    <t>-763541559</t>
  </si>
  <si>
    <t>61</t>
  </si>
  <si>
    <t>59217016</t>
  </si>
  <si>
    <t>obrubník betonový chodníkový 100x8x25 cm</t>
  </si>
  <si>
    <t>2037406687</t>
  </si>
  <si>
    <t>62</t>
  </si>
  <si>
    <t>919735112</t>
  </si>
  <si>
    <t>Řezání stávajícího živičného krytu hl do 100 mm</t>
  </si>
  <si>
    <t>1961135142</t>
  </si>
  <si>
    <t>63</t>
  </si>
  <si>
    <t>919732221</t>
  </si>
  <si>
    <t>Styčná spára napojení nového živičného povrchu na stávající za tepla š 15 mm hl 25 mm bez prořezání</t>
  </si>
  <si>
    <t>-995054660</t>
  </si>
  <si>
    <t>64</t>
  </si>
  <si>
    <t>998225111</t>
  </si>
  <si>
    <t>Přesun hmot pro pozemní komunikace s krytem z kamene, monolitickým betonovým nebo živičným</t>
  </si>
  <si>
    <t>-292855847</t>
  </si>
  <si>
    <t>VP - Vícepráce</t>
  </si>
  <si>
    <t>PN</t>
  </si>
  <si>
    <t>02 - SO 301 - Odvodnění komunikace</t>
  </si>
  <si>
    <t xml:space="preserve">    45 - Podkladní a vedlejší konstrukce kromě vozovek a železničního svršku</t>
  </si>
  <si>
    <t xml:space="preserve">    46 - Zpevněné plochy kromě vozovek a železničních svršků</t>
  </si>
  <si>
    <t xml:space="preserve">    87 - Potrubí z trub plastických a skleněných</t>
  </si>
  <si>
    <t>Poznámka 01</t>
  </si>
  <si>
    <t>Výkopy pro drenážní potrubí jsou započteny v dopravní části</t>
  </si>
  <si>
    <t>-894785188</t>
  </si>
  <si>
    <t>1150000R1</t>
  </si>
  <si>
    <t>Převedení vody potrubím, případné čerpání vody po dobu výstavby výústního objektu</t>
  </si>
  <si>
    <t>-458012637</t>
  </si>
  <si>
    <t>upřesní se při realizaci</t>
  </si>
  <si>
    <t>122101101</t>
  </si>
  <si>
    <t>Odkopávky a prokopávky nezapažené v hornině tř. 1 a 2 objem do 100 m3</t>
  </si>
  <si>
    <t>1268319355</t>
  </si>
  <si>
    <t>srovnatelně pro odbahnění</t>
  </si>
  <si>
    <t>pro výústní objekt</t>
  </si>
  <si>
    <t>-1502802100</t>
  </si>
  <si>
    <t>1380279730</t>
  </si>
  <si>
    <t>603473548</t>
  </si>
  <si>
    <t>11*1,7</t>
  </si>
  <si>
    <t>175151101</t>
  </si>
  <si>
    <t>Obsypání potrubí strojně štěrkopískem - provedení</t>
  </si>
  <si>
    <t>126983690</t>
  </si>
  <si>
    <t>obsyp drenážního potrubí</t>
  </si>
  <si>
    <t>0,80*0,30*105</t>
  </si>
  <si>
    <t>58337331</t>
  </si>
  <si>
    <t xml:space="preserve">štěrkopísek </t>
  </si>
  <si>
    <t>666214140</t>
  </si>
  <si>
    <t>pro obsyp potrubí</t>
  </si>
  <si>
    <t>25,2*1,7*1,2</t>
  </si>
  <si>
    <t>na zhutnění 20%</t>
  </si>
  <si>
    <t>162301101</t>
  </si>
  <si>
    <t>Vodorovné přemístění do 500 m výkopku/sypaniny z horniny tř. 1 až 4</t>
  </si>
  <si>
    <t>1450823760</t>
  </si>
  <si>
    <t>přemístění materiálu pro podsypy a obsypy</t>
  </si>
  <si>
    <t>po stavbě k místu upotřebení</t>
  </si>
  <si>
    <t>náhrada přesunu hmot dle 827-1</t>
  </si>
  <si>
    <t>dle ÚRS Praha</t>
  </si>
  <si>
    <t>8,4+25,2</t>
  </si>
  <si>
    <t>182101101</t>
  </si>
  <si>
    <t>Svahování v zářezech v hornině tř. 1 až 4</t>
  </si>
  <si>
    <t>27345550</t>
  </si>
  <si>
    <t>po odbahnění</t>
  </si>
  <si>
    <t>182301122</t>
  </si>
  <si>
    <t>Rozprostření ornice pl do 500 m2 ve svahu přes 1:5 tl vrstvy do 150 mm</t>
  </si>
  <si>
    <t>-1592278121</t>
  </si>
  <si>
    <t>u výústního objektu</t>
  </si>
  <si>
    <t>-1629302069</t>
  </si>
  <si>
    <t>20*0,15*1,5</t>
  </si>
  <si>
    <t>181411122</t>
  </si>
  <si>
    <t>Založení lučního trávníku výsevem plochy do 1000 m2 ve svahu do 1:2</t>
  </si>
  <si>
    <t>357479588</t>
  </si>
  <si>
    <t>808195737</t>
  </si>
  <si>
    <t>20*0,05*1,03</t>
  </si>
  <si>
    <t>451573111</t>
  </si>
  <si>
    <t>Lože pod potrubí otevřený výkop z písku a ze štěrkopísku</t>
  </si>
  <si>
    <t>-652830813</t>
  </si>
  <si>
    <t xml:space="preserve">pod potrubí </t>
  </si>
  <si>
    <t>0,8*0,1*105</t>
  </si>
  <si>
    <t>451311531</t>
  </si>
  <si>
    <t>Podklad pro dlažbu z betonu prostého mrazuvzdorného tř. C 25/30 vrstva tl nad 150 do 200 mm</t>
  </si>
  <si>
    <t>-462588372</t>
  </si>
  <si>
    <t>výústní objekt</t>
  </si>
  <si>
    <t>461310312</t>
  </si>
  <si>
    <t>Patka z betonu pro prostředí s mrazovými cykly C 25/30</t>
  </si>
  <si>
    <t>-1637195107</t>
  </si>
  <si>
    <t xml:space="preserve">výústní objekt </t>
  </si>
  <si>
    <t>0,30*1,2*0,6+0,3*0,3*0,6</t>
  </si>
  <si>
    <t>465513127</t>
  </si>
  <si>
    <t>Dlažba z lomového kamene na cementovou maltu s vyspárováním tl 200 mm</t>
  </si>
  <si>
    <t>-2008310227</t>
  </si>
  <si>
    <t>871350410</t>
  </si>
  <si>
    <t>Montáž kanalizačního potrubí korugovaného SN 10 z polypropylenu do DN 200</t>
  </si>
  <si>
    <t>1229833092</t>
  </si>
  <si>
    <t>drenážní potrubí</t>
  </si>
  <si>
    <t>105</t>
  </si>
  <si>
    <t>2861321R1</t>
  </si>
  <si>
    <t xml:space="preserve">trubka drenážní PP korugovaná DN 150x6000mm perforovaná SN8 </t>
  </si>
  <si>
    <t>-1028278613</t>
  </si>
  <si>
    <t>mimo vjezd</t>
  </si>
  <si>
    <t>(105-14)*1,015+0,63</t>
  </si>
  <si>
    <t>28614146</t>
  </si>
  <si>
    <t>trubka kanalizační PP korugovaná DN 150x6000 mm s hrdlem SN10</t>
  </si>
  <si>
    <t>-15368386</t>
  </si>
  <si>
    <t>pod vjezdy</t>
  </si>
  <si>
    <t>891315111</t>
  </si>
  <si>
    <t>Montáž koncových klapek hrdlových DN 150</t>
  </si>
  <si>
    <t>1507487369</t>
  </si>
  <si>
    <t>42284015</t>
  </si>
  <si>
    <t>klapka zpětná koncová litinová pro odpadní vodu L55 067 601 DN 150</t>
  </si>
  <si>
    <t>-455411156</t>
  </si>
  <si>
    <t>894000001</t>
  </si>
  <si>
    <t>Revizní šachta PE-HD pr.500mm vč.mříže pro zatížení D400 - montáž a dodávka vč.dopravy</t>
  </si>
  <si>
    <t>-1535710634</t>
  </si>
  <si>
    <t>šachta Š1, Š2</t>
  </si>
  <si>
    <t>894000002</t>
  </si>
  <si>
    <t>Revizní šachta PE-HD pr.500mm vč.poklopu pro zatížení D400 - montáž a dodávka vč.dopravy</t>
  </si>
  <si>
    <t>1300947859</t>
  </si>
  <si>
    <t>šachta Š3</t>
  </si>
  <si>
    <t>8900000R1</t>
  </si>
  <si>
    <t>Demontáž nepoužívané šachty vč.likvidace</t>
  </si>
  <si>
    <t>1387154769</t>
  </si>
  <si>
    <t>8990000R1</t>
  </si>
  <si>
    <t>Vyčištění potrubí po pokládce</t>
  </si>
  <si>
    <t>-558829421</t>
  </si>
  <si>
    <t>998276101</t>
  </si>
  <si>
    <t>Přesun hmot pro trubní vedení z trub z plastických hmot otevřený výkop</t>
  </si>
  <si>
    <t>-154193235</t>
  </si>
  <si>
    <t>poznámka 1</t>
  </si>
  <si>
    <t>Přesun hmot pro podsypy a obsypy potrubí nakoupeným materiálem je započten v položce 162301101</t>
  </si>
  <si>
    <t>-502878549</t>
  </si>
  <si>
    <t>03 - Vedlejší náklady</t>
  </si>
  <si>
    <t>VRN - Vedlejší rozpočtové náklady</t>
  </si>
  <si>
    <t>0100000R1</t>
  </si>
  <si>
    <t>Výškové a polohové vytýčení všech inženýrských sítí na staveništi a jejich ověření u správců</t>
  </si>
  <si>
    <t>kč</t>
  </si>
  <si>
    <t>1024</t>
  </si>
  <si>
    <t>-822064265</t>
  </si>
  <si>
    <t>0100000R2</t>
  </si>
  <si>
    <t>Vytýčení základních směrových a výškových bodů stavby</t>
  </si>
  <si>
    <t>1369405707</t>
  </si>
  <si>
    <t>0100000R3</t>
  </si>
  <si>
    <t>Zaměření skutečného provedení stavby</t>
  </si>
  <si>
    <t>323709541</t>
  </si>
  <si>
    <t>0130000R1</t>
  </si>
  <si>
    <t>Dokumentace realizační</t>
  </si>
  <si>
    <t>360340528</t>
  </si>
  <si>
    <t>0130000R2</t>
  </si>
  <si>
    <t>Dokumentace skutečného provedení stavby</t>
  </si>
  <si>
    <t>1452927760</t>
  </si>
  <si>
    <t>0130000R3</t>
  </si>
  <si>
    <t>Fotodokumentace</t>
  </si>
  <si>
    <t>130173909</t>
  </si>
  <si>
    <t>0300000R1</t>
  </si>
  <si>
    <t>Zařízení staveniště - vybavení (buňky, TOI), zabezpečení, zrušení staveniště, připojení na inženýrské sítě</t>
  </si>
  <si>
    <t>265782966</t>
  </si>
  <si>
    <t>0300000R2</t>
  </si>
  <si>
    <t>Dopravní opatření po dobu výstavby vč.projednání</t>
  </si>
  <si>
    <t>1023142658</t>
  </si>
  <si>
    <t>0300000R3</t>
  </si>
  <si>
    <t>Úklid dokončené stavby a okolí</t>
  </si>
  <si>
    <t>1665914883</t>
  </si>
  <si>
    <t>0300000R4</t>
  </si>
  <si>
    <t>Čištění veřejných komunikací po dobu výstavby</t>
  </si>
  <si>
    <t>-1829030435</t>
  </si>
  <si>
    <t>0400000R2</t>
  </si>
  <si>
    <t>Zkoušky hutnění konstrukce vozovky</t>
  </si>
  <si>
    <t>-1281862537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</si>
</sst>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38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800080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300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12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horizontal="left" vertical="center"/>
    </xf>
    <xf numFmtId="0" fontId="14" fillId="2" borderId="0" xfId="1" applyFont="1" applyFill="1" applyAlignment="1" applyProtection="1">
      <alignment vertical="center"/>
    </xf>
    <xf numFmtId="0" fontId="0" fillId="2" borderId="0" xfId="0" applyFill="1"/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17" fillId="0" borderId="0" xfId="0" applyFont="1" applyAlignment="1">
      <alignment horizontal="left" vertical="center"/>
    </xf>
    <xf numFmtId="0" fontId="0" fillId="0" borderId="0" xfId="0" applyBorder="1" applyProtection="1"/>
    <xf numFmtId="0" fontId="18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8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Border="1" applyProtection="1"/>
    <xf numFmtId="0" fontId="20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21" fillId="0" borderId="7" xfId="0" applyFont="1" applyBorder="1" applyAlignment="1" applyProtection="1">
      <alignment horizontal="left" vertical="center"/>
    </xf>
    <xf numFmtId="0" fontId="0" fillId="0" borderId="7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8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center" vertical="center"/>
    </xf>
    <xf numFmtId="0" fontId="22" fillId="0" borderId="11" xfId="0" applyFont="1" applyBorder="1" applyAlignment="1" applyProtection="1">
      <alignment horizontal="left"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Border="1" applyProtection="1"/>
    <xf numFmtId="0" fontId="0" fillId="0" borderId="15" xfId="0" applyBorder="1" applyProtection="1"/>
    <xf numFmtId="0" fontId="23" fillId="0" borderId="16" xfId="0" applyFont="1" applyBorder="1" applyAlignment="1" applyProtection="1">
      <alignment horizontal="left" vertical="center"/>
    </xf>
    <xf numFmtId="0" fontId="0" fillId="0" borderId="17" xfId="0" applyFont="1" applyBorder="1" applyAlignment="1" applyProtection="1">
      <alignment vertical="center"/>
    </xf>
    <xf numFmtId="0" fontId="23" fillId="0" borderId="17" xfId="0" applyFont="1" applyBorder="1" applyAlignment="1" applyProtection="1">
      <alignment horizontal="left" vertical="center"/>
    </xf>
    <xf numFmtId="0" fontId="0" fillId="0" borderId="18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center"/>
    </xf>
    <xf numFmtId="0" fontId="24" fillId="0" borderId="0" xfId="0" applyFont="1" applyBorder="1" applyAlignment="1" applyProtection="1">
      <alignment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5" xfId="0" applyFont="1" applyBorder="1" applyAlignment="1" applyProtection="1">
      <alignment vertical="center"/>
    </xf>
    <xf numFmtId="0" fontId="0" fillId="6" borderId="9" xfId="0" applyFont="1" applyFill="1" applyBorder="1" applyAlignment="1" applyProtection="1">
      <alignment vertical="center"/>
    </xf>
    <xf numFmtId="0" fontId="18" fillId="0" borderId="22" xfId="0" applyFont="1" applyBorder="1" applyAlignment="1" applyProtection="1">
      <alignment horizontal="center" vertical="center" wrapText="1"/>
    </xf>
    <xf numFmtId="0" fontId="18" fillId="0" borderId="23" xfId="0" applyFont="1" applyBorder="1" applyAlignment="1" applyProtection="1">
      <alignment horizontal="center" vertical="center" wrapText="1"/>
    </xf>
    <xf numFmtId="0" fontId="18" fillId="0" borderId="24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horizontal="left" vertical="center"/>
    </xf>
    <xf numFmtId="0" fontId="26" fillId="0" borderId="0" xfId="0" applyFont="1" applyBorder="1" applyAlignment="1" applyProtection="1">
      <alignment vertical="center"/>
    </xf>
    <xf numFmtId="4" fontId="25" fillId="0" borderId="14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4" fontId="25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4" fillId="0" borderId="4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4" fontId="31" fillId="0" borderId="14" xfId="0" applyNumberFormat="1" applyFont="1" applyBorder="1" applyAlignment="1" applyProtection="1">
      <alignment vertical="center"/>
    </xf>
    <xf numFmtId="4" fontId="31" fillId="0" borderId="0" xfId="0" applyNumberFormat="1" applyFont="1" applyBorder="1" applyAlignment="1" applyProtection="1">
      <alignment vertical="center"/>
    </xf>
    <xf numFmtId="166" fontId="31" fillId="0" borderId="0" xfId="0" applyNumberFormat="1" applyFont="1" applyBorder="1" applyAlignment="1" applyProtection="1">
      <alignment vertical="center"/>
    </xf>
    <xf numFmtId="4" fontId="3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31" fillId="0" borderId="16" xfId="0" applyNumberFormat="1" applyFont="1" applyBorder="1" applyAlignment="1" applyProtection="1">
      <alignment vertical="center"/>
    </xf>
    <xf numFmtId="4" fontId="31" fillId="0" borderId="17" xfId="0" applyNumberFormat="1" applyFont="1" applyBorder="1" applyAlignment="1" applyProtection="1">
      <alignment vertical="center"/>
    </xf>
    <xf numFmtId="166" fontId="31" fillId="0" borderId="17" xfId="0" applyNumberFormat="1" applyFont="1" applyBorder="1" applyAlignment="1" applyProtection="1">
      <alignment vertical="center"/>
    </xf>
    <xf numFmtId="4" fontId="31" fillId="0" borderId="1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164" fontId="23" fillId="4" borderId="11" xfId="0" applyNumberFormat="1" applyFont="1" applyFill="1" applyBorder="1" applyAlignment="1" applyProtection="1">
      <alignment horizontal="center" vertical="center"/>
      <protection locked="0"/>
    </xf>
    <xf numFmtId="0" fontId="23" fillId="4" borderId="12" xfId="0" applyFont="1" applyFill="1" applyBorder="1" applyAlignment="1" applyProtection="1">
      <alignment horizontal="center" vertical="center"/>
      <protection locked="0"/>
    </xf>
    <xf numFmtId="4" fontId="23" fillId="0" borderId="13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164" fontId="23" fillId="4" borderId="14" xfId="0" applyNumberFormat="1" applyFont="1" applyFill="1" applyBorder="1" applyAlignment="1" applyProtection="1">
      <alignment horizontal="center" vertical="center"/>
      <protection locked="0"/>
    </xf>
    <xf numFmtId="0" fontId="23" fillId="4" borderId="0" xfId="0" applyFont="1" applyFill="1" applyBorder="1" applyAlignment="1" applyProtection="1">
      <alignment horizontal="center" vertical="center"/>
      <protection locked="0"/>
    </xf>
    <xf numFmtId="4" fontId="23" fillId="0" borderId="15" xfId="0" applyNumberFormat="1" applyFont="1" applyBorder="1" applyAlignment="1" applyProtection="1">
      <alignment vertical="center"/>
    </xf>
    <xf numFmtId="164" fontId="23" fillId="4" borderId="16" xfId="0" applyNumberFormat="1" applyFont="1" applyFill="1" applyBorder="1" applyAlignment="1" applyProtection="1">
      <alignment horizontal="center" vertical="center"/>
      <protection locked="0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4" fontId="23" fillId="0" borderId="18" xfId="0" applyNumberFormat="1" applyFont="1" applyBorder="1" applyAlignment="1" applyProtection="1">
      <alignment vertical="center"/>
    </xf>
    <xf numFmtId="0" fontId="26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</xf>
    <xf numFmtId="0" fontId="0" fillId="2" borderId="0" xfId="0" applyFill="1" applyProtection="1"/>
    <xf numFmtId="0" fontId="12" fillId="0" borderId="0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right" vertical="center"/>
    </xf>
    <xf numFmtId="0" fontId="3" fillId="6" borderId="8" xfId="0" applyFont="1" applyFill="1" applyBorder="1" applyAlignment="1" applyProtection="1">
      <alignment horizontal="left" vertical="center"/>
    </xf>
    <xf numFmtId="0" fontId="3" fillId="6" borderId="9" xfId="0" applyFont="1" applyFill="1" applyBorder="1" applyAlignment="1" applyProtection="1">
      <alignment horizontal="right" vertical="center"/>
    </xf>
    <xf numFmtId="0" fontId="3" fillId="6" borderId="9" xfId="0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Alignment="1" applyProtection="1">
      <alignment vertical="center"/>
    </xf>
    <xf numFmtId="0" fontId="32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0" fontId="18" fillId="0" borderId="2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23" fillId="0" borderId="15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6" xfId="0" applyFont="1" applyBorder="1" applyAlignment="1" applyProtection="1">
      <alignment vertical="center"/>
    </xf>
    <xf numFmtId="0" fontId="23" fillId="0" borderId="18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2" fillId="6" borderId="22" xfId="0" applyFont="1" applyFill="1" applyBorder="1" applyAlignment="1" applyProtection="1">
      <alignment horizontal="center" vertical="center" wrapText="1"/>
    </xf>
    <xf numFmtId="0" fontId="2" fillId="6" borderId="23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Border="1" applyAlignment="1" applyProtection="1"/>
    <xf numFmtId="0" fontId="5" fillId="0" borderId="0" xfId="0" applyFont="1" applyBorder="1" applyAlignment="1" applyProtection="1">
      <alignment horizontal="left"/>
    </xf>
    <xf numFmtId="0" fontId="7" fillId="0" borderId="5" xfId="0" applyFont="1" applyBorder="1" applyAlignment="1" applyProtection="1"/>
    <xf numFmtId="0" fontId="7" fillId="0" borderId="14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Border="1" applyAlignment="1" applyProtection="1">
      <alignment horizontal="left"/>
    </xf>
    <xf numFmtId="0" fontId="0" fillId="0" borderId="25" xfId="0" applyFont="1" applyBorder="1" applyAlignment="1" applyProtection="1">
      <alignment horizontal="center" vertical="center"/>
    </xf>
    <xf numFmtId="49" fontId="0" fillId="0" borderId="25" xfId="0" applyNumberFormat="1" applyFont="1" applyBorder="1" applyAlignment="1" applyProtection="1">
      <alignment horizontal="left" vertical="center" wrapText="1"/>
    </xf>
    <xf numFmtId="0" fontId="0" fillId="0" borderId="25" xfId="0" applyFont="1" applyBorder="1" applyAlignment="1" applyProtection="1">
      <alignment horizontal="center" vertical="center" wrapText="1"/>
    </xf>
    <xf numFmtId="4" fontId="0" fillId="0" borderId="25" xfId="0" applyNumberFormat="1" applyFont="1" applyBorder="1" applyAlignment="1" applyProtection="1">
      <alignment vertical="center"/>
    </xf>
    <xf numFmtId="0" fontId="1" fillId="4" borderId="25" xfId="0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/>
    </xf>
    <xf numFmtId="4" fontId="9" fillId="0" borderId="0" xfId="0" applyNumberFormat="1" applyFont="1" applyBorder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center"/>
    </xf>
    <xf numFmtId="4" fontId="10" fillId="0" borderId="0" xfId="0" applyNumberFormat="1" applyFont="1" applyBorder="1" applyAlignment="1" applyProtection="1">
      <alignment vertical="center"/>
    </xf>
    <xf numFmtId="0" fontId="10" fillId="0" borderId="5" xfId="0" applyFont="1" applyBorder="1" applyAlignment="1" applyProtection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5" xfId="0" applyFont="1" applyBorder="1" applyAlignment="1" applyProtection="1">
      <alignment horizontal="center" vertical="center"/>
    </xf>
    <xf numFmtId="49" fontId="36" fillId="0" borderId="25" xfId="0" applyNumberFormat="1" applyFont="1" applyBorder="1" applyAlignment="1" applyProtection="1">
      <alignment horizontal="left" vertical="center" wrapText="1"/>
    </xf>
    <xf numFmtId="0" fontId="36" fillId="0" borderId="25" xfId="0" applyFont="1" applyBorder="1" applyAlignment="1" applyProtection="1">
      <alignment horizontal="center" vertical="center" wrapText="1"/>
    </xf>
    <xf numFmtId="4" fontId="36" fillId="0" borderId="25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12" fillId="0" borderId="0" xfId="0" applyNumberFormat="1" applyFont="1" applyBorder="1" applyAlignment="1" applyProtection="1">
      <alignment vertical="center"/>
    </xf>
    <xf numFmtId="0" fontId="0" fillId="0" borderId="0" xfId="0" applyBorder="1" applyProtection="1"/>
    <xf numFmtId="4" fontId="21" fillId="0" borderId="7" xfId="0" applyNumberFormat="1" applyFont="1" applyBorder="1" applyAlignment="1" applyProtection="1">
      <alignment vertical="center"/>
    </xf>
    <xf numFmtId="0" fontId="0" fillId="0" borderId="7" xfId="0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left" vertical="center"/>
    </xf>
    <xf numFmtId="0" fontId="15" fillId="3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4" fontId="6" fillId="0" borderId="0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top" wrapText="1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9" xfId="0" applyFont="1" applyFill="1" applyBorder="1" applyAlignment="1" applyProtection="1">
      <alignment vertical="center"/>
    </xf>
    <xf numFmtId="4" fontId="3" fillId="5" borderId="9" xfId="0" applyNumberFormat="1" applyFont="1" applyFill="1" applyBorder="1" applyAlignment="1" applyProtection="1">
      <alignment vertical="center"/>
    </xf>
    <xf numFmtId="0" fontId="0" fillId="5" borderId="1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/>
    </xf>
    <xf numFmtId="0" fontId="2" fillId="6" borderId="8" xfId="0" applyFont="1" applyFill="1" applyBorder="1" applyAlignment="1" applyProtection="1">
      <alignment horizontal="center" vertical="center"/>
    </xf>
    <xf numFmtId="0" fontId="2" fillId="6" borderId="9" xfId="0" applyFont="1" applyFill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left" vertical="center" wrapText="1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6" borderId="10" xfId="0" applyFont="1" applyFill="1" applyBorder="1" applyAlignment="1" applyProtection="1">
      <alignment horizontal="left" vertical="center"/>
    </xf>
    <xf numFmtId="4" fontId="26" fillId="0" borderId="0" xfId="0" applyNumberFormat="1" applyFont="1" applyBorder="1" applyAlignment="1" applyProtection="1">
      <alignment horizontal="right" vertical="center"/>
    </xf>
    <xf numFmtId="4" fontId="26" fillId="6" borderId="0" xfId="0" applyNumberFormat="1" applyFont="1" applyFill="1" applyBorder="1" applyAlignment="1" applyProtection="1">
      <alignment vertical="center"/>
    </xf>
    <xf numFmtId="4" fontId="0" fillId="0" borderId="25" xfId="0" applyNumberFormat="1" applyFont="1" applyBorder="1" applyAlignment="1" applyProtection="1">
      <alignment vertical="center"/>
    </xf>
    <xf numFmtId="4" fontId="6" fillId="0" borderId="23" xfId="0" applyNumberFormat="1" applyFont="1" applyBorder="1" applyAlignment="1" applyProtection="1"/>
    <xf numFmtId="4" fontId="6" fillId="0" borderId="23" xfId="0" applyNumberFormat="1" applyFont="1" applyBorder="1" applyAlignment="1" applyProtection="1">
      <alignment vertical="center"/>
    </xf>
    <xf numFmtId="4" fontId="5" fillId="0" borderId="12" xfId="0" applyNumberFormat="1" applyFont="1" applyBorder="1" applyAlignment="1" applyProtection="1"/>
    <xf numFmtId="4" fontId="5" fillId="0" borderId="12" xfId="0" applyNumberFormat="1" applyFont="1" applyBorder="1" applyAlignment="1" applyProtection="1">
      <alignment vertical="center"/>
    </xf>
    <xf numFmtId="0" fontId="36" fillId="0" borderId="25" xfId="0" applyFont="1" applyBorder="1" applyAlignment="1" applyProtection="1">
      <alignment horizontal="left" vertical="center" wrapText="1"/>
    </xf>
    <xf numFmtId="0" fontId="0" fillId="0" borderId="25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vertical="center"/>
    </xf>
    <xf numFmtId="4" fontId="0" fillId="4" borderId="25" xfId="0" applyNumberFormat="1" applyFont="1" applyFill="1" applyBorder="1" applyAlignment="1" applyProtection="1">
      <alignment vertical="center"/>
      <protection locked="0"/>
    </xf>
    <xf numFmtId="4" fontId="0" fillId="4" borderId="25" xfId="0" applyNumberFormat="1" applyFont="1" applyFill="1" applyBorder="1" applyAlignment="1" applyProtection="1">
      <alignment vertical="center"/>
    </xf>
    <xf numFmtId="4" fontId="36" fillId="4" borderId="25" xfId="0" applyNumberFormat="1" applyFont="1" applyFill="1" applyBorder="1" applyAlignment="1" applyProtection="1">
      <alignment vertical="center"/>
      <protection locked="0"/>
    </xf>
    <xf numFmtId="4" fontId="36" fillId="4" borderId="25" xfId="0" applyNumberFormat="1" applyFont="1" applyFill="1" applyBorder="1" applyAlignment="1" applyProtection="1">
      <alignment vertical="center"/>
    </xf>
    <xf numFmtId="4" fontId="36" fillId="0" borderId="2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4" fontId="3" fillId="6" borderId="9" xfId="0" applyNumberFormat="1" applyFont="1" applyFill="1" applyBorder="1" applyAlignment="1" applyProtection="1">
      <alignment vertical="center"/>
    </xf>
    <xf numFmtId="4" fontId="3" fillId="6" borderId="10" xfId="0" applyNumberFormat="1" applyFont="1" applyFill="1" applyBorder="1" applyAlignment="1" applyProtection="1">
      <alignment vertical="center"/>
    </xf>
    <xf numFmtId="0" fontId="18" fillId="0" borderId="0" xfId="0" applyFont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left"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2" fillId="6" borderId="0" xfId="0" applyFont="1" applyFill="1" applyBorder="1" applyAlignment="1" applyProtection="1">
      <alignment horizontal="center" vertical="center"/>
    </xf>
    <xf numFmtId="0" fontId="0" fillId="6" borderId="0" xfId="0" applyFont="1" applyFill="1" applyBorder="1" applyAlignment="1" applyProtection="1">
      <alignment vertical="center"/>
    </xf>
    <xf numFmtId="4" fontId="32" fillId="0" borderId="0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4" fontId="33" fillId="0" borderId="0" xfId="0" applyNumberFormat="1" applyFont="1" applyBorder="1" applyAlignment="1" applyProtection="1">
      <alignment vertical="center"/>
    </xf>
    <xf numFmtId="0" fontId="2" fillId="6" borderId="23" xfId="0" applyFont="1" applyFill="1" applyBorder="1" applyAlignment="1" applyProtection="1">
      <alignment horizontal="center" vertical="center" wrapText="1"/>
    </xf>
    <xf numFmtId="0" fontId="2" fillId="6" borderId="24" xfId="0" applyFont="1" applyFill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left" vertical="center" wrapText="1"/>
    </xf>
    <xf numFmtId="0" fontId="8" fillId="0" borderId="12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vertical="center"/>
    </xf>
    <xf numFmtId="4" fontId="26" fillId="0" borderId="12" xfId="0" applyNumberFormat="1" applyFont="1" applyBorder="1" applyAlignment="1" applyProtection="1"/>
    <xf numFmtId="4" fontId="3" fillId="0" borderId="12" xfId="0" applyNumberFormat="1" applyFont="1" applyBorder="1" applyAlignment="1" applyProtection="1">
      <alignment vertical="center"/>
    </xf>
    <xf numFmtId="4" fontId="5" fillId="0" borderId="0" xfId="0" applyNumberFormat="1" applyFont="1" applyBorder="1" applyAlignment="1" applyProtection="1"/>
    <xf numFmtId="4" fontId="6" fillId="0" borderId="17" xfId="0" applyNumberFormat="1" applyFont="1" applyBorder="1" applyAlignment="1" applyProtection="1"/>
    <xf numFmtId="4" fontId="6" fillId="0" borderId="17" xfId="0" applyNumberFormat="1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center" wrapText="1"/>
    </xf>
    <xf numFmtId="0" fontId="10" fillId="0" borderId="0" xfId="0" applyFont="1" applyBorder="1" applyAlignment="1" applyProtection="1">
      <alignment vertical="center"/>
    </xf>
    <xf numFmtId="0" fontId="14" fillId="2" borderId="0" xfId="1" applyFont="1" applyFill="1" applyAlignment="1" applyProtection="1">
      <alignment horizontal="center" vertical="center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</xf>
    <xf numFmtId="4" fontId="5" fillId="0" borderId="17" xfId="0" applyNumberFormat="1" applyFont="1" applyBorder="1" applyAlignment="1" applyProtection="1"/>
    <xf numFmtId="4" fontId="5" fillId="0" borderId="17" xfId="0" applyNumberFormat="1" applyFont="1" applyBorder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99"/>
  <sheetViews>
    <sheetView showGridLines="0" tabSelected="1" workbookViewId="0">
      <pane ySplit="1" topLeftCell="A81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5" customWidth="1"/>
    <col min="34" max="34" width="3.33203125" customWidth="1"/>
    <col min="35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.6640625" customWidth="1"/>
    <col min="44" max="44" width="13.6640625" customWidth="1"/>
    <col min="45" max="46" width="25.83203125" hidden="1" customWidth="1"/>
    <col min="47" max="47" width="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89" width="9.33203125" hidden="1"/>
  </cols>
  <sheetData>
    <row r="1" spans="1:73" ht="21.4" customHeight="1">
      <c r="A1" s="13" t="s">
        <v>0</v>
      </c>
      <c r="B1" s="14"/>
      <c r="C1" s="14"/>
      <c r="D1" s="15" t="s">
        <v>1</v>
      </c>
      <c r="E1" s="14"/>
      <c r="F1" s="14"/>
      <c r="G1" s="14"/>
      <c r="H1" s="14"/>
      <c r="I1" s="14"/>
      <c r="J1" s="14"/>
      <c r="K1" s="16" t="s">
        <v>2</v>
      </c>
      <c r="L1" s="16"/>
      <c r="M1" s="16"/>
      <c r="N1" s="16"/>
      <c r="O1" s="16"/>
      <c r="P1" s="16"/>
      <c r="Q1" s="16"/>
      <c r="R1" s="16"/>
      <c r="S1" s="16"/>
      <c r="T1" s="14"/>
      <c r="U1" s="14"/>
      <c r="V1" s="14"/>
      <c r="W1" s="16" t="s">
        <v>3</v>
      </c>
      <c r="X1" s="16"/>
      <c r="Y1" s="16"/>
      <c r="Z1" s="16"/>
      <c r="AA1" s="16"/>
      <c r="AB1" s="16"/>
      <c r="AC1" s="16"/>
      <c r="AD1" s="16"/>
      <c r="AE1" s="16"/>
      <c r="AF1" s="16"/>
      <c r="AG1" s="14"/>
      <c r="AH1" s="14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8" t="s">
        <v>4</v>
      </c>
      <c r="BB1" s="18" t="s">
        <v>5</v>
      </c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T1" s="19" t="s">
        <v>6</v>
      </c>
      <c r="BU1" s="19" t="s">
        <v>6</v>
      </c>
    </row>
    <row r="2" spans="1:73" ht="36.950000000000003" customHeight="1">
      <c r="C2" s="215" t="s">
        <v>7</v>
      </c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R2" s="219" t="s">
        <v>8</v>
      </c>
      <c r="AS2" s="220"/>
      <c r="AT2" s="220"/>
      <c r="AU2" s="220"/>
      <c r="AV2" s="220"/>
      <c r="AW2" s="220"/>
      <c r="AX2" s="220"/>
      <c r="AY2" s="220"/>
      <c r="AZ2" s="220"/>
      <c r="BA2" s="220"/>
      <c r="BB2" s="220"/>
      <c r="BC2" s="220"/>
      <c r="BD2" s="220"/>
      <c r="BE2" s="220"/>
      <c r="BS2" s="21" t="s">
        <v>9</v>
      </c>
      <c r="BT2" s="21" t="s">
        <v>10</v>
      </c>
    </row>
    <row r="3" spans="1:73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4"/>
      <c r="BS3" s="21" t="s">
        <v>9</v>
      </c>
      <c r="BT3" s="21" t="s">
        <v>11</v>
      </c>
    </row>
    <row r="4" spans="1:73" ht="36.950000000000003" customHeight="1">
      <c r="B4" s="25"/>
      <c r="C4" s="217" t="s">
        <v>12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6"/>
      <c r="AS4" s="20" t="s">
        <v>13</v>
      </c>
      <c r="BE4" s="27" t="s">
        <v>14</v>
      </c>
      <c r="BS4" s="21" t="s">
        <v>9</v>
      </c>
    </row>
    <row r="5" spans="1:73" ht="14.45" customHeight="1">
      <c r="B5" s="25"/>
      <c r="C5" s="28"/>
      <c r="D5" s="29" t="s">
        <v>15</v>
      </c>
      <c r="E5" s="28"/>
      <c r="F5" s="28"/>
      <c r="G5" s="28"/>
      <c r="H5" s="28"/>
      <c r="I5" s="28"/>
      <c r="J5" s="28"/>
      <c r="K5" s="221" t="s">
        <v>16</v>
      </c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8"/>
      <c r="AQ5" s="26"/>
      <c r="BE5" s="205" t="s">
        <v>17</v>
      </c>
      <c r="BS5" s="21" t="s">
        <v>9</v>
      </c>
    </row>
    <row r="6" spans="1:73" ht="36.950000000000003" customHeight="1">
      <c r="B6" s="25"/>
      <c r="C6" s="28"/>
      <c r="D6" s="31" t="s">
        <v>18</v>
      </c>
      <c r="E6" s="28"/>
      <c r="F6" s="28"/>
      <c r="G6" s="28"/>
      <c r="H6" s="28"/>
      <c r="I6" s="28"/>
      <c r="J6" s="28"/>
      <c r="K6" s="226" t="s">
        <v>19</v>
      </c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8"/>
      <c r="AQ6" s="26"/>
      <c r="BE6" s="206"/>
      <c r="BS6" s="21" t="s">
        <v>9</v>
      </c>
    </row>
    <row r="7" spans="1:73" ht="14.45" customHeight="1">
      <c r="B7" s="25"/>
      <c r="C7" s="28"/>
      <c r="D7" s="32" t="s">
        <v>20</v>
      </c>
      <c r="E7" s="28"/>
      <c r="F7" s="28"/>
      <c r="G7" s="28"/>
      <c r="H7" s="28"/>
      <c r="I7" s="28"/>
      <c r="J7" s="28"/>
      <c r="K7" s="30" t="s">
        <v>21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2" t="s">
        <v>22</v>
      </c>
      <c r="AL7" s="28"/>
      <c r="AM7" s="28"/>
      <c r="AN7" s="30" t="s">
        <v>21</v>
      </c>
      <c r="AO7" s="28"/>
      <c r="AP7" s="28"/>
      <c r="AQ7" s="26"/>
      <c r="BE7" s="206"/>
      <c r="BS7" s="21" t="s">
        <v>9</v>
      </c>
    </row>
    <row r="8" spans="1:73" ht="14.45" customHeight="1">
      <c r="B8" s="25"/>
      <c r="C8" s="28"/>
      <c r="D8" s="32" t="s">
        <v>23</v>
      </c>
      <c r="E8" s="28"/>
      <c r="F8" s="28"/>
      <c r="G8" s="28"/>
      <c r="H8" s="28"/>
      <c r="I8" s="28"/>
      <c r="J8" s="28"/>
      <c r="K8" s="30" t="s">
        <v>24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2" t="s">
        <v>25</v>
      </c>
      <c r="AL8" s="28"/>
      <c r="AM8" s="28"/>
      <c r="AN8" s="33" t="s">
        <v>26</v>
      </c>
      <c r="AO8" s="28"/>
      <c r="AP8" s="28"/>
      <c r="AQ8" s="26"/>
      <c r="BE8" s="206"/>
      <c r="BS8" s="21" t="s">
        <v>9</v>
      </c>
    </row>
    <row r="9" spans="1:73" ht="14.45" customHeight="1">
      <c r="B9" s="25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6"/>
      <c r="BE9" s="206"/>
      <c r="BS9" s="21" t="s">
        <v>9</v>
      </c>
    </row>
    <row r="10" spans="1:73" ht="14.45" customHeight="1">
      <c r="B10" s="25"/>
      <c r="C10" s="28"/>
      <c r="D10" s="32" t="s">
        <v>27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2" t="s">
        <v>28</v>
      </c>
      <c r="AL10" s="28"/>
      <c r="AM10" s="28"/>
      <c r="AN10" s="30" t="s">
        <v>21</v>
      </c>
      <c r="AO10" s="28"/>
      <c r="AP10" s="28"/>
      <c r="AQ10" s="26"/>
      <c r="BE10" s="206"/>
      <c r="BS10" s="21" t="s">
        <v>9</v>
      </c>
    </row>
    <row r="11" spans="1:73" ht="18.399999999999999" customHeight="1">
      <c r="B11" s="25"/>
      <c r="C11" s="28"/>
      <c r="D11" s="28"/>
      <c r="E11" s="30" t="s">
        <v>29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2" t="s">
        <v>30</v>
      </c>
      <c r="AL11" s="28"/>
      <c r="AM11" s="28"/>
      <c r="AN11" s="30" t="s">
        <v>21</v>
      </c>
      <c r="AO11" s="28"/>
      <c r="AP11" s="28"/>
      <c r="AQ11" s="26"/>
      <c r="BE11" s="206"/>
      <c r="BS11" s="21" t="s">
        <v>9</v>
      </c>
    </row>
    <row r="12" spans="1:73" ht="6.95" customHeight="1">
      <c r="B12" s="25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6"/>
      <c r="BE12" s="206"/>
      <c r="BS12" s="21" t="s">
        <v>9</v>
      </c>
    </row>
    <row r="13" spans="1:73" ht="14.45" customHeight="1">
      <c r="B13" s="25"/>
      <c r="C13" s="28"/>
      <c r="D13" s="32" t="s">
        <v>31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2" t="s">
        <v>28</v>
      </c>
      <c r="AL13" s="28"/>
      <c r="AM13" s="28"/>
      <c r="AN13" s="34" t="s">
        <v>32</v>
      </c>
      <c r="AO13" s="28"/>
      <c r="AP13" s="28"/>
      <c r="AQ13" s="26"/>
      <c r="BE13" s="206"/>
      <c r="BS13" s="21" t="s">
        <v>9</v>
      </c>
    </row>
    <row r="14" spans="1:73">
      <c r="B14" s="25"/>
      <c r="C14" s="28"/>
      <c r="D14" s="28"/>
      <c r="E14" s="207" t="s">
        <v>32</v>
      </c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32" t="s">
        <v>30</v>
      </c>
      <c r="AL14" s="28"/>
      <c r="AM14" s="28"/>
      <c r="AN14" s="34" t="s">
        <v>32</v>
      </c>
      <c r="AO14" s="28"/>
      <c r="AP14" s="28"/>
      <c r="AQ14" s="26"/>
      <c r="BE14" s="206"/>
      <c r="BS14" s="21" t="s">
        <v>9</v>
      </c>
    </row>
    <row r="15" spans="1:73" ht="6.95" customHeight="1">
      <c r="B15" s="25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6"/>
      <c r="BE15" s="206"/>
      <c r="BS15" s="21" t="s">
        <v>6</v>
      </c>
    </row>
    <row r="16" spans="1:73" ht="14.45" customHeight="1">
      <c r="B16" s="25"/>
      <c r="C16" s="28"/>
      <c r="D16" s="32" t="s">
        <v>33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2" t="s">
        <v>28</v>
      </c>
      <c r="AL16" s="28"/>
      <c r="AM16" s="28"/>
      <c r="AN16" s="30" t="s">
        <v>21</v>
      </c>
      <c r="AO16" s="28"/>
      <c r="AP16" s="28"/>
      <c r="AQ16" s="26"/>
      <c r="BE16" s="206"/>
      <c r="BS16" s="21" t="s">
        <v>6</v>
      </c>
    </row>
    <row r="17" spans="2:71" ht="18.399999999999999" customHeight="1">
      <c r="B17" s="25"/>
      <c r="C17" s="28"/>
      <c r="D17" s="28"/>
      <c r="E17" s="30" t="s">
        <v>34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2" t="s">
        <v>30</v>
      </c>
      <c r="AL17" s="28"/>
      <c r="AM17" s="28"/>
      <c r="AN17" s="30" t="s">
        <v>21</v>
      </c>
      <c r="AO17" s="28"/>
      <c r="AP17" s="28"/>
      <c r="AQ17" s="26"/>
      <c r="BE17" s="206"/>
      <c r="BS17" s="21" t="s">
        <v>35</v>
      </c>
    </row>
    <row r="18" spans="2:71" ht="6.95" customHeight="1">
      <c r="B18" s="25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6"/>
      <c r="BE18" s="206"/>
      <c r="BS18" s="21" t="s">
        <v>9</v>
      </c>
    </row>
    <row r="19" spans="2:71" ht="14.45" customHeight="1">
      <c r="B19" s="25"/>
      <c r="C19" s="28"/>
      <c r="D19" s="32" t="s">
        <v>36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32" t="s">
        <v>28</v>
      </c>
      <c r="AL19" s="28"/>
      <c r="AM19" s="28"/>
      <c r="AN19" s="30" t="s">
        <v>21</v>
      </c>
      <c r="AO19" s="28"/>
      <c r="AP19" s="28"/>
      <c r="AQ19" s="26"/>
      <c r="BE19" s="206"/>
      <c r="BS19" s="21" t="s">
        <v>9</v>
      </c>
    </row>
    <row r="20" spans="2:71" ht="18.399999999999999" customHeight="1">
      <c r="B20" s="25"/>
      <c r="C20" s="28"/>
      <c r="D20" s="28"/>
      <c r="E20" s="30" t="s">
        <v>37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32" t="s">
        <v>30</v>
      </c>
      <c r="AL20" s="28"/>
      <c r="AM20" s="28"/>
      <c r="AN20" s="30" t="s">
        <v>21</v>
      </c>
      <c r="AO20" s="28"/>
      <c r="AP20" s="28"/>
      <c r="AQ20" s="26"/>
      <c r="BE20" s="206"/>
    </row>
    <row r="21" spans="2:71" ht="6.95" customHeight="1">
      <c r="B21" s="25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6"/>
      <c r="BE21" s="206"/>
    </row>
    <row r="22" spans="2:71">
      <c r="B22" s="25"/>
      <c r="C22" s="28"/>
      <c r="D22" s="32" t="s">
        <v>38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6"/>
      <c r="BE22" s="206"/>
    </row>
    <row r="23" spans="2:71" ht="16.5" customHeight="1">
      <c r="B23" s="25"/>
      <c r="C23" s="28"/>
      <c r="D23" s="28"/>
      <c r="E23" s="209" t="s">
        <v>21</v>
      </c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O23" s="28"/>
      <c r="AP23" s="28"/>
      <c r="AQ23" s="26"/>
      <c r="BE23" s="206"/>
    </row>
    <row r="24" spans="2:71" ht="6.95" customHeight="1">
      <c r="B24" s="25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6"/>
      <c r="BE24" s="206"/>
    </row>
    <row r="25" spans="2:71" ht="6.95" customHeight="1">
      <c r="B25" s="25"/>
      <c r="C25" s="28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8"/>
      <c r="AQ25" s="26"/>
      <c r="BE25" s="206"/>
    </row>
    <row r="26" spans="2:71" ht="14.45" customHeight="1">
      <c r="B26" s="25"/>
      <c r="C26" s="28"/>
      <c r="D26" s="36" t="s">
        <v>39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10">
        <f>ROUND(AG87,2)</f>
        <v>0</v>
      </c>
      <c r="AL26" s="211"/>
      <c r="AM26" s="211"/>
      <c r="AN26" s="211"/>
      <c r="AO26" s="211"/>
      <c r="AP26" s="28"/>
      <c r="AQ26" s="26"/>
      <c r="BE26" s="206"/>
    </row>
    <row r="27" spans="2:71" ht="14.45" customHeight="1">
      <c r="B27" s="25"/>
      <c r="C27" s="28"/>
      <c r="D27" s="36" t="s">
        <v>40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10">
        <f>ROUND(AG92,2)</f>
        <v>0</v>
      </c>
      <c r="AL27" s="210"/>
      <c r="AM27" s="210"/>
      <c r="AN27" s="210"/>
      <c r="AO27" s="210"/>
      <c r="AP27" s="28"/>
      <c r="AQ27" s="26"/>
      <c r="BE27" s="206"/>
    </row>
    <row r="28" spans="2:71" s="1" customFormat="1" ht="6.95" customHeight="1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9"/>
      <c r="BE28" s="206"/>
    </row>
    <row r="29" spans="2:71" s="1" customFormat="1" ht="25.9" customHeight="1">
      <c r="B29" s="37"/>
      <c r="C29" s="38"/>
      <c r="D29" s="40" t="s">
        <v>41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212">
        <f>ROUND(AK26+AK27,2)</f>
        <v>0</v>
      </c>
      <c r="AL29" s="213"/>
      <c r="AM29" s="213"/>
      <c r="AN29" s="213"/>
      <c r="AO29" s="213"/>
      <c r="AP29" s="38"/>
      <c r="AQ29" s="39"/>
      <c r="BE29" s="206"/>
    </row>
    <row r="30" spans="2:71" s="1" customFormat="1" ht="6.95" customHeight="1"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9"/>
      <c r="BE30" s="206"/>
    </row>
    <row r="31" spans="2:71" s="2" customFormat="1" ht="14.45" customHeight="1">
      <c r="B31" s="42"/>
      <c r="C31" s="43"/>
      <c r="D31" s="44" t="s">
        <v>42</v>
      </c>
      <c r="E31" s="43"/>
      <c r="F31" s="44" t="s">
        <v>43</v>
      </c>
      <c r="G31" s="43"/>
      <c r="H31" s="43"/>
      <c r="I31" s="43"/>
      <c r="J31" s="43"/>
      <c r="K31" s="43"/>
      <c r="L31" s="203">
        <v>0.21</v>
      </c>
      <c r="M31" s="204"/>
      <c r="N31" s="204"/>
      <c r="O31" s="204"/>
      <c r="P31" s="43"/>
      <c r="Q31" s="43"/>
      <c r="R31" s="43"/>
      <c r="S31" s="43"/>
      <c r="T31" s="46" t="s">
        <v>44</v>
      </c>
      <c r="U31" s="43"/>
      <c r="V31" s="43"/>
      <c r="W31" s="214">
        <f>ROUND(AZ87+SUM(CD93:CD97),2)</f>
        <v>0</v>
      </c>
      <c r="X31" s="204"/>
      <c r="Y31" s="204"/>
      <c r="Z31" s="204"/>
      <c r="AA31" s="204"/>
      <c r="AB31" s="204"/>
      <c r="AC31" s="204"/>
      <c r="AD31" s="204"/>
      <c r="AE31" s="204"/>
      <c r="AF31" s="43"/>
      <c r="AG31" s="43"/>
      <c r="AH31" s="43"/>
      <c r="AI31" s="43"/>
      <c r="AJ31" s="43"/>
      <c r="AK31" s="214">
        <f>ROUND(AV87+SUM(BY93:BY97),2)</f>
        <v>0</v>
      </c>
      <c r="AL31" s="204"/>
      <c r="AM31" s="204"/>
      <c r="AN31" s="204"/>
      <c r="AO31" s="204"/>
      <c r="AP31" s="43"/>
      <c r="AQ31" s="47"/>
      <c r="BE31" s="206"/>
    </row>
    <row r="32" spans="2:71" s="2" customFormat="1" ht="14.45" customHeight="1">
      <c r="B32" s="42"/>
      <c r="C32" s="43"/>
      <c r="D32" s="43"/>
      <c r="E32" s="43"/>
      <c r="F32" s="44" t="s">
        <v>45</v>
      </c>
      <c r="G32" s="43"/>
      <c r="H32" s="43"/>
      <c r="I32" s="43"/>
      <c r="J32" s="43"/>
      <c r="K32" s="43"/>
      <c r="L32" s="203">
        <v>0.15</v>
      </c>
      <c r="M32" s="204"/>
      <c r="N32" s="204"/>
      <c r="O32" s="204"/>
      <c r="P32" s="43"/>
      <c r="Q32" s="43"/>
      <c r="R32" s="43"/>
      <c r="S32" s="43"/>
      <c r="T32" s="46" t="s">
        <v>44</v>
      </c>
      <c r="U32" s="43"/>
      <c r="V32" s="43"/>
      <c r="W32" s="214">
        <f>ROUND(BA87+SUM(CE93:CE97),2)</f>
        <v>0</v>
      </c>
      <c r="X32" s="204"/>
      <c r="Y32" s="204"/>
      <c r="Z32" s="204"/>
      <c r="AA32" s="204"/>
      <c r="AB32" s="204"/>
      <c r="AC32" s="204"/>
      <c r="AD32" s="204"/>
      <c r="AE32" s="204"/>
      <c r="AF32" s="43"/>
      <c r="AG32" s="43"/>
      <c r="AH32" s="43"/>
      <c r="AI32" s="43"/>
      <c r="AJ32" s="43"/>
      <c r="AK32" s="214">
        <f>ROUND(AW87+SUM(BZ93:BZ97),2)</f>
        <v>0</v>
      </c>
      <c r="AL32" s="204"/>
      <c r="AM32" s="204"/>
      <c r="AN32" s="204"/>
      <c r="AO32" s="204"/>
      <c r="AP32" s="43"/>
      <c r="AQ32" s="47"/>
      <c r="BE32" s="206"/>
    </row>
    <row r="33" spans="2:57" s="2" customFormat="1" ht="14.45" hidden="1" customHeight="1">
      <c r="B33" s="42"/>
      <c r="C33" s="43"/>
      <c r="D33" s="43"/>
      <c r="E33" s="43"/>
      <c r="F33" s="44" t="s">
        <v>46</v>
      </c>
      <c r="G33" s="43"/>
      <c r="H33" s="43"/>
      <c r="I33" s="43"/>
      <c r="J33" s="43"/>
      <c r="K33" s="43"/>
      <c r="L33" s="203">
        <v>0.21</v>
      </c>
      <c r="M33" s="204"/>
      <c r="N33" s="204"/>
      <c r="O33" s="204"/>
      <c r="P33" s="43"/>
      <c r="Q33" s="43"/>
      <c r="R33" s="43"/>
      <c r="S33" s="43"/>
      <c r="T33" s="46" t="s">
        <v>44</v>
      </c>
      <c r="U33" s="43"/>
      <c r="V33" s="43"/>
      <c r="W33" s="214">
        <f>ROUND(BB87+SUM(CF93:CF97),2)</f>
        <v>0</v>
      </c>
      <c r="X33" s="204"/>
      <c r="Y33" s="204"/>
      <c r="Z33" s="204"/>
      <c r="AA33" s="204"/>
      <c r="AB33" s="204"/>
      <c r="AC33" s="204"/>
      <c r="AD33" s="204"/>
      <c r="AE33" s="204"/>
      <c r="AF33" s="43"/>
      <c r="AG33" s="43"/>
      <c r="AH33" s="43"/>
      <c r="AI33" s="43"/>
      <c r="AJ33" s="43"/>
      <c r="AK33" s="214">
        <v>0</v>
      </c>
      <c r="AL33" s="204"/>
      <c r="AM33" s="204"/>
      <c r="AN33" s="204"/>
      <c r="AO33" s="204"/>
      <c r="AP33" s="43"/>
      <c r="AQ33" s="47"/>
      <c r="BE33" s="206"/>
    </row>
    <row r="34" spans="2:57" s="2" customFormat="1" ht="14.45" hidden="1" customHeight="1">
      <c r="B34" s="42"/>
      <c r="C34" s="43"/>
      <c r="D34" s="43"/>
      <c r="E34" s="43"/>
      <c r="F34" s="44" t="s">
        <v>47</v>
      </c>
      <c r="G34" s="43"/>
      <c r="H34" s="43"/>
      <c r="I34" s="43"/>
      <c r="J34" s="43"/>
      <c r="K34" s="43"/>
      <c r="L34" s="203">
        <v>0.15</v>
      </c>
      <c r="M34" s="204"/>
      <c r="N34" s="204"/>
      <c r="O34" s="204"/>
      <c r="P34" s="43"/>
      <c r="Q34" s="43"/>
      <c r="R34" s="43"/>
      <c r="S34" s="43"/>
      <c r="T34" s="46" t="s">
        <v>44</v>
      </c>
      <c r="U34" s="43"/>
      <c r="V34" s="43"/>
      <c r="W34" s="214">
        <f>ROUND(BC87+SUM(CG93:CG97),2)</f>
        <v>0</v>
      </c>
      <c r="X34" s="204"/>
      <c r="Y34" s="204"/>
      <c r="Z34" s="204"/>
      <c r="AA34" s="204"/>
      <c r="AB34" s="204"/>
      <c r="AC34" s="204"/>
      <c r="AD34" s="204"/>
      <c r="AE34" s="204"/>
      <c r="AF34" s="43"/>
      <c r="AG34" s="43"/>
      <c r="AH34" s="43"/>
      <c r="AI34" s="43"/>
      <c r="AJ34" s="43"/>
      <c r="AK34" s="214">
        <v>0</v>
      </c>
      <c r="AL34" s="204"/>
      <c r="AM34" s="204"/>
      <c r="AN34" s="204"/>
      <c r="AO34" s="204"/>
      <c r="AP34" s="43"/>
      <c r="AQ34" s="47"/>
      <c r="BE34" s="206"/>
    </row>
    <row r="35" spans="2:57" s="2" customFormat="1" ht="14.45" hidden="1" customHeight="1">
      <c r="B35" s="42"/>
      <c r="C35" s="43"/>
      <c r="D35" s="43"/>
      <c r="E35" s="43"/>
      <c r="F35" s="44" t="s">
        <v>48</v>
      </c>
      <c r="G35" s="43"/>
      <c r="H35" s="43"/>
      <c r="I35" s="43"/>
      <c r="J35" s="43"/>
      <c r="K35" s="43"/>
      <c r="L35" s="203">
        <v>0</v>
      </c>
      <c r="M35" s="204"/>
      <c r="N35" s="204"/>
      <c r="O35" s="204"/>
      <c r="P35" s="43"/>
      <c r="Q35" s="43"/>
      <c r="R35" s="43"/>
      <c r="S35" s="43"/>
      <c r="T35" s="46" t="s">
        <v>44</v>
      </c>
      <c r="U35" s="43"/>
      <c r="V35" s="43"/>
      <c r="W35" s="214">
        <f>ROUND(BD87+SUM(CH93:CH97),2)</f>
        <v>0</v>
      </c>
      <c r="X35" s="204"/>
      <c r="Y35" s="204"/>
      <c r="Z35" s="204"/>
      <c r="AA35" s="204"/>
      <c r="AB35" s="204"/>
      <c r="AC35" s="204"/>
      <c r="AD35" s="204"/>
      <c r="AE35" s="204"/>
      <c r="AF35" s="43"/>
      <c r="AG35" s="43"/>
      <c r="AH35" s="43"/>
      <c r="AI35" s="43"/>
      <c r="AJ35" s="43"/>
      <c r="AK35" s="214">
        <v>0</v>
      </c>
      <c r="AL35" s="204"/>
      <c r="AM35" s="204"/>
      <c r="AN35" s="204"/>
      <c r="AO35" s="204"/>
      <c r="AP35" s="43"/>
      <c r="AQ35" s="47"/>
    </row>
    <row r="36" spans="2:57" s="1" customFormat="1" ht="6.95" customHeight="1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9"/>
    </row>
    <row r="37" spans="2:57" s="1" customFormat="1" ht="25.9" customHeight="1">
      <c r="B37" s="37"/>
      <c r="C37" s="48"/>
      <c r="D37" s="49" t="s">
        <v>49</v>
      </c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1" t="s">
        <v>50</v>
      </c>
      <c r="U37" s="50"/>
      <c r="V37" s="50"/>
      <c r="W37" s="50"/>
      <c r="X37" s="227" t="s">
        <v>51</v>
      </c>
      <c r="Y37" s="228"/>
      <c r="Z37" s="228"/>
      <c r="AA37" s="228"/>
      <c r="AB37" s="228"/>
      <c r="AC37" s="50"/>
      <c r="AD37" s="50"/>
      <c r="AE37" s="50"/>
      <c r="AF37" s="50"/>
      <c r="AG37" s="50"/>
      <c r="AH37" s="50"/>
      <c r="AI37" s="50"/>
      <c r="AJ37" s="50"/>
      <c r="AK37" s="229">
        <f>SUM(AK29:AK35)</f>
        <v>0</v>
      </c>
      <c r="AL37" s="228"/>
      <c r="AM37" s="228"/>
      <c r="AN37" s="228"/>
      <c r="AO37" s="230"/>
      <c r="AP37" s="48"/>
      <c r="AQ37" s="39"/>
    </row>
    <row r="38" spans="2:57" s="1" customFormat="1" ht="14.45" customHeight="1"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9"/>
    </row>
    <row r="39" spans="2:57" ht="13.5">
      <c r="B39" s="25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6"/>
    </row>
    <row r="40" spans="2:57" ht="13.5">
      <c r="B40" s="25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6"/>
    </row>
    <row r="41" spans="2:57" ht="13.5">
      <c r="B41" s="25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6"/>
    </row>
    <row r="42" spans="2:57" ht="13.5">
      <c r="B42" s="25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6"/>
    </row>
    <row r="43" spans="2:57" ht="13.5">
      <c r="B43" s="25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6"/>
    </row>
    <row r="44" spans="2:57" ht="13.5">
      <c r="B44" s="25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6"/>
    </row>
    <row r="45" spans="2:57" ht="13.5">
      <c r="B45" s="25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6"/>
    </row>
    <row r="46" spans="2:57" ht="13.5">
      <c r="B46" s="25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6"/>
    </row>
    <row r="47" spans="2:57" ht="13.5">
      <c r="B47" s="25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6"/>
    </row>
    <row r="48" spans="2:57" ht="13.5">
      <c r="B48" s="25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6"/>
    </row>
    <row r="49" spans="2:43" s="1" customFormat="1">
      <c r="B49" s="37"/>
      <c r="C49" s="38"/>
      <c r="D49" s="52" t="s">
        <v>52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4"/>
      <c r="AA49" s="38"/>
      <c r="AB49" s="38"/>
      <c r="AC49" s="52" t="s">
        <v>53</v>
      </c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4"/>
      <c r="AP49" s="38"/>
      <c r="AQ49" s="39"/>
    </row>
    <row r="50" spans="2:43" ht="13.5">
      <c r="B50" s="25"/>
      <c r="C50" s="28"/>
      <c r="D50" s="55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56"/>
      <c r="AA50" s="28"/>
      <c r="AB50" s="28"/>
      <c r="AC50" s="55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56"/>
      <c r="AP50" s="28"/>
      <c r="AQ50" s="26"/>
    </row>
    <row r="51" spans="2:43" ht="13.5">
      <c r="B51" s="25"/>
      <c r="C51" s="28"/>
      <c r="D51" s="55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56"/>
      <c r="AA51" s="28"/>
      <c r="AB51" s="28"/>
      <c r="AC51" s="55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56"/>
      <c r="AP51" s="28"/>
      <c r="AQ51" s="26"/>
    </row>
    <row r="52" spans="2:43" ht="13.5">
      <c r="B52" s="25"/>
      <c r="C52" s="28"/>
      <c r="D52" s="55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56"/>
      <c r="AA52" s="28"/>
      <c r="AB52" s="28"/>
      <c r="AC52" s="55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56"/>
      <c r="AP52" s="28"/>
      <c r="AQ52" s="26"/>
    </row>
    <row r="53" spans="2:43" ht="13.5">
      <c r="B53" s="25"/>
      <c r="C53" s="28"/>
      <c r="D53" s="55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56"/>
      <c r="AA53" s="28"/>
      <c r="AB53" s="28"/>
      <c r="AC53" s="55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56"/>
      <c r="AP53" s="28"/>
      <c r="AQ53" s="26"/>
    </row>
    <row r="54" spans="2:43" ht="13.5">
      <c r="B54" s="25"/>
      <c r="C54" s="28"/>
      <c r="D54" s="55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56"/>
      <c r="AA54" s="28"/>
      <c r="AB54" s="28"/>
      <c r="AC54" s="55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56"/>
      <c r="AP54" s="28"/>
      <c r="AQ54" s="26"/>
    </row>
    <row r="55" spans="2:43" ht="13.5">
      <c r="B55" s="25"/>
      <c r="C55" s="28"/>
      <c r="D55" s="55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56"/>
      <c r="AA55" s="28"/>
      <c r="AB55" s="28"/>
      <c r="AC55" s="55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56"/>
      <c r="AP55" s="28"/>
      <c r="AQ55" s="26"/>
    </row>
    <row r="56" spans="2:43" ht="13.5">
      <c r="B56" s="25"/>
      <c r="C56" s="28"/>
      <c r="D56" s="55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56"/>
      <c r="AA56" s="28"/>
      <c r="AB56" s="28"/>
      <c r="AC56" s="55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56"/>
      <c r="AP56" s="28"/>
      <c r="AQ56" s="26"/>
    </row>
    <row r="57" spans="2:43" ht="13.5">
      <c r="B57" s="25"/>
      <c r="C57" s="28"/>
      <c r="D57" s="55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56"/>
      <c r="AA57" s="28"/>
      <c r="AB57" s="28"/>
      <c r="AC57" s="55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56"/>
      <c r="AP57" s="28"/>
      <c r="AQ57" s="26"/>
    </row>
    <row r="58" spans="2:43" s="1" customFormat="1">
      <c r="B58" s="37"/>
      <c r="C58" s="38"/>
      <c r="D58" s="57" t="s">
        <v>54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9" t="s">
        <v>55</v>
      </c>
      <c r="S58" s="58"/>
      <c r="T58" s="58"/>
      <c r="U58" s="58"/>
      <c r="V58" s="58"/>
      <c r="W58" s="58"/>
      <c r="X58" s="58"/>
      <c r="Y58" s="58"/>
      <c r="Z58" s="60"/>
      <c r="AA58" s="38"/>
      <c r="AB58" s="38"/>
      <c r="AC58" s="57" t="s">
        <v>54</v>
      </c>
      <c r="AD58" s="58"/>
      <c r="AE58" s="58"/>
      <c r="AF58" s="58"/>
      <c r="AG58" s="58"/>
      <c r="AH58" s="58"/>
      <c r="AI58" s="58"/>
      <c r="AJ58" s="58"/>
      <c r="AK58" s="58"/>
      <c r="AL58" s="58"/>
      <c r="AM58" s="59" t="s">
        <v>55</v>
      </c>
      <c r="AN58" s="58"/>
      <c r="AO58" s="60"/>
      <c r="AP58" s="38"/>
      <c r="AQ58" s="39"/>
    </row>
    <row r="59" spans="2:43" ht="13.5">
      <c r="B59" s="25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6"/>
    </row>
    <row r="60" spans="2:43" s="1" customFormat="1">
      <c r="B60" s="37"/>
      <c r="C60" s="38"/>
      <c r="D60" s="52" t="s">
        <v>56</v>
      </c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4"/>
      <c r="AA60" s="38"/>
      <c r="AB60" s="38"/>
      <c r="AC60" s="52" t="s">
        <v>57</v>
      </c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4"/>
      <c r="AP60" s="38"/>
      <c r="AQ60" s="39"/>
    </row>
    <row r="61" spans="2:43" ht="13.5">
      <c r="B61" s="25"/>
      <c r="C61" s="28"/>
      <c r="D61" s="55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56"/>
      <c r="AA61" s="28"/>
      <c r="AB61" s="28"/>
      <c r="AC61" s="55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56"/>
      <c r="AP61" s="28"/>
      <c r="AQ61" s="26"/>
    </row>
    <row r="62" spans="2:43" ht="13.5">
      <c r="B62" s="25"/>
      <c r="C62" s="28"/>
      <c r="D62" s="55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56"/>
      <c r="AA62" s="28"/>
      <c r="AB62" s="28"/>
      <c r="AC62" s="55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56"/>
      <c r="AP62" s="28"/>
      <c r="AQ62" s="26"/>
    </row>
    <row r="63" spans="2:43" ht="13.5">
      <c r="B63" s="25"/>
      <c r="C63" s="28"/>
      <c r="D63" s="55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56"/>
      <c r="AA63" s="28"/>
      <c r="AB63" s="28"/>
      <c r="AC63" s="55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56"/>
      <c r="AP63" s="28"/>
      <c r="AQ63" s="26"/>
    </row>
    <row r="64" spans="2:43" ht="13.5">
      <c r="B64" s="25"/>
      <c r="C64" s="28"/>
      <c r="D64" s="55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56"/>
      <c r="AA64" s="28"/>
      <c r="AB64" s="28"/>
      <c r="AC64" s="55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56"/>
      <c r="AP64" s="28"/>
      <c r="AQ64" s="26"/>
    </row>
    <row r="65" spans="2:43" ht="13.5">
      <c r="B65" s="25"/>
      <c r="C65" s="28"/>
      <c r="D65" s="55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56"/>
      <c r="AA65" s="28"/>
      <c r="AB65" s="28"/>
      <c r="AC65" s="55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56"/>
      <c r="AP65" s="28"/>
      <c r="AQ65" s="26"/>
    </row>
    <row r="66" spans="2:43" ht="13.5">
      <c r="B66" s="25"/>
      <c r="C66" s="28"/>
      <c r="D66" s="55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56"/>
      <c r="AA66" s="28"/>
      <c r="AB66" s="28"/>
      <c r="AC66" s="55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56"/>
      <c r="AP66" s="28"/>
      <c r="AQ66" s="26"/>
    </row>
    <row r="67" spans="2:43" ht="13.5">
      <c r="B67" s="25"/>
      <c r="C67" s="28"/>
      <c r="D67" s="55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56"/>
      <c r="AA67" s="28"/>
      <c r="AB67" s="28"/>
      <c r="AC67" s="55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56"/>
      <c r="AP67" s="28"/>
      <c r="AQ67" s="26"/>
    </row>
    <row r="68" spans="2:43" ht="13.5">
      <c r="B68" s="25"/>
      <c r="C68" s="28"/>
      <c r="D68" s="55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56"/>
      <c r="AA68" s="28"/>
      <c r="AB68" s="28"/>
      <c r="AC68" s="55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56"/>
      <c r="AP68" s="28"/>
      <c r="AQ68" s="26"/>
    </row>
    <row r="69" spans="2:43" s="1" customFormat="1">
      <c r="B69" s="37"/>
      <c r="C69" s="38"/>
      <c r="D69" s="57" t="s">
        <v>54</v>
      </c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9" t="s">
        <v>55</v>
      </c>
      <c r="S69" s="58"/>
      <c r="T69" s="58"/>
      <c r="U69" s="58"/>
      <c r="V69" s="58"/>
      <c r="W69" s="58"/>
      <c r="X69" s="58"/>
      <c r="Y69" s="58"/>
      <c r="Z69" s="60"/>
      <c r="AA69" s="38"/>
      <c r="AB69" s="38"/>
      <c r="AC69" s="57" t="s">
        <v>54</v>
      </c>
      <c r="AD69" s="58"/>
      <c r="AE69" s="58"/>
      <c r="AF69" s="58"/>
      <c r="AG69" s="58"/>
      <c r="AH69" s="58"/>
      <c r="AI69" s="58"/>
      <c r="AJ69" s="58"/>
      <c r="AK69" s="58"/>
      <c r="AL69" s="58"/>
      <c r="AM69" s="59" t="s">
        <v>55</v>
      </c>
      <c r="AN69" s="58"/>
      <c r="AO69" s="60"/>
      <c r="AP69" s="38"/>
      <c r="AQ69" s="39"/>
    </row>
    <row r="70" spans="2:43" s="1" customFormat="1" ht="6.95" customHeight="1">
      <c r="B70" s="37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9"/>
    </row>
    <row r="71" spans="2:43" s="1" customFormat="1" ht="6.95" customHeight="1"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3"/>
    </row>
    <row r="75" spans="2:43" s="1" customFormat="1" ht="6.95" customHeight="1">
      <c r="B75" s="64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6"/>
    </row>
    <row r="76" spans="2:43" s="1" customFormat="1" ht="36.950000000000003" customHeight="1">
      <c r="B76" s="37"/>
      <c r="C76" s="217" t="s">
        <v>58</v>
      </c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G76" s="218"/>
      <c r="AH76" s="218"/>
      <c r="AI76" s="218"/>
      <c r="AJ76" s="218"/>
      <c r="AK76" s="218"/>
      <c r="AL76" s="218"/>
      <c r="AM76" s="218"/>
      <c r="AN76" s="218"/>
      <c r="AO76" s="218"/>
      <c r="AP76" s="218"/>
      <c r="AQ76" s="39"/>
    </row>
    <row r="77" spans="2:43" s="3" customFormat="1" ht="14.45" customHeight="1">
      <c r="B77" s="67"/>
      <c r="C77" s="32" t="s">
        <v>15</v>
      </c>
      <c r="D77" s="68"/>
      <c r="E77" s="68"/>
      <c r="F77" s="68"/>
      <c r="G77" s="68"/>
      <c r="H77" s="68"/>
      <c r="I77" s="68"/>
      <c r="J77" s="68"/>
      <c r="K77" s="68"/>
      <c r="L77" s="68" t="str">
        <f>K5</f>
        <v>SONA6304</v>
      </c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9"/>
    </row>
    <row r="78" spans="2:43" s="4" customFormat="1" ht="36.950000000000003" customHeight="1">
      <c r="B78" s="70"/>
      <c r="C78" s="71" t="s">
        <v>18</v>
      </c>
      <c r="D78" s="72"/>
      <c r="E78" s="72"/>
      <c r="F78" s="72"/>
      <c r="G78" s="72"/>
      <c r="H78" s="72"/>
      <c r="I78" s="72"/>
      <c r="J78" s="72"/>
      <c r="K78" s="72"/>
      <c r="L78" s="231" t="str">
        <f>K6</f>
        <v>Rudná, rekonstrukce komunikace ulice Zemědělská</v>
      </c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  <c r="AA78" s="232"/>
      <c r="AB78" s="232"/>
      <c r="AC78" s="232"/>
      <c r="AD78" s="232"/>
      <c r="AE78" s="232"/>
      <c r="AF78" s="232"/>
      <c r="AG78" s="232"/>
      <c r="AH78" s="232"/>
      <c r="AI78" s="232"/>
      <c r="AJ78" s="232"/>
      <c r="AK78" s="232"/>
      <c r="AL78" s="232"/>
      <c r="AM78" s="232"/>
      <c r="AN78" s="232"/>
      <c r="AO78" s="232"/>
      <c r="AP78" s="72"/>
      <c r="AQ78" s="73"/>
    </row>
    <row r="79" spans="2:43" s="1" customFormat="1" ht="6.95" customHeight="1"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9"/>
    </row>
    <row r="80" spans="2:43" s="1" customFormat="1">
      <c r="B80" s="37"/>
      <c r="C80" s="32" t="s">
        <v>23</v>
      </c>
      <c r="D80" s="38"/>
      <c r="E80" s="38"/>
      <c r="F80" s="38"/>
      <c r="G80" s="38"/>
      <c r="H80" s="38"/>
      <c r="I80" s="38"/>
      <c r="J80" s="38"/>
      <c r="K80" s="38"/>
      <c r="L80" s="74" t="str">
        <f>IF(K8="","",K8)</f>
        <v xml:space="preserve"> </v>
      </c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2" t="s">
        <v>25</v>
      </c>
      <c r="AJ80" s="38"/>
      <c r="AK80" s="38"/>
      <c r="AL80" s="38"/>
      <c r="AM80" s="75" t="str">
        <f>IF(AN8= "","",AN8)</f>
        <v>26. 11. 2018</v>
      </c>
      <c r="AN80" s="38"/>
      <c r="AO80" s="38"/>
      <c r="AP80" s="38"/>
      <c r="AQ80" s="39"/>
    </row>
    <row r="81" spans="1:89" s="1" customFormat="1" ht="6.95" customHeight="1"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9"/>
    </row>
    <row r="82" spans="1:89" s="1" customFormat="1">
      <c r="B82" s="37"/>
      <c r="C82" s="32" t="s">
        <v>27</v>
      </c>
      <c r="D82" s="38"/>
      <c r="E82" s="38"/>
      <c r="F82" s="38"/>
      <c r="G82" s="38"/>
      <c r="H82" s="38"/>
      <c r="I82" s="38"/>
      <c r="J82" s="38"/>
      <c r="K82" s="38"/>
      <c r="L82" s="68" t="str">
        <f>IF(E11= "","",E11)</f>
        <v>Město Rudná</v>
      </c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2" t="s">
        <v>33</v>
      </c>
      <c r="AJ82" s="38"/>
      <c r="AK82" s="38"/>
      <c r="AL82" s="38"/>
      <c r="AM82" s="240" t="str">
        <f>IF(E17="","",E17)</f>
        <v>NOZA s.r.o.Kladno</v>
      </c>
      <c r="AN82" s="240"/>
      <c r="AO82" s="240"/>
      <c r="AP82" s="240"/>
      <c r="AQ82" s="39"/>
      <c r="AS82" s="241" t="s">
        <v>59</v>
      </c>
      <c r="AT82" s="242"/>
      <c r="AU82" s="76"/>
      <c r="AV82" s="76"/>
      <c r="AW82" s="76"/>
      <c r="AX82" s="76"/>
      <c r="AY82" s="76"/>
      <c r="AZ82" s="76"/>
      <c r="BA82" s="76"/>
      <c r="BB82" s="76"/>
      <c r="BC82" s="76"/>
      <c r="BD82" s="77"/>
    </row>
    <row r="83" spans="1:89" s="1" customFormat="1">
      <c r="B83" s="37"/>
      <c r="C83" s="32" t="s">
        <v>31</v>
      </c>
      <c r="D83" s="38"/>
      <c r="E83" s="38"/>
      <c r="F83" s="38"/>
      <c r="G83" s="38"/>
      <c r="H83" s="38"/>
      <c r="I83" s="38"/>
      <c r="J83" s="38"/>
      <c r="K83" s="38"/>
      <c r="L83" s="68" t="str">
        <f>IF(E14= "Vyplň údaj","",E14)</f>
        <v/>
      </c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2" t="s">
        <v>36</v>
      </c>
      <c r="AJ83" s="38"/>
      <c r="AK83" s="38"/>
      <c r="AL83" s="38"/>
      <c r="AM83" s="240" t="str">
        <f>IF(E20="","",E20)</f>
        <v>Neubauerová Soňa, SK-Projekt Ostrov</v>
      </c>
      <c r="AN83" s="240"/>
      <c r="AO83" s="240"/>
      <c r="AP83" s="240"/>
      <c r="AQ83" s="39"/>
      <c r="AS83" s="243"/>
      <c r="AT83" s="244"/>
      <c r="AU83" s="78"/>
      <c r="AV83" s="78"/>
      <c r="AW83" s="78"/>
      <c r="AX83" s="78"/>
      <c r="AY83" s="78"/>
      <c r="AZ83" s="78"/>
      <c r="BA83" s="78"/>
      <c r="BB83" s="78"/>
      <c r="BC83" s="78"/>
      <c r="BD83" s="79"/>
    </row>
    <row r="84" spans="1:89" s="1" customFormat="1" ht="10.9" customHeight="1">
      <c r="B84" s="37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9"/>
      <c r="AS84" s="245"/>
      <c r="AT84" s="246"/>
      <c r="AU84" s="38"/>
      <c r="AV84" s="38"/>
      <c r="AW84" s="38"/>
      <c r="AX84" s="38"/>
      <c r="AY84" s="38"/>
      <c r="AZ84" s="38"/>
      <c r="BA84" s="38"/>
      <c r="BB84" s="38"/>
      <c r="BC84" s="38"/>
      <c r="BD84" s="80"/>
    </row>
    <row r="85" spans="1:89" s="1" customFormat="1" ht="29.25" customHeight="1">
      <c r="B85" s="37"/>
      <c r="C85" s="233" t="s">
        <v>60</v>
      </c>
      <c r="D85" s="234"/>
      <c r="E85" s="234"/>
      <c r="F85" s="234"/>
      <c r="G85" s="234"/>
      <c r="H85" s="81"/>
      <c r="I85" s="235" t="s">
        <v>61</v>
      </c>
      <c r="J85" s="234"/>
      <c r="K85" s="234"/>
      <c r="L85" s="234"/>
      <c r="M85" s="234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Z85" s="234"/>
      <c r="AA85" s="234"/>
      <c r="AB85" s="234"/>
      <c r="AC85" s="234"/>
      <c r="AD85" s="234"/>
      <c r="AE85" s="234"/>
      <c r="AF85" s="234"/>
      <c r="AG85" s="235" t="s">
        <v>62</v>
      </c>
      <c r="AH85" s="234"/>
      <c r="AI85" s="234"/>
      <c r="AJ85" s="234"/>
      <c r="AK85" s="234"/>
      <c r="AL85" s="234"/>
      <c r="AM85" s="234"/>
      <c r="AN85" s="235" t="s">
        <v>63</v>
      </c>
      <c r="AO85" s="234"/>
      <c r="AP85" s="247"/>
      <c r="AQ85" s="39"/>
      <c r="AS85" s="82" t="s">
        <v>64</v>
      </c>
      <c r="AT85" s="83" t="s">
        <v>65</v>
      </c>
      <c r="AU85" s="83" t="s">
        <v>66</v>
      </c>
      <c r="AV85" s="83" t="s">
        <v>67</v>
      </c>
      <c r="AW85" s="83" t="s">
        <v>68</v>
      </c>
      <c r="AX85" s="83" t="s">
        <v>69</v>
      </c>
      <c r="AY85" s="83" t="s">
        <v>70</v>
      </c>
      <c r="AZ85" s="83" t="s">
        <v>71</v>
      </c>
      <c r="BA85" s="83" t="s">
        <v>72</v>
      </c>
      <c r="BB85" s="83" t="s">
        <v>73</v>
      </c>
      <c r="BC85" s="83" t="s">
        <v>74</v>
      </c>
      <c r="BD85" s="84" t="s">
        <v>75</v>
      </c>
    </row>
    <row r="86" spans="1:89" s="1" customFormat="1" ht="10.9" customHeight="1"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9"/>
      <c r="AS86" s="85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4"/>
    </row>
    <row r="87" spans="1:89" s="4" customFormat="1" ht="32.450000000000003" customHeight="1">
      <c r="B87" s="70"/>
      <c r="C87" s="86" t="s">
        <v>76</v>
      </c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248">
        <f>ROUND(SUM(AG88:AG90),2)</f>
        <v>0</v>
      </c>
      <c r="AH87" s="248"/>
      <c r="AI87" s="248"/>
      <c r="AJ87" s="248"/>
      <c r="AK87" s="248"/>
      <c r="AL87" s="248"/>
      <c r="AM87" s="248"/>
      <c r="AN87" s="225">
        <f>SUM(AG87,AT87)</f>
        <v>0</v>
      </c>
      <c r="AO87" s="225"/>
      <c r="AP87" s="225"/>
      <c r="AQ87" s="73"/>
      <c r="AS87" s="88">
        <f>ROUND(SUM(AS88:AS90),2)</f>
        <v>0</v>
      </c>
      <c r="AT87" s="89">
        <f>ROUND(SUM(AV87:AW87),2)</f>
        <v>0</v>
      </c>
      <c r="AU87" s="90">
        <f>ROUND(SUM(AU88:AU90),5)</f>
        <v>0</v>
      </c>
      <c r="AV87" s="89">
        <f>ROUND(AZ87*L31,2)</f>
        <v>0</v>
      </c>
      <c r="AW87" s="89">
        <f>ROUND(BA87*L32,2)</f>
        <v>0</v>
      </c>
      <c r="AX87" s="89">
        <f>ROUND(BB87*L31,2)</f>
        <v>0</v>
      </c>
      <c r="AY87" s="89">
        <f>ROUND(BC87*L32,2)</f>
        <v>0</v>
      </c>
      <c r="AZ87" s="89">
        <f>ROUND(SUM(AZ88:AZ90),2)</f>
        <v>0</v>
      </c>
      <c r="BA87" s="89">
        <f>ROUND(SUM(BA88:BA90),2)</f>
        <v>0</v>
      </c>
      <c r="BB87" s="89">
        <f>ROUND(SUM(BB88:BB90),2)</f>
        <v>0</v>
      </c>
      <c r="BC87" s="89">
        <f>ROUND(SUM(BC88:BC90),2)</f>
        <v>0</v>
      </c>
      <c r="BD87" s="91">
        <f>ROUND(SUM(BD88:BD90),2)</f>
        <v>0</v>
      </c>
      <c r="BS87" s="92" t="s">
        <v>77</v>
      </c>
      <c r="BT87" s="92" t="s">
        <v>78</v>
      </c>
      <c r="BU87" s="93" t="s">
        <v>79</v>
      </c>
      <c r="BV87" s="92" t="s">
        <v>80</v>
      </c>
      <c r="BW87" s="92" t="s">
        <v>81</v>
      </c>
      <c r="BX87" s="92" t="s">
        <v>82</v>
      </c>
    </row>
    <row r="88" spans="1:89" s="5" customFormat="1" ht="31.5" customHeight="1">
      <c r="A88" s="94" t="s">
        <v>83</v>
      </c>
      <c r="B88" s="95"/>
      <c r="C88" s="96"/>
      <c r="D88" s="236" t="s">
        <v>84</v>
      </c>
      <c r="E88" s="236"/>
      <c r="F88" s="236"/>
      <c r="G88" s="236"/>
      <c r="H88" s="236"/>
      <c r="I88" s="97"/>
      <c r="J88" s="236" t="s">
        <v>85</v>
      </c>
      <c r="K88" s="236"/>
      <c r="L88" s="236"/>
      <c r="M88" s="236"/>
      <c r="N88" s="236"/>
      <c r="O88" s="236"/>
      <c r="P88" s="236"/>
      <c r="Q88" s="236"/>
      <c r="R88" s="236"/>
      <c r="S88" s="236"/>
      <c r="T88" s="236"/>
      <c r="U88" s="236"/>
      <c r="V88" s="236"/>
      <c r="W88" s="236"/>
      <c r="X88" s="236"/>
      <c r="Y88" s="236"/>
      <c r="Z88" s="236"/>
      <c r="AA88" s="236"/>
      <c r="AB88" s="236"/>
      <c r="AC88" s="236"/>
      <c r="AD88" s="236"/>
      <c r="AE88" s="236"/>
      <c r="AF88" s="236"/>
      <c r="AG88" s="223">
        <f>'01 - SO 101 - Komunikace ...'!M30</f>
        <v>0</v>
      </c>
      <c r="AH88" s="224"/>
      <c r="AI88" s="224"/>
      <c r="AJ88" s="224"/>
      <c r="AK88" s="224"/>
      <c r="AL88" s="224"/>
      <c r="AM88" s="224"/>
      <c r="AN88" s="223">
        <f>SUM(AG88,AT88)</f>
        <v>0</v>
      </c>
      <c r="AO88" s="224"/>
      <c r="AP88" s="224"/>
      <c r="AQ88" s="98"/>
      <c r="AS88" s="99">
        <f>'01 - SO 101 - Komunikace ...'!M28</f>
        <v>0</v>
      </c>
      <c r="AT88" s="100">
        <f>ROUND(SUM(AV88:AW88),2)</f>
        <v>0</v>
      </c>
      <c r="AU88" s="101">
        <f>'01 - SO 101 - Komunikace ...'!W125</f>
        <v>0</v>
      </c>
      <c r="AV88" s="100">
        <f>'01 - SO 101 - Komunikace ...'!M32</f>
        <v>0</v>
      </c>
      <c r="AW88" s="100">
        <f>'01 - SO 101 - Komunikace ...'!M33</f>
        <v>0</v>
      </c>
      <c r="AX88" s="100">
        <f>'01 - SO 101 - Komunikace ...'!M34</f>
        <v>0</v>
      </c>
      <c r="AY88" s="100">
        <f>'01 - SO 101 - Komunikace ...'!M35</f>
        <v>0</v>
      </c>
      <c r="AZ88" s="100">
        <f>'01 - SO 101 - Komunikace ...'!H32</f>
        <v>0</v>
      </c>
      <c r="BA88" s="100">
        <f>'01 - SO 101 - Komunikace ...'!H33</f>
        <v>0</v>
      </c>
      <c r="BB88" s="100">
        <f>'01 - SO 101 - Komunikace ...'!H34</f>
        <v>0</v>
      </c>
      <c r="BC88" s="100">
        <f>'01 - SO 101 - Komunikace ...'!H35</f>
        <v>0</v>
      </c>
      <c r="BD88" s="102">
        <f>'01 - SO 101 - Komunikace ...'!H36</f>
        <v>0</v>
      </c>
      <c r="BT88" s="103" t="s">
        <v>86</v>
      </c>
      <c r="BV88" s="103" t="s">
        <v>80</v>
      </c>
      <c r="BW88" s="103" t="s">
        <v>87</v>
      </c>
      <c r="BX88" s="103" t="s">
        <v>81</v>
      </c>
    </row>
    <row r="89" spans="1:89" s="5" customFormat="1" ht="16.5" customHeight="1">
      <c r="A89" s="94" t="s">
        <v>83</v>
      </c>
      <c r="B89" s="95"/>
      <c r="C89" s="96"/>
      <c r="D89" s="236" t="s">
        <v>88</v>
      </c>
      <c r="E89" s="236"/>
      <c r="F89" s="236"/>
      <c r="G89" s="236"/>
      <c r="H89" s="236"/>
      <c r="I89" s="97"/>
      <c r="J89" s="236" t="s">
        <v>89</v>
      </c>
      <c r="K89" s="236"/>
      <c r="L89" s="236"/>
      <c r="M89" s="236"/>
      <c r="N89" s="236"/>
      <c r="O89" s="236"/>
      <c r="P89" s="236"/>
      <c r="Q89" s="236"/>
      <c r="R89" s="236"/>
      <c r="S89" s="236"/>
      <c r="T89" s="236"/>
      <c r="U89" s="236"/>
      <c r="V89" s="236"/>
      <c r="W89" s="236"/>
      <c r="X89" s="236"/>
      <c r="Y89" s="236"/>
      <c r="Z89" s="236"/>
      <c r="AA89" s="236"/>
      <c r="AB89" s="236"/>
      <c r="AC89" s="236"/>
      <c r="AD89" s="236"/>
      <c r="AE89" s="236"/>
      <c r="AF89" s="236"/>
      <c r="AG89" s="223">
        <f>'02 - SO 301 - Odvodnění k...'!M30</f>
        <v>0</v>
      </c>
      <c r="AH89" s="224"/>
      <c r="AI89" s="224"/>
      <c r="AJ89" s="224"/>
      <c r="AK89" s="224"/>
      <c r="AL89" s="224"/>
      <c r="AM89" s="224"/>
      <c r="AN89" s="223">
        <f>SUM(AG89,AT89)</f>
        <v>0</v>
      </c>
      <c r="AO89" s="224"/>
      <c r="AP89" s="224"/>
      <c r="AQ89" s="98"/>
      <c r="AS89" s="99">
        <f>'02 - SO 301 - Odvodnění k...'!M28</f>
        <v>0</v>
      </c>
      <c r="AT89" s="100">
        <f>ROUND(SUM(AV89:AW89),2)</f>
        <v>0</v>
      </c>
      <c r="AU89" s="101">
        <f>'02 - SO 301 - Odvodnění k...'!W122</f>
        <v>0</v>
      </c>
      <c r="AV89" s="100">
        <f>'02 - SO 301 - Odvodnění k...'!M32</f>
        <v>0</v>
      </c>
      <c r="AW89" s="100">
        <f>'02 - SO 301 - Odvodnění k...'!M33</f>
        <v>0</v>
      </c>
      <c r="AX89" s="100">
        <f>'02 - SO 301 - Odvodnění k...'!M34</f>
        <v>0</v>
      </c>
      <c r="AY89" s="100">
        <f>'02 - SO 301 - Odvodnění k...'!M35</f>
        <v>0</v>
      </c>
      <c r="AZ89" s="100">
        <f>'02 - SO 301 - Odvodnění k...'!H32</f>
        <v>0</v>
      </c>
      <c r="BA89" s="100">
        <f>'02 - SO 301 - Odvodnění k...'!H33</f>
        <v>0</v>
      </c>
      <c r="BB89" s="100">
        <f>'02 - SO 301 - Odvodnění k...'!H34</f>
        <v>0</v>
      </c>
      <c r="BC89" s="100">
        <f>'02 - SO 301 - Odvodnění k...'!H35</f>
        <v>0</v>
      </c>
      <c r="BD89" s="102">
        <f>'02 - SO 301 - Odvodnění k...'!H36</f>
        <v>0</v>
      </c>
      <c r="BT89" s="103" t="s">
        <v>86</v>
      </c>
      <c r="BV89" s="103" t="s">
        <v>80</v>
      </c>
      <c r="BW89" s="103" t="s">
        <v>90</v>
      </c>
      <c r="BX89" s="103" t="s">
        <v>81</v>
      </c>
    </row>
    <row r="90" spans="1:89" s="5" customFormat="1" ht="29.25" customHeight="1">
      <c r="A90" s="94" t="s">
        <v>83</v>
      </c>
      <c r="B90" s="95"/>
      <c r="C90" s="96"/>
      <c r="D90" s="236" t="s">
        <v>91</v>
      </c>
      <c r="E90" s="236"/>
      <c r="F90" s="236"/>
      <c r="G90" s="236"/>
      <c r="H90" s="236"/>
      <c r="I90" s="97"/>
      <c r="J90" s="236" t="s">
        <v>92</v>
      </c>
      <c r="K90" s="236"/>
      <c r="L90" s="236"/>
      <c r="M90" s="236"/>
      <c r="N90" s="236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  <c r="AA90" s="236"/>
      <c r="AB90" s="236"/>
      <c r="AC90" s="236"/>
      <c r="AD90" s="236"/>
      <c r="AE90" s="236"/>
      <c r="AF90" s="236"/>
      <c r="AG90" s="223">
        <f>'03 - Vedlejší náklady'!M30</f>
        <v>0</v>
      </c>
      <c r="AH90" s="224"/>
      <c r="AI90" s="224"/>
      <c r="AJ90" s="224"/>
      <c r="AK90" s="224"/>
      <c r="AL90" s="224"/>
      <c r="AM90" s="224"/>
      <c r="AN90" s="223">
        <f>SUM(AG90,AT90)</f>
        <v>0</v>
      </c>
      <c r="AO90" s="224"/>
      <c r="AP90" s="224"/>
      <c r="AQ90" s="98"/>
      <c r="AS90" s="104">
        <f>'03 - Vedlejší náklady'!M28</f>
        <v>0</v>
      </c>
      <c r="AT90" s="105">
        <f>ROUND(SUM(AV90:AW90),2)</f>
        <v>0</v>
      </c>
      <c r="AU90" s="106">
        <f>'03 - Vedlejší náklady'!W116</f>
        <v>0</v>
      </c>
      <c r="AV90" s="105">
        <f>'03 - Vedlejší náklady'!M32</f>
        <v>0</v>
      </c>
      <c r="AW90" s="105">
        <f>'03 - Vedlejší náklady'!M33</f>
        <v>0</v>
      </c>
      <c r="AX90" s="105">
        <f>'03 - Vedlejší náklady'!M34</f>
        <v>0</v>
      </c>
      <c r="AY90" s="105">
        <f>'03 - Vedlejší náklady'!M35</f>
        <v>0</v>
      </c>
      <c r="AZ90" s="105">
        <f>'03 - Vedlejší náklady'!H32</f>
        <v>0</v>
      </c>
      <c r="BA90" s="105">
        <f>'03 - Vedlejší náklady'!H33</f>
        <v>0</v>
      </c>
      <c r="BB90" s="105">
        <f>'03 - Vedlejší náklady'!H34</f>
        <v>0</v>
      </c>
      <c r="BC90" s="105">
        <f>'03 - Vedlejší náklady'!H35</f>
        <v>0</v>
      </c>
      <c r="BD90" s="107">
        <f>'03 - Vedlejší náklady'!H36</f>
        <v>0</v>
      </c>
      <c r="BT90" s="103" t="s">
        <v>86</v>
      </c>
      <c r="BV90" s="103" t="s">
        <v>80</v>
      </c>
      <c r="BW90" s="103" t="s">
        <v>93</v>
      </c>
      <c r="BX90" s="103" t="s">
        <v>81</v>
      </c>
    </row>
    <row r="91" spans="1:89" ht="13.5">
      <c r="B91" s="25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6"/>
    </row>
    <row r="92" spans="1:89" s="1" customFormat="1" ht="30" customHeight="1">
      <c r="B92" s="37"/>
      <c r="C92" s="86" t="s">
        <v>94</v>
      </c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225">
        <f>ROUND(SUM(AG93:AG96),2)</f>
        <v>0</v>
      </c>
      <c r="AH92" s="225"/>
      <c r="AI92" s="225"/>
      <c r="AJ92" s="225"/>
      <c r="AK92" s="225"/>
      <c r="AL92" s="225"/>
      <c r="AM92" s="225"/>
      <c r="AN92" s="225">
        <f>ROUND(SUM(AN93:AN96),2)</f>
        <v>0</v>
      </c>
      <c r="AO92" s="225"/>
      <c r="AP92" s="225"/>
      <c r="AQ92" s="39"/>
      <c r="AS92" s="82" t="s">
        <v>95</v>
      </c>
      <c r="AT92" s="83" t="s">
        <v>96</v>
      </c>
      <c r="AU92" s="83" t="s">
        <v>42</v>
      </c>
      <c r="AV92" s="84" t="s">
        <v>65</v>
      </c>
    </row>
    <row r="93" spans="1:89" s="1" customFormat="1" ht="19.899999999999999" customHeight="1">
      <c r="B93" s="37"/>
      <c r="C93" s="38"/>
      <c r="D93" s="108" t="s">
        <v>97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239">
        <f>ROUND(AG87*AS93,2)</f>
        <v>0</v>
      </c>
      <c r="AH93" s="222"/>
      <c r="AI93" s="222"/>
      <c r="AJ93" s="222"/>
      <c r="AK93" s="222"/>
      <c r="AL93" s="222"/>
      <c r="AM93" s="222"/>
      <c r="AN93" s="222">
        <f>ROUND(AG93+AV93,2)</f>
        <v>0</v>
      </c>
      <c r="AO93" s="222"/>
      <c r="AP93" s="222"/>
      <c r="AQ93" s="39"/>
      <c r="AS93" s="109">
        <v>0</v>
      </c>
      <c r="AT93" s="110" t="s">
        <v>98</v>
      </c>
      <c r="AU93" s="110" t="s">
        <v>43</v>
      </c>
      <c r="AV93" s="111">
        <f>ROUND(IF(AU93="základní",AG93*L31,IF(AU93="snížená",AG93*L32,0)),2)</f>
        <v>0</v>
      </c>
      <c r="BV93" s="21" t="s">
        <v>99</v>
      </c>
      <c r="BY93" s="112">
        <f>IF(AU93="základní",AV93,0)</f>
        <v>0</v>
      </c>
      <c r="BZ93" s="112">
        <f>IF(AU93="snížená",AV93,0)</f>
        <v>0</v>
      </c>
      <c r="CA93" s="112">
        <v>0</v>
      </c>
      <c r="CB93" s="112">
        <v>0</v>
      </c>
      <c r="CC93" s="112">
        <v>0</v>
      </c>
      <c r="CD93" s="112">
        <f>IF(AU93="základní",AG93,0)</f>
        <v>0</v>
      </c>
      <c r="CE93" s="112">
        <f>IF(AU93="snížená",AG93,0)</f>
        <v>0</v>
      </c>
      <c r="CF93" s="112">
        <f>IF(AU93="zákl. přenesená",AG93,0)</f>
        <v>0</v>
      </c>
      <c r="CG93" s="112">
        <f>IF(AU93="sníž. přenesená",AG93,0)</f>
        <v>0</v>
      </c>
      <c r="CH93" s="112">
        <f>IF(AU93="nulová",AG93,0)</f>
        <v>0</v>
      </c>
      <c r="CI93" s="21">
        <f>IF(AU93="základní",1,IF(AU93="snížená",2,IF(AU93="zákl. přenesená",4,IF(AU93="sníž. přenesená",5,3))))</f>
        <v>1</v>
      </c>
      <c r="CJ93" s="21">
        <f>IF(AT93="stavební čast",1,IF(8893="investiční čast",2,3))</f>
        <v>1</v>
      </c>
      <c r="CK93" s="21" t="str">
        <f>IF(D93="Vyplň vlastní","","x")</f>
        <v>x</v>
      </c>
    </row>
    <row r="94" spans="1:89" s="1" customFormat="1" ht="19.899999999999999" customHeight="1">
      <c r="B94" s="37"/>
      <c r="C94" s="38"/>
      <c r="D94" s="237" t="s">
        <v>100</v>
      </c>
      <c r="E94" s="238"/>
      <c r="F94" s="238"/>
      <c r="G94" s="238"/>
      <c r="H94" s="238"/>
      <c r="I94" s="238"/>
      <c r="J94" s="238"/>
      <c r="K94" s="238"/>
      <c r="L94" s="238"/>
      <c r="M94" s="238"/>
      <c r="N94" s="238"/>
      <c r="O94" s="238"/>
      <c r="P94" s="238"/>
      <c r="Q94" s="238"/>
      <c r="R94" s="238"/>
      <c r="S94" s="238"/>
      <c r="T94" s="238"/>
      <c r="U94" s="238"/>
      <c r="V94" s="238"/>
      <c r="W94" s="238"/>
      <c r="X94" s="238"/>
      <c r="Y94" s="238"/>
      <c r="Z94" s="238"/>
      <c r="AA94" s="238"/>
      <c r="AB94" s="238"/>
      <c r="AC94" s="38"/>
      <c r="AD94" s="38"/>
      <c r="AE94" s="38"/>
      <c r="AF94" s="38"/>
      <c r="AG94" s="239">
        <f>AG87*AS94</f>
        <v>0</v>
      </c>
      <c r="AH94" s="222"/>
      <c r="AI94" s="222"/>
      <c r="AJ94" s="222"/>
      <c r="AK94" s="222"/>
      <c r="AL94" s="222"/>
      <c r="AM94" s="222"/>
      <c r="AN94" s="222">
        <f>AG94+AV94</f>
        <v>0</v>
      </c>
      <c r="AO94" s="222"/>
      <c r="AP94" s="222"/>
      <c r="AQ94" s="39"/>
      <c r="AS94" s="113">
        <v>0</v>
      </c>
      <c r="AT94" s="114" t="s">
        <v>98</v>
      </c>
      <c r="AU94" s="114" t="s">
        <v>43</v>
      </c>
      <c r="AV94" s="115">
        <f>ROUND(IF(AU94="nulová",0,IF(OR(AU94="základní",AU94="zákl. přenesená"),AG94*L31,AG94*L32)),2)</f>
        <v>0</v>
      </c>
      <c r="BV94" s="21" t="s">
        <v>101</v>
      </c>
      <c r="BY94" s="112">
        <f>IF(AU94="základní",AV94,0)</f>
        <v>0</v>
      </c>
      <c r="BZ94" s="112">
        <f>IF(AU94="snížená",AV94,0)</f>
        <v>0</v>
      </c>
      <c r="CA94" s="112">
        <f>IF(AU94="zákl. přenesená",AV94,0)</f>
        <v>0</v>
      </c>
      <c r="CB94" s="112">
        <f>IF(AU94="sníž. přenesená",AV94,0)</f>
        <v>0</v>
      </c>
      <c r="CC94" s="112">
        <f>IF(AU94="nulová",AV94,0)</f>
        <v>0</v>
      </c>
      <c r="CD94" s="112">
        <f>IF(AU94="základní",AG94,0)</f>
        <v>0</v>
      </c>
      <c r="CE94" s="112">
        <f>IF(AU94="snížená",AG94,0)</f>
        <v>0</v>
      </c>
      <c r="CF94" s="112">
        <f>IF(AU94="zákl. přenesená",AG94,0)</f>
        <v>0</v>
      </c>
      <c r="CG94" s="112">
        <f>IF(AU94="sníž. přenesená",AG94,0)</f>
        <v>0</v>
      </c>
      <c r="CH94" s="112">
        <f>IF(AU94="nulová",AG94,0)</f>
        <v>0</v>
      </c>
      <c r="CI94" s="21">
        <f>IF(AU94="základní",1,IF(AU94="snížená",2,IF(AU94="zákl. přenesená",4,IF(AU94="sníž. přenesená",5,3))))</f>
        <v>1</v>
      </c>
      <c r="CJ94" s="21">
        <f>IF(AT94="stavební čast",1,IF(8894="investiční čast",2,3))</f>
        <v>1</v>
      </c>
      <c r="CK94" s="21" t="str">
        <f>IF(D94="Vyplň vlastní","","x")</f>
        <v/>
      </c>
    </row>
    <row r="95" spans="1:89" s="1" customFormat="1" ht="19.899999999999999" customHeight="1">
      <c r="B95" s="37"/>
      <c r="C95" s="38"/>
      <c r="D95" s="237" t="s">
        <v>100</v>
      </c>
      <c r="E95" s="238"/>
      <c r="F95" s="238"/>
      <c r="G95" s="238"/>
      <c r="H95" s="238"/>
      <c r="I95" s="238"/>
      <c r="J95" s="238"/>
      <c r="K95" s="238"/>
      <c r="L95" s="238"/>
      <c r="M95" s="238"/>
      <c r="N95" s="238"/>
      <c r="O95" s="238"/>
      <c r="P95" s="238"/>
      <c r="Q95" s="238"/>
      <c r="R95" s="238"/>
      <c r="S95" s="238"/>
      <c r="T95" s="238"/>
      <c r="U95" s="238"/>
      <c r="V95" s="238"/>
      <c r="W95" s="238"/>
      <c r="X95" s="238"/>
      <c r="Y95" s="238"/>
      <c r="Z95" s="238"/>
      <c r="AA95" s="238"/>
      <c r="AB95" s="238"/>
      <c r="AC95" s="38"/>
      <c r="AD95" s="38"/>
      <c r="AE95" s="38"/>
      <c r="AF95" s="38"/>
      <c r="AG95" s="239">
        <f>AG87*AS95</f>
        <v>0</v>
      </c>
      <c r="AH95" s="222"/>
      <c r="AI95" s="222"/>
      <c r="AJ95" s="222"/>
      <c r="AK95" s="222"/>
      <c r="AL95" s="222"/>
      <c r="AM95" s="222"/>
      <c r="AN95" s="222">
        <f>AG95+AV95</f>
        <v>0</v>
      </c>
      <c r="AO95" s="222"/>
      <c r="AP95" s="222"/>
      <c r="AQ95" s="39"/>
      <c r="AS95" s="113">
        <v>0</v>
      </c>
      <c r="AT95" s="114" t="s">
        <v>98</v>
      </c>
      <c r="AU95" s="114" t="s">
        <v>43</v>
      </c>
      <c r="AV95" s="115">
        <f>ROUND(IF(AU95="nulová",0,IF(OR(AU95="základní",AU95="zákl. přenesená"),AG95*L31,AG95*L32)),2)</f>
        <v>0</v>
      </c>
      <c r="BV95" s="21" t="s">
        <v>101</v>
      </c>
      <c r="BY95" s="112">
        <f>IF(AU95="základní",AV95,0)</f>
        <v>0</v>
      </c>
      <c r="BZ95" s="112">
        <f>IF(AU95="snížená",AV95,0)</f>
        <v>0</v>
      </c>
      <c r="CA95" s="112">
        <f>IF(AU95="zákl. přenesená",AV95,0)</f>
        <v>0</v>
      </c>
      <c r="CB95" s="112">
        <f>IF(AU95="sníž. přenesená",AV95,0)</f>
        <v>0</v>
      </c>
      <c r="CC95" s="112">
        <f>IF(AU95="nulová",AV95,0)</f>
        <v>0</v>
      </c>
      <c r="CD95" s="112">
        <f>IF(AU95="základní",AG95,0)</f>
        <v>0</v>
      </c>
      <c r="CE95" s="112">
        <f>IF(AU95="snížená",AG95,0)</f>
        <v>0</v>
      </c>
      <c r="CF95" s="112">
        <f>IF(AU95="zákl. přenesená",AG95,0)</f>
        <v>0</v>
      </c>
      <c r="CG95" s="112">
        <f>IF(AU95="sníž. přenesená",AG95,0)</f>
        <v>0</v>
      </c>
      <c r="CH95" s="112">
        <f>IF(AU95="nulová",AG95,0)</f>
        <v>0</v>
      </c>
      <c r="CI95" s="21">
        <f>IF(AU95="základní",1,IF(AU95="snížená",2,IF(AU95="zákl. přenesená",4,IF(AU95="sníž. přenesená",5,3))))</f>
        <v>1</v>
      </c>
      <c r="CJ95" s="21">
        <f>IF(AT95="stavební čast",1,IF(8895="investiční čast",2,3))</f>
        <v>1</v>
      </c>
      <c r="CK95" s="21" t="str">
        <f>IF(D95="Vyplň vlastní","","x")</f>
        <v/>
      </c>
    </row>
    <row r="96" spans="1:89" s="1" customFormat="1" ht="19.899999999999999" customHeight="1">
      <c r="B96" s="37"/>
      <c r="C96" s="38"/>
      <c r="D96" s="237" t="s">
        <v>100</v>
      </c>
      <c r="E96" s="238"/>
      <c r="F96" s="238"/>
      <c r="G96" s="238"/>
      <c r="H96" s="238"/>
      <c r="I96" s="238"/>
      <c r="J96" s="238"/>
      <c r="K96" s="238"/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38"/>
      <c r="AD96" s="38"/>
      <c r="AE96" s="38"/>
      <c r="AF96" s="38"/>
      <c r="AG96" s="239">
        <f>AG87*AS96</f>
        <v>0</v>
      </c>
      <c r="AH96" s="222"/>
      <c r="AI96" s="222"/>
      <c r="AJ96" s="222"/>
      <c r="AK96" s="222"/>
      <c r="AL96" s="222"/>
      <c r="AM96" s="222"/>
      <c r="AN96" s="222">
        <f>AG96+AV96</f>
        <v>0</v>
      </c>
      <c r="AO96" s="222"/>
      <c r="AP96" s="222"/>
      <c r="AQ96" s="39"/>
      <c r="AS96" s="116">
        <v>0</v>
      </c>
      <c r="AT96" s="117" t="s">
        <v>98</v>
      </c>
      <c r="AU96" s="117" t="s">
        <v>43</v>
      </c>
      <c r="AV96" s="118">
        <f>ROUND(IF(AU96="nulová",0,IF(OR(AU96="základní",AU96="zákl. přenesená"),AG96*L31,AG96*L32)),2)</f>
        <v>0</v>
      </c>
      <c r="BV96" s="21" t="s">
        <v>101</v>
      </c>
      <c r="BY96" s="112">
        <f>IF(AU96="základní",AV96,0)</f>
        <v>0</v>
      </c>
      <c r="BZ96" s="112">
        <f>IF(AU96="snížená",AV96,0)</f>
        <v>0</v>
      </c>
      <c r="CA96" s="112">
        <f>IF(AU96="zákl. přenesená",AV96,0)</f>
        <v>0</v>
      </c>
      <c r="CB96" s="112">
        <f>IF(AU96="sníž. přenesená",AV96,0)</f>
        <v>0</v>
      </c>
      <c r="CC96" s="112">
        <f>IF(AU96="nulová",AV96,0)</f>
        <v>0</v>
      </c>
      <c r="CD96" s="112">
        <f>IF(AU96="základní",AG96,0)</f>
        <v>0</v>
      </c>
      <c r="CE96" s="112">
        <f>IF(AU96="snížená",AG96,0)</f>
        <v>0</v>
      </c>
      <c r="CF96" s="112">
        <f>IF(AU96="zákl. přenesená",AG96,0)</f>
        <v>0</v>
      </c>
      <c r="CG96" s="112">
        <f>IF(AU96="sníž. přenesená",AG96,0)</f>
        <v>0</v>
      </c>
      <c r="CH96" s="112">
        <f>IF(AU96="nulová",AG96,0)</f>
        <v>0</v>
      </c>
      <c r="CI96" s="21">
        <f>IF(AU96="základní",1,IF(AU96="snížená",2,IF(AU96="zákl. přenesená",4,IF(AU96="sníž. přenesená",5,3))))</f>
        <v>1</v>
      </c>
      <c r="CJ96" s="21">
        <f>IF(AT96="stavební čast",1,IF(8896="investiční čast",2,3))</f>
        <v>1</v>
      </c>
      <c r="CK96" s="21" t="str">
        <f>IF(D96="Vyplň vlastní","","x")</f>
        <v/>
      </c>
    </row>
    <row r="97" spans="2:43" s="1" customFormat="1" ht="10.9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9"/>
    </row>
    <row r="98" spans="2:43" s="1" customFormat="1" ht="30" customHeight="1">
      <c r="B98" s="37"/>
      <c r="C98" s="119" t="s">
        <v>102</v>
      </c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249">
        <f>ROUND(AG87+AG92,2)</f>
        <v>0</v>
      </c>
      <c r="AH98" s="249"/>
      <c r="AI98" s="249"/>
      <c r="AJ98" s="249"/>
      <c r="AK98" s="249"/>
      <c r="AL98" s="249"/>
      <c r="AM98" s="249"/>
      <c r="AN98" s="249">
        <f>AN87+AN92</f>
        <v>0</v>
      </c>
      <c r="AO98" s="249"/>
      <c r="AP98" s="249"/>
      <c r="AQ98" s="39"/>
    </row>
    <row r="99" spans="2:43" s="1" customFormat="1" ht="6.95" customHeight="1">
      <c r="B99" s="61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3"/>
    </row>
  </sheetData>
  <sheetProtection algorithmName="SHA-512" hashValue="LqZXRLW8YDXBz/Arcaj9inV/Mclf17DyhgS3VtI0xgcBSUyJK3WumzYf8Z7UzOjEPtdGhfVTYd7J+x7mTPrNsw==" saltValue="ur8rNlXzbux4Q3GwVl3XYghLH1dRaBQrlbJG6C4FTVqKeoVoCcjD6RBV8fH/rYkWjSQTnAncvS1DNo/pqCHQ5w==" spinCount="10" sheet="1" objects="1" scenarios="1" formatColumns="0" formatRows="0"/>
  <mergeCells count="66">
    <mergeCell ref="AG98:AM98"/>
    <mergeCell ref="AN98:AP98"/>
    <mergeCell ref="AG90:AM90"/>
    <mergeCell ref="AG93:AM93"/>
    <mergeCell ref="AG87:AM87"/>
    <mergeCell ref="AN87:AP87"/>
    <mergeCell ref="AG92:AM92"/>
    <mergeCell ref="AS82:AT84"/>
    <mergeCell ref="AM83:AP83"/>
    <mergeCell ref="AN85:AP85"/>
    <mergeCell ref="AG88:AM88"/>
    <mergeCell ref="AG89:AM89"/>
    <mergeCell ref="D94:AB94"/>
    <mergeCell ref="AG94:AM94"/>
    <mergeCell ref="D95:AB95"/>
    <mergeCell ref="AG95:AM95"/>
    <mergeCell ref="D96:AB96"/>
    <mergeCell ref="AG96:AM96"/>
    <mergeCell ref="D88:H88"/>
    <mergeCell ref="J88:AF88"/>
    <mergeCell ref="D89:H89"/>
    <mergeCell ref="J89:AF89"/>
    <mergeCell ref="D90:H90"/>
    <mergeCell ref="J90:AF90"/>
    <mergeCell ref="C76:AP76"/>
    <mergeCell ref="L78:AO78"/>
    <mergeCell ref="C85:G85"/>
    <mergeCell ref="I85:AF85"/>
    <mergeCell ref="AG85:AM85"/>
    <mergeCell ref="AM82:AP82"/>
    <mergeCell ref="AK34:AO34"/>
    <mergeCell ref="L35:O35"/>
    <mergeCell ref="W35:AE35"/>
    <mergeCell ref="AK35:AO35"/>
    <mergeCell ref="X37:AB37"/>
    <mergeCell ref="AK37:AO37"/>
    <mergeCell ref="AN96:AP96"/>
    <mergeCell ref="AN89:AP89"/>
    <mergeCell ref="AN88:AP88"/>
    <mergeCell ref="AN90:AP90"/>
    <mergeCell ref="AN93:AP93"/>
    <mergeCell ref="AN94:AP94"/>
    <mergeCell ref="AN95:AP95"/>
    <mergeCell ref="AN92:AP92"/>
    <mergeCell ref="C2:AP2"/>
    <mergeCell ref="C4:AP4"/>
    <mergeCell ref="AR2:BE2"/>
    <mergeCell ref="K5:AO5"/>
    <mergeCell ref="AK33:AO33"/>
    <mergeCell ref="K6:AO6"/>
    <mergeCell ref="L34:O34"/>
    <mergeCell ref="L33:O33"/>
    <mergeCell ref="BE5:BE34"/>
    <mergeCell ref="E14:AJ14"/>
    <mergeCell ref="E23:AN2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AK32:AO32"/>
    <mergeCell ref="W33:AE33"/>
    <mergeCell ref="W34:AE34"/>
  </mergeCells>
  <dataValidations count="2">
    <dataValidation type="list" allowBlank="1" showInputMessage="1" showErrorMessage="1" error="Povoleny jsou hodnoty základní, snížená, zákl. přenesená, sníž. přenesená, nulová." sqref="AU93:AU97" xr:uid="{00000000-0002-0000-0000-000000000000}">
      <formula1>"základní, snížená, zákl. přenesená, sníž. přenesená, nulová"</formula1>
    </dataValidation>
    <dataValidation type="list" allowBlank="1" showInputMessage="1" showErrorMessage="1" error="Povoleny jsou hodnoty stavební čast, technologická čast, investiční čast." sqref="AT93:AT97" xr:uid="{00000000-0002-0000-0000-000001000000}">
      <formula1>"stavební čast, technologická čast, investiční čast"</formula1>
    </dataValidation>
  </dataValidations>
  <hyperlinks>
    <hyperlink ref="K1:S1" location="C2" display="1) Souhrnný list stavby" xr:uid="{00000000-0004-0000-0000-000000000000}"/>
    <hyperlink ref="W1:AF1" location="C87" display="2) Rekapitulace objektů" xr:uid="{00000000-0004-0000-0000-000001000000}"/>
    <hyperlink ref="A88" location="'01 - SO 101 - Komunikace ...'!C2" display="/" xr:uid="{00000000-0004-0000-0000-000002000000}"/>
    <hyperlink ref="A89" location="'02 - SO 301 - Odvodnění k...'!C2" display="/" xr:uid="{00000000-0004-0000-0000-000003000000}"/>
    <hyperlink ref="A90" location="'03 - Vedlejší náklady'!C2" display="/" xr:uid="{00000000-0004-0000-0000-000004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280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1"/>
      <c r="B1" s="14"/>
      <c r="C1" s="14"/>
      <c r="D1" s="15" t="s">
        <v>1</v>
      </c>
      <c r="E1" s="14"/>
      <c r="F1" s="16" t="s">
        <v>103</v>
      </c>
      <c r="G1" s="16"/>
      <c r="H1" s="294" t="s">
        <v>104</v>
      </c>
      <c r="I1" s="294"/>
      <c r="J1" s="294"/>
      <c r="K1" s="294"/>
      <c r="L1" s="16" t="s">
        <v>105</v>
      </c>
      <c r="M1" s="14"/>
      <c r="N1" s="14"/>
      <c r="O1" s="15" t="s">
        <v>106</v>
      </c>
      <c r="P1" s="14"/>
      <c r="Q1" s="14"/>
      <c r="R1" s="14"/>
      <c r="S1" s="16" t="s">
        <v>107</v>
      </c>
      <c r="T1" s="16"/>
      <c r="U1" s="121"/>
      <c r="V1" s="121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50000000000003" customHeight="1">
      <c r="C2" s="215" t="s">
        <v>7</v>
      </c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S2" s="219" t="s">
        <v>8</v>
      </c>
      <c r="T2" s="220"/>
      <c r="U2" s="220"/>
      <c r="V2" s="220"/>
      <c r="W2" s="220"/>
      <c r="X2" s="220"/>
      <c r="Y2" s="220"/>
      <c r="Z2" s="220"/>
      <c r="AA2" s="220"/>
      <c r="AB2" s="220"/>
      <c r="AC2" s="220"/>
      <c r="AT2" s="21" t="s">
        <v>87</v>
      </c>
    </row>
    <row r="3" spans="1:66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108</v>
      </c>
    </row>
    <row r="4" spans="1:66" ht="36.950000000000003" customHeight="1">
      <c r="B4" s="25"/>
      <c r="C4" s="217" t="s">
        <v>109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6"/>
      <c r="T4" s="20" t="s">
        <v>13</v>
      </c>
      <c r="AT4" s="21" t="s">
        <v>6</v>
      </c>
    </row>
    <row r="5" spans="1:66" ht="6.95" customHeight="1">
      <c r="B5" s="25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6"/>
    </row>
    <row r="6" spans="1:66" ht="25.35" customHeight="1">
      <c r="B6" s="25"/>
      <c r="C6" s="28"/>
      <c r="D6" s="32" t="s">
        <v>18</v>
      </c>
      <c r="E6" s="28"/>
      <c r="F6" s="269" t="str">
        <f>'Rekapitulace stavby'!K6</f>
        <v>Rudná, rekonstrukce komunikace ulice Zemědělská</v>
      </c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8"/>
      <c r="R6" s="26"/>
    </row>
    <row r="7" spans="1:66" s="1" customFormat="1" ht="32.85" customHeight="1">
      <c r="B7" s="37"/>
      <c r="C7" s="38"/>
      <c r="D7" s="31" t="s">
        <v>110</v>
      </c>
      <c r="E7" s="38"/>
      <c r="F7" s="226" t="s">
        <v>111</v>
      </c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38"/>
      <c r="R7" s="39"/>
    </row>
    <row r="8" spans="1:66" s="1" customFormat="1" ht="14.45" customHeight="1">
      <c r="B8" s="37"/>
      <c r="C8" s="38"/>
      <c r="D8" s="32" t="s">
        <v>20</v>
      </c>
      <c r="E8" s="38"/>
      <c r="F8" s="30" t="s">
        <v>21</v>
      </c>
      <c r="G8" s="38"/>
      <c r="H8" s="38"/>
      <c r="I8" s="38"/>
      <c r="J8" s="38"/>
      <c r="K8" s="38"/>
      <c r="L8" s="38"/>
      <c r="M8" s="32" t="s">
        <v>22</v>
      </c>
      <c r="N8" s="38"/>
      <c r="O8" s="30" t="s">
        <v>21</v>
      </c>
      <c r="P8" s="38"/>
      <c r="Q8" s="38"/>
      <c r="R8" s="39"/>
    </row>
    <row r="9" spans="1:66" s="1" customFormat="1" ht="14.45" customHeight="1">
      <c r="B9" s="37"/>
      <c r="C9" s="38"/>
      <c r="D9" s="32" t="s">
        <v>23</v>
      </c>
      <c r="E9" s="38"/>
      <c r="F9" s="30" t="s">
        <v>24</v>
      </c>
      <c r="G9" s="38"/>
      <c r="H9" s="38"/>
      <c r="I9" s="38"/>
      <c r="J9" s="38"/>
      <c r="K9" s="38"/>
      <c r="L9" s="38"/>
      <c r="M9" s="32" t="s">
        <v>25</v>
      </c>
      <c r="N9" s="38"/>
      <c r="O9" s="295" t="str">
        <f>'Rekapitulace stavby'!AN8</f>
        <v>26. 11. 2018</v>
      </c>
      <c r="P9" s="271"/>
      <c r="Q9" s="38"/>
      <c r="R9" s="39"/>
    </row>
    <row r="10" spans="1:66" s="1" customFormat="1" ht="10.9" customHeight="1"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9"/>
    </row>
    <row r="11" spans="1:66" s="1" customFormat="1" ht="14.45" customHeight="1">
      <c r="B11" s="37"/>
      <c r="C11" s="38"/>
      <c r="D11" s="32" t="s">
        <v>27</v>
      </c>
      <c r="E11" s="38"/>
      <c r="F11" s="38"/>
      <c r="G11" s="38"/>
      <c r="H11" s="38"/>
      <c r="I11" s="38"/>
      <c r="J11" s="38"/>
      <c r="K11" s="38"/>
      <c r="L11" s="38"/>
      <c r="M11" s="32" t="s">
        <v>28</v>
      </c>
      <c r="N11" s="38"/>
      <c r="O11" s="221" t="s">
        <v>21</v>
      </c>
      <c r="P11" s="221"/>
      <c r="Q11" s="38"/>
      <c r="R11" s="39"/>
    </row>
    <row r="12" spans="1:66" s="1" customFormat="1" ht="18" customHeight="1">
      <c r="B12" s="37"/>
      <c r="C12" s="38"/>
      <c r="D12" s="38"/>
      <c r="E12" s="30" t="s">
        <v>29</v>
      </c>
      <c r="F12" s="38"/>
      <c r="G12" s="38"/>
      <c r="H12" s="38"/>
      <c r="I12" s="38"/>
      <c r="J12" s="38"/>
      <c r="K12" s="38"/>
      <c r="L12" s="38"/>
      <c r="M12" s="32" t="s">
        <v>30</v>
      </c>
      <c r="N12" s="38"/>
      <c r="O12" s="221" t="s">
        <v>21</v>
      </c>
      <c r="P12" s="221"/>
      <c r="Q12" s="38"/>
      <c r="R12" s="39"/>
    </row>
    <row r="13" spans="1:66" s="1" customFormat="1" ht="6.95" customHeight="1"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9"/>
    </row>
    <row r="14" spans="1:66" s="1" customFormat="1" ht="14.45" customHeight="1">
      <c r="B14" s="37"/>
      <c r="C14" s="38"/>
      <c r="D14" s="32" t="s">
        <v>31</v>
      </c>
      <c r="E14" s="38"/>
      <c r="F14" s="38"/>
      <c r="G14" s="38"/>
      <c r="H14" s="38"/>
      <c r="I14" s="38"/>
      <c r="J14" s="38"/>
      <c r="K14" s="38"/>
      <c r="L14" s="38"/>
      <c r="M14" s="32" t="s">
        <v>28</v>
      </c>
      <c r="N14" s="38"/>
      <c r="O14" s="296" t="str">
        <f>IF('Rekapitulace stavby'!AN13="","",'Rekapitulace stavby'!AN13)</f>
        <v>Vyplň údaj</v>
      </c>
      <c r="P14" s="221"/>
      <c r="Q14" s="38"/>
      <c r="R14" s="39"/>
    </row>
    <row r="15" spans="1:66" s="1" customFormat="1" ht="18" customHeight="1">
      <c r="B15" s="37"/>
      <c r="C15" s="38"/>
      <c r="D15" s="38"/>
      <c r="E15" s="296" t="str">
        <f>IF('Rekapitulace stavby'!E14="","",'Rekapitulace stavby'!E14)</f>
        <v>Vyplň údaj</v>
      </c>
      <c r="F15" s="297"/>
      <c r="G15" s="297"/>
      <c r="H15" s="297"/>
      <c r="I15" s="297"/>
      <c r="J15" s="297"/>
      <c r="K15" s="297"/>
      <c r="L15" s="297"/>
      <c r="M15" s="32" t="s">
        <v>30</v>
      </c>
      <c r="N15" s="38"/>
      <c r="O15" s="296" t="str">
        <f>IF('Rekapitulace stavby'!AN14="","",'Rekapitulace stavby'!AN14)</f>
        <v>Vyplň údaj</v>
      </c>
      <c r="P15" s="221"/>
      <c r="Q15" s="38"/>
      <c r="R15" s="39"/>
    </row>
    <row r="16" spans="1:66" s="1" customFormat="1" ht="6.95" customHeight="1"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9"/>
    </row>
    <row r="17" spans="2:18" s="1" customFormat="1" ht="14.45" customHeight="1">
      <c r="B17" s="37"/>
      <c r="C17" s="38"/>
      <c r="D17" s="32" t="s">
        <v>33</v>
      </c>
      <c r="E17" s="38"/>
      <c r="F17" s="38"/>
      <c r="G17" s="38"/>
      <c r="H17" s="38"/>
      <c r="I17" s="38"/>
      <c r="J17" s="38"/>
      <c r="K17" s="38"/>
      <c r="L17" s="38"/>
      <c r="M17" s="32" t="s">
        <v>28</v>
      </c>
      <c r="N17" s="38"/>
      <c r="O17" s="221" t="s">
        <v>21</v>
      </c>
      <c r="P17" s="221"/>
      <c r="Q17" s="38"/>
      <c r="R17" s="39"/>
    </row>
    <row r="18" spans="2:18" s="1" customFormat="1" ht="18" customHeight="1">
      <c r="B18" s="37"/>
      <c r="C18" s="38"/>
      <c r="D18" s="38"/>
      <c r="E18" s="30" t="s">
        <v>34</v>
      </c>
      <c r="F18" s="38"/>
      <c r="G18" s="38"/>
      <c r="H18" s="38"/>
      <c r="I18" s="38"/>
      <c r="J18" s="38"/>
      <c r="K18" s="38"/>
      <c r="L18" s="38"/>
      <c r="M18" s="32" t="s">
        <v>30</v>
      </c>
      <c r="N18" s="38"/>
      <c r="O18" s="221" t="s">
        <v>21</v>
      </c>
      <c r="P18" s="221"/>
      <c r="Q18" s="38"/>
      <c r="R18" s="39"/>
    </row>
    <row r="19" spans="2:18" s="1" customFormat="1" ht="6.95" customHeight="1"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9"/>
    </row>
    <row r="20" spans="2:18" s="1" customFormat="1" ht="14.45" customHeight="1">
      <c r="B20" s="37"/>
      <c r="C20" s="38"/>
      <c r="D20" s="32" t="s">
        <v>36</v>
      </c>
      <c r="E20" s="38"/>
      <c r="F20" s="38"/>
      <c r="G20" s="38"/>
      <c r="H20" s="38"/>
      <c r="I20" s="38"/>
      <c r="J20" s="38"/>
      <c r="K20" s="38"/>
      <c r="L20" s="38"/>
      <c r="M20" s="32" t="s">
        <v>28</v>
      </c>
      <c r="N20" s="38"/>
      <c r="O20" s="221" t="s">
        <v>21</v>
      </c>
      <c r="P20" s="221"/>
      <c r="Q20" s="38"/>
      <c r="R20" s="39"/>
    </row>
    <row r="21" spans="2:18" s="1" customFormat="1" ht="18" customHeight="1">
      <c r="B21" s="37"/>
      <c r="C21" s="38"/>
      <c r="D21" s="38"/>
      <c r="E21" s="30" t="s">
        <v>37</v>
      </c>
      <c r="F21" s="38"/>
      <c r="G21" s="38"/>
      <c r="H21" s="38"/>
      <c r="I21" s="38"/>
      <c r="J21" s="38"/>
      <c r="K21" s="38"/>
      <c r="L21" s="38"/>
      <c r="M21" s="32" t="s">
        <v>30</v>
      </c>
      <c r="N21" s="38"/>
      <c r="O21" s="221" t="s">
        <v>21</v>
      </c>
      <c r="P21" s="221"/>
      <c r="Q21" s="38"/>
      <c r="R21" s="39"/>
    </row>
    <row r="22" spans="2:18" s="1" customFormat="1" ht="6.95" customHeight="1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9"/>
    </row>
    <row r="23" spans="2:18" s="1" customFormat="1" ht="14.45" customHeight="1">
      <c r="B23" s="37"/>
      <c r="C23" s="38"/>
      <c r="D23" s="32" t="s">
        <v>38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9"/>
    </row>
    <row r="24" spans="2:18" s="1" customFormat="1" ht="16.5" customHeight="1">
      <c r="B24" s="37"/>
      <c r="C24" s="38"/>
      <c r="D24" s="38"/>
      <c r="E24" s="209" t="s">
        <v>21</v>
      </c>
      <c r="F24" s="209"/>
      <c r="G24" s="209"/>
      <c r="H24" s="209"/>
      <c r="I24" s="209"/>
      <c r="J24" s="209"/>
      <c r="K24" s="209"/>
      <c r="L24" s="209"/>
      <c r="M24" s="38"/>
      <c r="N24" s="38"/>
      <c r="O24" s="38"/>
      <c r="P24" s="38"/>
      <c r="Q24" s="38"/>
      <c r="R24" s="39"/>
    </row>
    <row r="25" spans="2:18" s="1" customFormat="1" ht="6.95" customHeight="1"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9"/>
    </row>
    <row r="26" spans="2:18" s="1" customFormat="1" ht="6.95" customHeight="1">
      <c r="B26" s="37"/>
      <c r="C26" s="38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38"/>
      <c r="R26" s="39"/>
    </row>
    <row r="27" spans="2:18" s="1" customFormat="1" ht="14.45" customHeight="1">
      <c r="B27" s="37"/>
      <c r="C27" s="38"/>
      <c r="D27" s="122" t="s">
        <v>112</v>
      </c>
      <c r="E27" s="38"/>
      <c r="F27" s="38"/>
      <c r="G27" s="38"/>
      <c r="H27" s="38"/>
      <c r="I27" s="38"/>
      <c r="J27" s="38"/>
      <c r="K27" s="38"/>
      <c r="L27" s="38"/>
      <c r="M27" s="210">
        <f>N88</f>
        <v>0</v>
      </c>
      <c r="N27" s="210"/>
      <c r="O27" s="210"/>
      <c r="P27" s="210"/>
      <c r="Q27" s="38"/>
      <c r="R27" s="39"/>
    </row>
    <row r="28" spans="2:18" s="1" customFormat="1" ht="14.45" customHeight="1">
      <c r="B28" s="37"/>
      <c r="C28" s="38"/>
      <c r="D28" s="36" t="s">
        <v>97</v>
      </c>
      <c r="E28" s="38"/>
      <c r="F28" s="38"/>
      <c r="G28" s="38"/>
      <c r="H28" s="38"/>
      <c r="I28" s="38"/>
      <c r="J28" s="38"/>
      <c r="K28" s="38"/>
      <c r="L28" s="38"/>
      <c r="M28" s="210">
        <f>N100</f>
        <v>0</v>
      </c>
      <c r="N28" s="210"/>
      <c r="O28" s="210"/>
      <c r="P28" s="210"/>
      <c r="Q28" s="38"/>
      <c r="R28" s="39"/>
    </row>
    <row r="29" spans="2:18" s="1" customFormat="1" ht="6.95" customHeight="1"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9"/>
    </row>
    <row r="30" spans="2:18" s="1" customFormat="1" ht="25.35" customHeight="1">
      <c r="B30" s="37"/>
      <c r="C30" s="38"/>
      <c r="D30" s="123" t="s">
        <v>41</v>
      </c>
      <c r="E30" s="38"/>
      <c r="F30" s="38"/>
      <c r="G30" s="38"/>
      <c r="H30" s="38"/>
      <c r="I30" s="38"/>
      <c r="J30" s="38"/>
      <c r="K30" s="38"/>
      <c r="L30" s="38"/>
      <c r="M30" s="264">
        <f>ROUND(M27+M28,2)</f>
        <v>0</v>
      </c>
      <c r="N30" s="265"/>
      <c r="O30" s="265"/>
      <c r="P30" s="265"/>
      <c r="Q30" s="38"/>
      <c r="R30" s="39"/>
    </row>
    <row r="31" spans="2:18" s="1" customFormat="1" ht="6.95" customHeight="1">
      <c r="B31" s="37"/>
      <c r="C31" s="38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38"/>
      <c r="R31" s="39"/>
    </row>
    <row r="32" spans="2:18" s="1" customFormat="1" ht="14.45" customHeight="1">
      <c r="B32" s="37"/>
      <c r="C32" s="38"/>
      <c r="D32" s="44" t="s">
        <v>42</v>
      </c>
      <c r="E32" s="44" t="s">
        <v>43</v>
      </c>
      <c r="F32" s="45">
        <v>0.21</v>
      </c>
      <c r="G32" s="124" t="s">
        <v>44</v>
      </c>
      <c r="H32" s="266">
        <f>(SUM(BE100:BE107)+SUM(BE125:BE278))</f>
        <v>0</v>
      </c>
      <c r="I32" s="265"/>
      <c r="J32" s="265"/>
      <c r="K32" s="38"/>
      <c r="L32" s="38"/>
      <c r="M32" s="266">
        <f>ROUND((SUM(BE100:BE107)+SUM(BE125:BE278)), 2)*F32</f>
        <v>0</v>
      </c>
      <c r="N32" s="265"/>
      <c r="O32" s="265"/>
      <c r="P32" s="265"/>
      <c r="Q32" s="38"/>
      <c r="R32" s="39"/>
    </row>
    <row r="33" spans="2:18" s="1" customFormat="1" ht="14.45" customHeight="1">
      <c r="B33" s="37"/>
      <c r="C33" s="38"/>
      <c r="D33" s="38"/>
      <c r="E33" s="44" t="s">
        <v>45</v>
      </c>
      <c r="F33" s="45">
        <v>0.15</v>
      </c>
      <c r="G33" s="124" t="s">
        <v>44</v>
      </c>
      <c r="H33" s="266">
        <f>(SUM(BF100:BF107)+SUM(BF125:BF278))</f>
        <v>0</v>
      </c>
      <c r="I33" s="265"/>
      <c r="J33" s="265"/>
      <c r="K33" s="38"/>
      <c r="L33" s="38"/>
      <c r="M33" s="266">
        <f>ROUND((SUM(BF100:BF107)+SUM(BF125:BF278)), 2)*F33</f>
        <v>0</v>
      </c>
      <c r="N33" s="265"/>
      <c r="O33" s="265"/>
      <c r="P33" s="265"/>
      <c r="Q33" s="38"/>
      <c r="R33" s="39"/>
    </row>
    <row r="34" spans="2:18" s="1" customFormat="1" ht="14.45" hidden="1" customHeight="1">
      <c r="B34" s="37"/>
      <c r="C34" s="38"/>
      <c r="D34" s="38"/>
      <c r="E34" s="44" t="s">
        <v>46</v>
      </c>
      <c r="F34" s="45">
        <v>0.21</v>
      </c>
      <c r="G34" s="124" t="s">
        <v>44</v>
      </c>
      <c r="H34" s="266">
        <f>(SUM(BG100:BG107)+SUM(BG125:BG278))</f>
        <v>0</v>
      </c>
      <c r="I34" s="265"/>
      <c r="J34" s="265"/>
      <c r="K34" s="38"/>
      <c r="L34" s="38"/>
      <c r="M34" s="266">
        <v>0</v>
      </c>
      <c r="N34" s="265"/>
      <c r="O34" s="265"/>
      <c r="P34" s="265"/>
      <c r="Q34" s="38"/>
      <c r="R34" s="39"/>
    </row>
    <row r="35" spans="2:18" s="1" customFormat="1" ht="14.45" hidden="1" customHeight="1">
      <c r="B35" s="37"/>
      <c r="C35" s="38"/>
      <c r="D35" s="38"/>
      <c r="E35" s="44" t="s">
        <v>47</v>
      </c>
      <c r="F35" s="45">
        <v>0.15</v>
      </c>
      <c r="G35" s="124" t="s">
        <v>44</v>
      </c>
      <c r="H35" s="266">
        <f>(SUM(BH100:BH107)+SUM(BH125:BH278))</f>
        <v>0</v>
      </c>
      <c r="I35" s="265"/>
      <c r="J35" s="265"/>
      <c r="K35" s="38"/>
      <c r="L35" s="38"/>
      <c r="M35" s="266">
        <v>0</v>
      </c>
      <c r="N35" s="265"/>
      <c r="O35" s="265"/>
      <c r="P35" s="265"/>
      <c r="Q35" s="38"/>
      <c r="R35" s="39"/>
    </row>
    <row r="36" spans="2:18" s="1" customFormat="1" ht="14.45" hidden="1" customHeight="1">
      <c r="B36" s="37"/>
      <c r="C36" s="38"/>
      <c r="D36" s="38"/>
      <c r="E36" s="44" t="s">
        <v>48</v>
      </c>
      <c r="F36" s="45">
        <v>0</v>
      </c>
      <c r="G36" s="124" t="s">
        <v>44</v>
      </c>
      <c r="H36" s="266">
        <f>(SUM(BI100:BI107)+SUM(BI125:BI278))</f>
        <v>0</v>
      </c>
      <c r="I36" s="265"/>
      <c r="J36" s="265"/>
      <c r="K36" s="38"/>
      <c r="L36" s="38"/>
      <c r="M36" s="266">
        <v>0</v>
      </c>
      <c r="N36" s="265"/>
      <c r="O36" s="265"/>
      <c r="P36" s="265"/>
      <c r="Q36" s="38"/>
      <c r="R36" s="39"/>
    </row>
    <row r="37" spans="2:18" s="1" customFormat="1" ht="6.95" customHeight="1"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9"/>
    </row>
    <row r="38" spans="2:18" s="1" customFormat="1" ht="25.35" customHeight="1">
      <c r="B38" s="37"/>
      <c r="C38" s="120"/>
      <c r="D38" s="125" t="s">
        <v>49</v>
      </c>
      <c r="E38" s="81"/>
      <c r="F38" s="81"/>
      <c r="G38" s="126" t="s">
        <v>50</v>
      </c>
      <c r="H38" s="127" t="s">
        <v>51</v>
      </c>
      <c r="I38" s="81"/>
      <c r="J38" s="81"/>
      <c r="K38" s="81"/>
      <c r="L38" s="267">
        <f>SUM(M30:M36)</f>
        <v>0</v>
      </c>
      <c r="M38" s="267"/>
      <c r="N38" s="267"/>
      <c r="O38" s="267"/>
      <c r="P38" s="268"/>
      <c r="Q38" s="120"/>
      <c r="R38" s="39"/>
    </row>
    <row r="39" spans="2:18" s="1" customFormat="1" ht="14.45" customHeight="1"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9"/>
    </row>
    <row r="40" spans="2:18" s="1" customFormat="1" ht="14.45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9"/>
    </row>
    <row r="41" spans="2:18" ht="13.5">
      <c r="B41" s="25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6"/>
    </row>
    <row r="42" spans="2:18" ht="13.5">
      <c r="B42" s="25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6"/>
    </row>
    <row r="43" spans="2:18" ht="13.5">
      <c r="B43" s="25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6"/>
    </row>
    <row r="44" spans="2:18" ht="13.5">
      <c r="B44" s="25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6"/>
    </row>
    <row r="45" spans="2:18" ht="13.5">
      <c r="B45" s="25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6"/>
    </row>
    <row r="46" spans="2:18" ht="13.5">
      <c r="B46" s="25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6"/>
    </row>
    <row r="47" spans="2:18" ht="13.5">
      <c r="B47" s="25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6"/>
    </row>
    <row r="48" spans="2:18" ht="13.5">
      <c r="B48" s="25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6"/>
    </row>
    <row r="49" spans="2:18" ht="13.5">
      <c r="B49" s="25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6"/>
    </row>
    <row r="50" spans="2:18" s="1" customFormat="1">
      <c r="B50" s="37"/>
      <c r="C50" s="38"/>
      <c r="D50" s="52" t="s">
        <v>52</v>
      </c>
      <c r="E50" s="53"/>
      <c r="F50" s="53"/>
      <c r="G50" s="53"/>
      <c r="H50" s="54"/>
      <c r="I50" s="38"/>
      <c r="J50" s="52" t="s">
        <v>53</v>
      </c>
      <c r="K50" s="53"/>
      <c r="L50" s="53"/>
      <c r="M50" s="53"/>
      <c r="N50" s="53"/>
      <c r="O50" s="53"/>
      <c r="P50" s="54"/>
      <c r="Q50" s="38"/>
      <c r="R50" s="39"/>
    </row>
    <row r="51" spans="2:18" ht="13.5">
      <c r="B51" s="25"/>
      <c r="C51" s="28"/>
      <c r="D51" s="55"/>
      <c r="E51" s="28"/>
      <c r="F51" s="28"/>
      <c r="G51" s="28"/>
      <c r="H51" s="56"/>
      <c r="I51" s="28"/>
      <c r="J51" s="55"/>
      <c r="K51" s="28"/>
      <c r="L51" s="28"/>
      <c r="M51" s="28"/>
      <c r="N51" s="28"/>
      <c r="O51" s="28"/>
      <c r="P51" s="56"/>
      <c r="Q51" s="28"/>
      <c r="R51" s="26"/>
    </row>
    <row r="52" spans="2:18" ht="13.5">
      <c r="B52" s="25"/>
      <c r="C52" s="28"/>
      <c r="D52" s="55"/>
      <c r="E52" s="28"/>
      <c r="F52" s="28"/>
      <c r="G52" s="28"/>
      <c r="H52" s="56"/>
      <c r="I52" s="28"/>
      <c r="J52" s="55"/>
      <c r="K52" s="28"/>
      <c r="L52" s="28"/>
      <c r="M52" s="28"/>
      <c r="N52" s="28"/>
      <c r="O52" s="28"/>
      <c r="P52" s="56"/>
      <c r="Q52" s="28"/>
      <c r="R52" s="26"/>
    </row>
    <row r="53" spans="2:18" ht="13.5">
      <c r="B53" s="25"/>
      <c r="C53" s="28"/>
      <c r="D53" s="55"/>
      <c r="E53" s="28"/>
      <c r="F53" s="28"/>
      <c r="G53" s="28"/>
      <c r="H53" s="56"/>
      <c r="I53" s="28"/>
      <c r="J53" s="55"/>
      <c r="K53" s="28"/>
      <c r="L53" s="28"/>
      <c r="M53" s="28"/>
      <c r="N53" s="28"/>
      <c r="O53" s="28"/>
      <c r="P53" s="56"/>
      <c r="Q53" s="28"/>
      <c r="R53" s="26"/>
    </row>
    <row r="54" spans="2:18" ht="13.5">
      <c r="B54" s="25"/>
      <c r="C54" s="28"/>
      <c r="D54" s="55"/>
      <c r="E54" s="28"/>
      <c r="F54" s="28"/>
      <c r="G54" s="28"/>
      <c r="H54" s="56"/>
      <c r="I54" s="28"/>
      <c r="J54" s="55"/>
      <c r="K54" s="28"/>
      <c r="L54" s="28"/>
      <c r="M54" s="28"/>
      <c r="N54" s="28"/>
      <c r="O54" s="28"/>
      <c r="P54" s="56"/>
      <c r="Q54" s="28"/>
      <c r="R54" s="26"/>
    </row>
    <row r="55" spans="2:18" ht="13.5">
      <c r="B55" s="25"/>
      <c r="C55" s="28"/>
      <c r="D55" s="55"/>
      <c r="E55" s="28"/>
      <c r="F55" s="28"/>
      <c r="G55" s="28"/>
      <c r="H55" s="56"/>
      <c r="I55" s="28"/>
      <c r="J55" s="55"/>
      <c r="K55" s="28"/>
      <c r="L55" s="28"/>
      <c r="M55" s="28"/>
      <c r="N55" s="28"/>
      <c r="O55" s="28"/>
      <c r="P55" s="56"/>
      <c r="Q55" s="28"/>
      <c r="R55" s="26"/>
    </row>
    <row r="56" spans="2:18" ht="13.5">
      <c r="B56" s="25"/>
      <c r="C56" s="28"/>
      <c r="D56" s="55"/>
      <c r="E56" s="28"/>
      <c r="F56" s="28"/>
      <c r="G56" s="28"/>
      <c r="H56" s="56"/>
      <c r="I56" s="28"/>
      <c r="J56" s="55"/>
      <c r="K56" s="28"/>
      <c r="L56" s="28"/>
      <c r="M56" s="28"/>
      <c r="N56" s="28"/>
      <c r="O56" s="28"/>
      <c r="P56" s="56"/>
      <c r="Q56" s="28"/>
      <c r="R56" s="26"/>
    </row>
    <row r="57" spans="2:18" ht="13.5">
      <c r="B57" s="25"/>
      <c r="C57" s="28"/>
      <c r="D57" s="55"/>
      <c r="E57" s="28"/>
      <c r="F57" s="28"/>
      <c r="G57" s="28"/>
      <c r="H57" s="56"/>
      <c r="I57" s="28"/>
      <c r="J57" s="55"/>
      <c r="K57" s="28"/>
      <c r="L57" s="28"/>
      <c r="M57" s="28"/>
      <c r="N57" s="28"/>
      <c r="O57" s="28"/>
      <c r="P57" s="56"/>
      <c r="Q57" s="28"/>
      <c r="R57" s="26"/>
    </row>
    <row r="58" spans="2:18" ht="13.5">
      <c r="B58" s="25"/>
      <c r="C58" s="28"/>
      <c r="D58" s="55"/>
      <c r="E58" s="28"/>
      <c r="F58" s="28"/>
      <c r="G58" s="28"/>
      <c r="H58" s="56"/>
      <c r="I58" s="28"/>
      <c r="J58" s="55"/>
      <c r="K58" s="28"/>
      <c r="L58" s="28"/>
      <c r="M58" s="28"/>
      <c r="N58" s="28"/>
      <c r="O58" s="28"/>
      <c r="P58" s="56"/>
      <c r="Q58" s="28"/>
      <c r="R58" s="26"/>
    </row>
    <row r="59" spans="2:18" s="1" customFormat="1">
      <c r="B59" s="37"/>
      <c r="C59" s="38"/>
      <c r="D59" s="57" t="s">
        <v>54</v>
      </c>
      <c r="E59" s="58"/>
      <c r="F59" s="58"/>
      <c r="G59" s="59" t="s">
        <v>55</v>
      </c>
      <c r="H59" s="60"/>
      <c r="I59" s="38"/>
      <c r="J59" s="57" t="s">
        <v>54</v>
      </c>
      <c r="K59" s="58"/>
      <c r="L59" s="58"/>
      <c r="M59" s="58"/>
      <c r="N59" s="59" t="s">
        <v>55</v>
      </c>
      <c r="O59" s="58"/>
      <c r="P59" s="60"/>
      <c r="Q59" s="38"/>
      <c r="R59" s="39"/>
    </row>
    <row r="60" spans="2:18" ht="13.5">
      <c r="B60" s="25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6"/>
    </row>
    <row r="61" spans="2:18" s="1" customFormat="1">
      <c r="B61" s="37"/>
      <c r="C61" s="38"/>
      <c r="D61" s="52" t="s">
        <v>56</v>
      </c>
      <c r="E61" s="53"/>
      <c r="F61" s="53"/>
      <c r="G61" s="53"/>
      <c r="H61" s="54"/>
      <c r="I61" s="38"/>
      <c r="J61" s="52" t="s">
        <v>57</v>
      </c>
      <c r="K61" s="53"/>
      <c r="L61" s="53"/>
      <c r="M61" s="53"/>
      <c r="N61" s="53"/>
      <c r="O61" s="53"/>
      <c r="P61" s="54"/>
      <c r="Q61" s="38"/>
      <c r="R61" s="39"/>
    </row>
    <row r="62" spans="2:18" ht="13.5">
      <c r="B62" s="25"/>
      <c r="C62" s="28"/>
      <c r="D62" s="55"/>
      <c r="E62" s="28"/>
      <c r="F62" s="28"/>
      <c r="G62" s="28"/>
      <c r="H62" s="56"/>
      <c r="I62" s="28"/>
      <c r="J62" s="55"/>
      <c r="K62" s="28"/>
      <c r="L62" s="28"/>
      <c r="M62" s="28"/>
      <c r="N62" s="28"/>
      <c r="O62" s="28"/>
      <c r="P62" s="56"/>
      <c r="Q62" s="28"/>
      <c r="R62" s="26"/>
    </row>
    <row r="63" spans="2:18" ht="13.5">
      <c r="B63" s="25"/>
      <c r="C63" s="28"/>
      <c r="D63" s="55"/>
      <c r="E63" s="28"/>
      <c r="F63" s="28"/>
      <c r="G63" s="28"/>
      <c r="H63" s="56"/>
      <c r="I63" s="28"/>
      <c r="J63" s="55"/>
      <c r="K63" s="28"/>
      <c r="L63" s="28"/>
      <c r="M63" s="28"/>
      <c r="N63" s="28"/>
      <c r="O63" s="28"/>
      <c r="P63" s="56"/>
      <c r="Q63" s="28"/>
      <c r="R63" s="26"/>
    </row>
    <row r="64" spans="2:18" ht="13.5">
      <c r="B64" s="25"/>
      <c r="C64" s="28"/>
      <c r="D64" s="55"/>
      <c r="E64" s="28"/>
      <c r="F64" s="28"/>
      <c r="G64" s="28"/>
      <c r="H64" s="56"/>
      <c r="I64" s="28"/>
      <c r="J64" s="55"/>
      <c r="K64" s="28"/>
      <c r="L64" s="28"/>
      <c r="M64" s="28"/>
      <c r="N64" s="28"/>
      <c r="O64" s="28"/>
      <c r="P64" s="56"/>
      <c r="Q64" s="28"/>
      <c r="R64" s="26"/>
    </row>
    <row r="65" spans="2:21" ht="13.5">
      <c r="B65" s="25"/>
      <c r="C65" s="28"/>
      <c r="D65" s="55"/>
      <c r="E65" s="28"/>
      <c r="F65" s="28"/>
      <c r="G65" s="28"/>
      <c r="H65" s="56"/>
      <c r="I65" s="28"/>
      <c r="J65" s="55"/>
      <c r="K65" s="28"/>
      <c r="L65" s="28"/>
      <c r="M65" s="28"/>
      <c r="N65" s="28"/>
      <c r="O65" s="28"/>
      <c r="P65" s="56"/>
      <c r="Q65" s="28"/>
      <c r="R65" s="26"/>
    </row>
    <row r="66" spans="2:21" ht="13.5">
      <c r="B66" s="25"/>
      <c r="C66" s="28"/>
      <c r="D66" s="55"/>
      <c r="E66" s="28"/>
      <c r="F66" s="28"/>
      <c r="G66" s="28"/>
      <c r="H66" s="56"/>
      <c r="I66" s="28"/>
      <c r="J66" s="55"/>
      <c r="K66" s="28"/>
      <c r="L66" s="28"/>
      <c r="M66" s="28"/>
      <c r="N66" s="28"/>
      <c r="O66" s="28"/>
      <c r="P66" s="56"/>
      <c r="Q66" s="28"/>
      <c r="R66" s="26"/>
    </row>
    <row r="67" spans="2:21" ht="13.5">
      <c r="B67" s="25"/>
      <c r="C67" s="28"/>
      <c r="D67" s="55"/>
      <c r="E67" s="28"/>
      <c r="F67" s="28"/>
      <c r="G67" s="28"/>
      <c r="H67" s="56"/>
      <c r="I67" s="28"/>
      <c r="J67" s="55"/>
      <c r="K67" s="28"/>
      <c r="L67" s="28"/>
      <c r="M67" s="28"/>
      <c r="N67" s="28"/>
      <c r="O67" s="28"/>
      <c r="P67" s="56"/>
      <c r="Q67" s="28"/>
      <c r="R67" s="26"/>
    </row>
    <row r="68" spans="2:21" ht="13.5">
      <c r="B68" s="25"/>
      <c r="C68" s="28"/>
      <c r="D68" s="55"/>
      <c r="E68" s="28"/>
      <c r="F68" s="28"/>
      <c r="G68" s="28"/>
      <c r="H68" s="56"/>
      <c r="I68" s="28"/>
      <c r="J68" s="55"/>
      <c r="K68" s="28"/>
      <c r="L68" s="28"/>
      <c r="M68" s="28"/>
      <c r="N68" s="28"/>
      <c r="O68" s="28"/>
      <c r="P68" s="56"/>
      <c r="Q68" s="28"/>
      <c r="R68" s="26"/>
    </row>
    <row r="69" spans="2:21" ht="13.5">
      <c r="B69" s="25"/>
      <c r="C69" s="28"/>
      <c r="D69" s="55"/>
      <c r="E69" s="28"/>
      <c r="F69" s="28"/>
      <c r="G69" s="28"/>
      <c r="H69" s="56"/>
      <c r="I69" s="28"/>
      <c r="J69" s="55"/>
      <c r="K69" s="28"/>
      <c r="L69" s="28"/>
      <c r="M69" s="28"/>
      <c r="N69" s="28"/>
      <c r="O69" s="28"/>
      <c r="P69" s="56"/>
      <c r="Q69" s="28"/>
      <c r="R69" s="26"/>
    </row>
    <row r="70" spans="2:21" s="1" customFormat="1">
      <c r="B70" s="37"/>
      <c r="C70" s="38"/>
      <c r="D70" s="57" t="s">
        <v>54</v>
      </c>
      <c r="E70" s="58"/>
      <c r="F70" s="58"/>
      <c r="G70" s="59" t="s">
        <v>55</v>
      </c>
      <c r="H70" s="60"/>
      <c r="I70" s="38"/>
      <c r="J70" s="57" t="s">
        <v>54</v>
      </c>
      <c r="K70" s="58"/>
      <c r="L70" s="58"/>
      <c r="M70" s="58"/>
      <c r="N70" s="59" t="s">
        <v>55</v>
      </c>
      <c r="O70" s="58"/>
      <c r="P70" s="60"/>
      <c r="Q70" s="38"/>
      <c r="R70" s="39"/>
    </row>
    <row r="71" spans="2:21" s="1" customFormat="1" ht="14.45" customHeight="1"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3"/>
    </row>
    <row r="75" spans="2:21" s="1" customFormat="1" ht="6.95" customHeight="1">
      <c r="B75" s="128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30"/>
    </row>
    <row r="76" spans="2:21" s="1" customFormat="1" ht="36.950000000000003" customHeight="1">
      <c r="B76" s="37"/>
      <c r="C76" s="217" t="s">
        <v>113</v>
      </c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39"/>
      <c r="T76" s="131"/>
      <c r="U76" s="131"/>
    </row>
    <row r="77" spans="2:21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9"/>
      <c r="T77" s="131"/>
      <c r="U77" s="131"/>
    </row>
    <row r="78" spans="2:21" s="1" customFormat="1" ht="30" customHeight="1">
      <c r="B78" s="37"/>
      <c r="C78" s="32" t="s">
        <v>18</v>
      </c>
      <c r="D78" s="38"/>
      <c r="E78" s="38"/>
      <c r="F78" s="269" t="str">
        <f>F6</f>
        <v>Rudná, rekonstrukce komunikace ulice Zemědělská</v>
      </c>
      <c r="G78" s="270"/>
      <c r="H78" s="270"/>
      <c r="I78" s="270"/>
      <c r="J78" s="270"/>
      <c r="K78" s="270"/>
      <c r="L78" s="270"/>
      <c r="M78" s="270"/>
      <c r="N78" s="270"/>
      <c r="O78" s="270"/>
      <c r="P78" s="270"/>
      <c r="Q78" s="38"/>
      <c r="R78" s="39"/>
      <c r="T78" s="131"/>
      <c r="U78" s="131"/>
    </row>
    <row r="79" spans="2:21" s="1" customFormat="1" ht="36.950000000000003" customHeight="1">
      <c r="B79" s="37"/>
      <c r="C79" s="71" t="s">
        <v>110</v>
      </c>
      <c r="D79" s="38"/>
      <c r="E79" s="38"/>
      <c r="F79" s="231" t="str">
        <f>F7</f>
        <v>01 - SO 101 - Komunikace a zpevněné plochy</v>
      </c>
      <c r="G79" s="265"/>
      <c r="H79" s="265"/>
      <c r="I79" s="265"/>
      <c r="J79" s="265"/>
      <c r="K79" s="265"/>
      <c r="L79" s="265"/>
      <c r="M79" s="265"/>
      <c r="N79" s="265"/>
      <c r="O79" s="265"/>
      <c r="P79" s="265"/>
      <c r="Q79" s="38"/>
      <c r="R79" s="39"/>
      <c r="T79" s="131"/>
      <c r="U79" s="131"/>
    </row>
    <row r="80" spans="2:21" s="1" customFormat="1" ht="6.95" customHeight="1"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9"/>
      <c r="T80" s="131"/>
      <c r="U80" s="131"/>
    </row>
    <row r="81" spans="2:47" s="1" customFormat="1" ht="18" customHeight="1">
      <c r="B81" s="37"/>
      <c r="C81" s="32" t="s">
        <v>23</v>
      </c>
      <c r="D81" s="38"/>
      <c r="E81" s="38"/>
      <c r="F81" s="30" t="str">
        <f>F9</f>
        <v xml:space="preserve"> </v>
      </c>
      <c r="G81" s="38"/>
      <c r="H81" s="38"/>
      <c r="I81" s="38"/>
      <c r="J81" s="38"/>
      <c r="K81" s="32" t="s">
        <v>25</v>
      </c>
      <c r="L81" s="38"/>
      <c r="M81" s="271" t="str">
        <f>IF(O9="","",O9)</f>
        <v>26. 11. 2018</v>
      </c>
      <c r="N81" s="271"/>
      <c r="O81" s="271"/>
      <c r="P81" s="271"/>
      <c r="Q81" s="38"/>
      <c r="R81" s="39"/>
      <c r="T81" s="131"/>
      <c r="U81" s="131"/>
    </row>
    <row r="82" spans="2:47" s="1" customFormat="1" ht="6.95" customHeight="1"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9"/>
      <c r="T82" s="131"/>
      <c r="U82" s="131"/>
    </row>
    <row r="83" spans="2:47" s="1" customFormat="1">
      <c r="B83" s="37"/>
      <c r="C83" s="32" t="s">
        <v>27</v>
      </c>
      <c r="D83" s="38"/>
      <c r="E83" s="38"/>
      <c r="F83" s="30" t="str">
        <f>E12</f>
        <v>Město Rudná</v>
      </c>
      <c r="G83" s="38"/>
      <c r="H83" s="38"/>
      <c r="I83" s="38"/>
      <c r="J83" s="38"/>
      <c r="K83" s="32" t="s">
        <v>33</v>
      </c>
      <c r="L83" s="38"/>
      <c r="M83" s="221" t="str">
        <f>E18</f>
        <v>NOZA s.r.o.Kladno</v>
      </c>
      <c r="N83" s="221"/>
      <c r="O83" s="221"/>
      <c r="P83" s="221"/>
      <c r="Q83" s="221"/>
      <c r="R83" s="39"/>
      <c r="T83" s="131"/>
      <c r="U83" s="131"/>
    </row>
    <row r="84" spans="2:47" s="1" customFormat="1" ht="14.45" customHeight="1">
      <c r="B84" s="37"/>
      <c r="C84" s="32" t="s">
        <v>31</v>
      </c>
      <c r="D84" s="38"/>
      <c r="E84" s="38"/>
      <c r="F84" s="30" t="str">
        <f>IF(E15="","",E15)</f>
        <v>Vyplň údaj</v>
      </c>
      <c r="G84" s="38"/>
      <c r="H84" s="38"/>
      <c r="I84" s="38"/>
      <c r="J84" s="38"/>
      <c r="K84" s="32" t="s">
        <v>36</v>
      </c>
      <c r="L84" s="38"/>
      <c r="M84" s="221" t="str">
        <f>E21</f>
        <v>Neubauerová Soňa, SK-Projekt Ostrov</v>
      </c>
      <c r="N84" s="221"/>
      <c r="O84" s="221"/>
      <c r="P84" s="221"/>
      <c r="Q84" s="221"/>
      <c r="R84" s="39"/>
      <c r="T84" s="131"/>
      <c r="U84" s="131"/>
    </row>
    <row r="85" spans="2:47" s="1" customFormat="1" ht="10.35" customHeight="1"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9"/>
      <c r="T85" s="131"/>
      <c r="U85" s="131"/>
    </row>
    <row r="86" spans="2:47" s="1" customFormat="1" ht="29.25" customHeight="1">
      <c r="B86" s="37"/>
      <c r="C86" s="272" t="s">
        <v>114</v>
      </c>
      <c r="D86" s="273"/>
      <c r="E86" s="273"/>
      <c r="F86" s="273"/>
      <c r="G86" s="273"/>
      <c r="H86" s="120"/>
      <c r="I86" s="120"/>
      <c r="J86" s="120"/>
      <c r="K86" s="120"/>
      <c r="L86" s="120"/>
      <c r="M86" s="120"/>
      <c r="N86" s="272" t="s">
        <v>115</v>
      </c>
      <c r="O86" s="273"/>
      <c r="P86" s="273"/>
      <c r="Q86" s="273"/>
      <c r="R86" s="39"/>
      <c r="T86" s="131"/>
      <c r="U86" s="131"/>
    </row>
    <row r="87" spans="2:47" s="1" customFormat="1" ht="10.35" customHeight="1"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9"/>
      <c r="T87" s="131"/>
      <c r="U87" s="131"/>
    </row>
    <row r="88" spans="2:47" s="1" customFormat="1" ht="29.25" customHeight="1">
      <c r="B88" s="37"/>
      <c r="C88" s="132" t="s">
        <v>116</v>
      </c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225">
        <f>N125</f>
        <v>0</v>
      </c>
      <c r="O88" s="274"/>
      <c r="P88" s="274"/>
      <c r="Q88" s="274"/>
      <c r="R88" s="39"/>
      <c r="T88" s="131"/>
      <c r="U88" s="131"/>
      <c r="AU88" s="21" t="s">
        <v>117</v>
      </c>
    </row>
    <row r="89" spans="2:47" s="6" customFormat="1" ht="24.95" customHeight="1">
      <c r="B89" s="133"/>
      <c r="C89" s="134"/>
      <c r="D89" s="135" t="s">
        <v>118</v>
      </c>
      <c r="E89" s="134"/>
      <c r="F89" s="134"/>
      <c r="G89" s="134"/>
      <c r="H89" s="134"/>
      <c r="I89" s="134"/>
      <c r="J89" s="134"/>
      <c r="K89" s="134"/>
      <c r="L89" s="134"/>
      <c r="M89" s="134"/>
      <c r="N89" s="275">
        <f>N126</f>
        <v>0</v>
      </c>
      <c r="O89" s="276"/>
      <c r="P89" s="276"/>
      <c r="Q89" s="276"/>
      <c r="R89" s="136"/>
      <c r="T89" s="137"/>
      <c r="U89" s="137"/>
    </row>
    <row r="90" spans="2:47" s="7" customFormat="1" ht="19.899999999999999" customHeight="1">
      <c r="B90" s="138"/>
      <c r="C90" s="139"/>
      <c r="D90" s="108" t="s">
        <v>119</v>
      </c>
      <c r="E90" s="139"/>
      <c r="F90" s="139"/>
      <c r="G90" s="139"/>
      <c r="H90" s="139"/>
      <c r="I90" s="139"/>
      <c r="J90" s="139"/>
      <c r="K90" s="139"/>
      <c r="L90" s="139"/>
      <c r="M90" s="139"/>
      <c r="N90" s="222">
        <f>N127</f>
        <v>0</v>
      </c>
      <c r="O90" s="277"/>
      <c r="P90" s="277"/>
      <c r="Q90" s="277"/>
      <c r="R90" s="140"/>
      <c r="T90" s="141"/>
      <c r="U90" s="141"/>
    </row>
    <row r="91" spans="2:47" s="7" customFormat="1" ht="19.899999999999999" customHeight="1">
      <c r="B91" s="138"/>
      <c r="C91" s="139"/>
      <c r="D91" s="108" t="s">
        <v>120</v>
      </c>
      <c r="E91" s="139"/>
      <c r="F91" s="139"/>
      <c r="G91" s="139"/>
      <c r="H91" s="139"/>
      <c r="I91" s="139"/>
      <c r="J91" s="139"/>
      <c r="K91" s="139"/>
      <c r="L91" s="139"/>
      <c r="M91" s="139"/>
      <c r="N91" s="222">
        <f>N170</f>
        <v>0</v>
      </c>
      <c r="O91" s="277"/>
      <c r="P91" s="277"/>
      <c r="Q91" s="277"/>
      <c r="R91" s="140"/>
      <c r="T91" s="141"/>
      <c r="U91" s="141"/>
    </row>
    <row r="92" spans="2:47" s="7" customFormat="1" ht="19.899999999999999" customHeight="1">
      <c r="B92" s="138"/>
      <c r="C92" s="139"/>
      <c r="D92" s="108" t="s">
        <v>121</v>
      </c>
      <c r="E92" s="139"/>
      <c r="F92" s="139"/>
      <c r="G92" s="139"/>
      <c r="H92" s="139"/>
      <c r="I92" s="139"/>
      <c r="J92" s="139"/>
      <c r="K92" s="139"/>
      <c r="L92" s="139"/>
      <c r="M92" s="139"/>
      <c r="N92" s="222">
        <f>N195</f>
        <v>0</v>
      </c>
      <c r="O92" s="277"/>
      <c r="P92" s="277"/>
      <c r="Q92" s="277"/>
      <c r="R92" s="140"/>
      <c r="T92" s="141"/>
      <c r="U92" s="141"/>
    </row>
    <row r="93" spans="2:47" s="7" customFormat="1" ht="19.899999999999999" customHeight="1">
      <c r="B93" s="138"/>
      <c r="C93" s="139"/>
      <c r="D93" s="108" t="s">
        <v>122</v>
      </c>
      <c r="E93" s="139"/>
      <c r="F93" s="139"/>
      <c r="G93" s="139"/>
      <c r="H93" s="139"/>
      <c r="I93" s="139"/>
      <c r="J93" s="139"/>
      <c r="K93" s="139"/>
      <c r="L93" s="139"/>
      <c r="M93" s="139"/>
      <c r="N93" s="222">
        <f>N217</f>
        <v>0</v>
      </c>
      <c r="O93" s="277"/>
      <c r="P93" s="277"/>
      <c r="Q93" s="277"/>
      <c r="R93" s="140"/>
      <c r="T93" s="141"/>
      <c r="U93" s="141"/>
    </row>
    <row r="94" spans="2:47" s="7" customFormat="1" ht="19.899999999999999" customHeight="1">
      <c r="B94" s="138"/>
      <c r="C94" s="139"/>
      <c r="D94" s="108" t="s">
        <v>123</v>
      </c>
      <c r="E94" s="139"/>
      <c r="F94" s="139"/>
      <c r="G94" s="139"/>
      <c r="H94" s="139"/>
      <c r="I94" s="139"/>
      <c r="J94" s="139"/>
      <c r="K94" s="139"/>
      <c r="L94" s="139"/>
      <c r="M94" s="139"/>
      <c r="N94" s="222">
        <f>N230</f>
        <v>0</v>
      </c>
      <c r="O94" s="277"/>
      <c r="P94" s="277"/>
      <c r="Q94" s="277"/>
      <c r="R94" s="140"/>
      <c r="T94" s="141"/>
      <c r="U94" s="141"/>
    </row>
    <row r="95" spans="2:47" s="7" customFormat="1" ht="19.899999999999999" customHeight="1">
      <c r="B95" s="138"/>
      <c r="C95" s="139"/>
      <c r="D95" s="108" t="s">
        <v>124</v>
      </c>
      <c r="E95" s="139"/>
      <c r="F95" s="139"/>
      <c r="G95" s="139"/>
      <c r="H95" s="139"/>
      <c r="I95" s="139"/>
      <c r="J95" s="139"/>
      <c r="K95" s="139"/>
      <c r="L95" s="139"/>
      <c r="M95" s="139"/>
      <c r="N95" s="222">
        <f>N248</f>
        <v>0</v>
      </c>
      <c r="O95" s="277"/>
      <c r="P95" s="277"/>
      <c r="Q95" s="277"/>
      <c r="R95" s="140"/>
      <c r="T95" s="141"/>
      <c r="U95" s="141"/>
    </row>
    <row r="96" spans="2:47" s="7" customFormat="1" ht="19.899999999999999" customHeight="1">
      <c r="B96" s="138"/>
      <c r="C96" s="139"/>
      <c r="D96" s="108" t="s">
        <v>125</v>
      </c>
      <c r="E96" s="139"/>
      <c r="F96" s="139"/>
      <c r="G96" s="139"/>
      <c r="H96" s="139"/>
      <c r="I96" s="139"/>
      <c r="J96" s="139"/>
      <c r="K96" s="139"/>
      <c r="L96" s="139"/>
      <c r="M96" s="139"/>
      <c r="N96" s="222">
        <f>N260</f>
        <v>0</v>
      </c>
      <c r="O96" s="277"/>
      <c r="P96" s="277"/>
      <c r="Q96" s="277"/>
      <c r="R96" s="140"/>
      <c r="T96" s="141"/>
      <c r="U96" s="141"/>
    </row>
    <row r="97" spans="2:65" s="7" customFormat="1" ht="19.899999999999999" customHeight="1">
      <c r="B97" s="138"/>
      <c r="C97" s="139"/>
      <c r="D97" s="108" t="s">
        <v>126</v>
      </c>
      <c r="E97" s="139"/>
      <c r="F97" s="139"/>
      <c r="G97" s="139"/>
      <c r="H97" s="139"/>
      <c r="I97" s="139"/>
      <c r="J97" s="139"/>
      <c r="K97" s="139"/>
      <c r="L97" s="139"/>
      <c r="M97" s="139"/>
      <c r="N97" s="222">
        <f>N264</f>
        <v>0</v>
      </c>
      <c r="O97" s="277"/>
      <c r="P97" s="277"/>
      <c r="Q97" s="277"/>
      <c r="R97" s="140"/>
      <c r="T97" s="141"/>
      <c r="U97" s="141"/>
    </row>
    <row r="98" spans="2:65" s="7" customFormat="1" ht="19.899999999999999" customHeight="1">
      <c r="B98" s="138"/>
      <c r="C98" s="139"/>
      <c r="D98" s="108" t="s">
        <v>127</v>
      </c>
      <c r="E98" s="139"/>
      <c r="F98" s="139"/>
      <c r="G98" s="139"/>
      <c r="H98" s="139"/>
      <c r="I98" s="139"/>
      <c r="J98" s="139"/>
      <c r="K98" s="139"/>
      <c r="L98" s="139"/>
      <c r="M98" s="139"/>
      <c r="N98" s="222">
        <f>N277</f>
        <v>0</v>
      </c>
      <c r="O98" s="277"/>
      <c r="P98" s="277"/>
      <c r="Q98" s="277"/>
      <c r="R98" s="140"/>
      <c r="T98" s="141"/>
      <c r="U98" s="141"/>
    </row>
    <row r="99" spans="2:65" s="1" customFormat="1" ht="21.75" customHeight="1"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9"/>
      <c r="T99" s="131"/>
      <c r="U99" s="131"/>
    </row>
    <row r="100" spans="2:65" s="1" customFormat="1" ht="29.25" customHeight="1">
      <c r="B100" s="37"/>
      <c r="C100" s="132" t="s">
        <v>128</v>
      </c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274">
        <f>ROUND(N101+N102+N103+N104+N105+N106,2)</f>
        <v>0</v>
      </c>
      <c r="O100" s="278"/>
      <c r="P100" s="278"/>
      <c r="Q100" s="278"/>
      <c r="R100" s="39"/>
      <c r="T100" s="142"/>
      <c r="U100" s="143" t="s">
        <v>42</v>
      </c>
    </row>
    <row r="101" spans="2:65" s="1" customFormat="1" ht="18" customHeight="1">
      <c r="B101" s="37"/>
      <c r="C101" s="38"/>
      <c r="D101" s="237" t="s">
        <v>129</v>
      </c>
      <c r="E101" s="238"/>
      <c r="F101" s="238"/>
      <c r="G101" s="238"/>
      <c r="H101" s="238"/>
      <c r="I101" s="38"/>
      <c r="J101" s="38"/>
      <c r="K101" s="38"/>
      <c r="L101" s="38"/>
      <c r="M101" s="38"/>
      <c r="N101" s="239">
        <f>ROUND(N88*T101,2)</f>
        <v>0</v>
      </c>
      <c r="O101" s="222"/>
      <c r="P101" s="222"/>
      <c r="Q101" s="222"/>
      <c r="R101" s="39"/>
      <c r="S101" s="144"/>
      <c r="T101" s="145"/>
      <c r="U101" s="146" t="s">
        <v>43</v>
      </c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  <c r="AY101" s="147" t="s">
        <v>130</v>
      </c>
      <c r="AZ101" s="144"/>
      <c r="BA101" s="144"/>
      <c r="BB101" s="144"/>
      <c r="BC101" s="144"/>
      <c r="BD101" s="144"/>
      <c r="BE101" s="148">
        <f t="shared" ref="BE101:BE106" si="0">IF(U101="základní",N101,0)</f>
        <v>0</v>
      </c>
      <c r="BF101" s="148">
        <f t="shared" ref="BF101:BF106" si="1">IF(U101="snížená",N101,0)</f>
        <v>0</v>
      </c>
      <c r="BG101" s="148">
        <f t="shared" ref="BG101:BG106" si="2">IF(U101="zákl. přenesená",N101,0)</f>
        <v>0</v>
      </c>
      <c r="BH101" s="148">
        <f t="shared" ref="BH101:BH106" si="3">IF(U101="sníž. přenesená",N101,0)</f>
        <v>0</v>
      </c>
      <c r="BI101" s="148">
        <f t="shared" ref="BI101:BI106" si="4">IF(U101="nulová",N101,0)</f>
        <v>0</v>
      </c>
      <c r="BJ101" s="147" t="s">
        <v>86</v>
      </c>
      <c r="BK101" s="144"/>
      <c r="BL101" s="144"/>
      <c r="BM101" s="144"/>
    </row>
    <row r="102" spans="2:65" s="1" customFormat="1" ht="18" customHeight="1">
      <c r="B102" s="37"/>
      <c r="C102" s="38"/>
      <c r="D102" s="237" t="s">
        <v>131</v>
      </c>
      <c r="E102" s="238"/>
      <c r="F102" s="238"/>
      <c r="G102" s="238"/>
      <c r="H102" s="238"/>
      <c r="I102" s="38"/>
      <c r="J102" s="38"/>
      <c r="K102" s="38"/>
      <c r="L102" s="38"/>
      <c r="M102" s="38"/>
      <c r="N102" s="239">
        <f>ROUND(N88*T102,2)</f>
        <v>0</v>
      </c>
      <c r="O102" s="222"/>
      <c r="P102" s="222"/>
      <c r="Q102" s="222"/>
      <c r="R102" s="39"/>
      <c r="S102" s="144"/>
      <c r="T102" s="145"/>
      <c r="U102" s="146" t="s">
        <v>43</v>
      </c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7" t="s">
        <v>130</v>
      </c>
      <c r="AZ102" s="144"/>
      <c r="BA102" s="144"/>
      <c r="BB102" s="144"/>
      <c r="BC102" s="144"/>
      <c r="BD102" s="144"/>
      <c r="BE102" s="148">
        <f t="shared" si="0"/>
        <v>0</v>
      </c>
      <c r="BF102" s="148">
        <f t="shared" si="1"/>
        <v>0</v>
      </c>
      <c r="BG102" s="148">
        <f t="shared" si="2"/>
        <v>0</v>
      </c>
      <c r="BH102" s="148">
        <f t="shared" si="3"/>
        <v>0</v>
      </c>
      <c r="BI102" s="148">
        <f t="shared" si="4"/>
        <v>0</v>
      </c>
      <c r="BJ102" s="147" t="s">
        <v>86</v>
      </c>
      <c r="BK102" s="144"/>
      <c r="BL102" s="144"/>
      <c r="BM102" s="144"/>
    </row>
    <row r="103" spans="2:65" s="1" customFormat="1" ht="18" customHeight="1">
      <c r="B103" s="37"/>
      <c r="C103" s="38"/>
      <c r="D103" s="237" t="s">
        <v>132</v>
      </c>
      <c r="E103" s="238"/>
      <c r="F103" s="238"/>
      <c r="G103" s="238"/>
      <c r="H103" s="238"/>
      <c r="I103" s="38"/>
      <c r="J103" s="38"/>
      <c r="K103" s="38"/>
      <c r="L103" s="38"/>
      <c r="M103" s="38"/>
      <c r="N103" s="239">
        <f>ROUND(N88*T103,2)</f>
        <v>0</v>
      </c>
      <c r="O103" s="222"/>
      <c r="P103" s="222"/>
      <c r="Q103" s="222"/>
      <c r="R103" s="39"/>
      <c r="S103" s="144"/>
      <c r="T103" s="145"/>
      <c r="U103" s="146" t="s">
        <v>43</v>
      </c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7" t="s">
        <v>130</v>
      </c>
      <c r="AZ103" s="144"/>
      <c r="BA103" s="144"/>
      <c r="BB103" s="144"/>
      <c r="BC103" s="144"/>
      <c r="BD103" s="144"/>
      <c r="BE103" s="148">
        <f t="shared" si="0"/>
        <v>0</v>
      </c>
      <c r="BF103" s="148">
        <f t="shared" si="1"/>
        <v>0</v>
      </c>
      <c r="BG103" s="148">
        <f t="shared" si="2"/>
        <v>0</v>
      </c>
      <c r="BH103" s="148">
        <f t="shared" si="3"/>
        <v>0</v>
      </c>
      <c r="BI103" s="148">
        <f t="shared" si="4"/>
        <v>0</v>
      </c>
      <c r="BJ103" s="147" t="s">
        <v>86</v>
      </c>
      <c r="BK103" s="144"/>
      <c r="BL103" s="144"/>
      <c r="BM103" s="144"/>
    </row>
    <row r="104" spans="2:65" s="1" customFormat="1" ht="18" customHeight="1">
      <c r="B104" s="37"/>
      <c r="C104" s="38"/>
      <c r="D104" s="237" t="s">
        <v>133</v>
      </c>
      <c r="E104" s="238"/>
      <c r="F104" s="238"/>
      <c r="G104" s="238"/>
      <c r="H104" s="238"/>
      <c r="I104" s="38"/>
      <c r="J104" s="38"/>
      <c r="K104" s="38"/>
      <c r="L104" s="38"/>
      <c r="M104" s="38"/>
      <c r="N104" s="239">
        <f>ROUND(N88*T104,2)</f>
        <v>0</v>
      </c>
      <c r="O104" s="222"/>
      <c r="P104" s="222"/>
      <c r="Q104" s="222"/>
      <c r="R104" s="39"/>
      <c r="S104" s="144"/>
      <c r="T104" s="145"/>
      <c r="U104" s="146" t="s">
        <v>43</v>
      </c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  <c r="AQ104" s="144"/>
      <c r="AR104" s="144"/>
      <c r="AS104" s="144"/>
      <c r="AT104" s="144"/>
      <c r="AU104" s="144"/>
      <c r="AV104" s="144"/>
      <c r="AW104" s="144"/>
      <c r="AX104" s="144"/>
      <c r="AY104" s="147" t="s">
        <v>130</v>
      </c>
      <c r="AZ104" s="144"/>
      <c r="BA104" s="144"/>
      <c r="BB104" s="144"/>
      <c r="BC104" s="144"/>
      <c r="BD104" s="144"/>
      <c r="BE104" s="148">
        <f t="shared" si="0"/>
        <v>0</v>
      </c>
      <c r="BF104" s="148">
        <f t="shared" si="1"/>
        <v>0</v>
      </c>
      <c r="BG104" s="148">
        <f t="shared" si="2"/>
        <v>0</v>
      </c>
      <c r="BH104" s="148">
        <f t="shared" si="3"/>
        <v>0</v>
      </c>
      <c r="BI104" s="148">
        <f t="shared" si="4"/>
        <v>0</v>
      </c>
      <c r="BJ104" s="147" t="s">
        <v>86</v>
      </c>
      <c r="BK104" s="144"/>
      <c r="BL104" s="144"/>
      <c r="BM104" s="144"/>
    </row>
    <row r="105" spans="2:65" s="1" customFormat="1" ht="18" customHeight="1">
      <c r="B105" s="37"/>
      <c r="C105" s="38"/>
      <c r="D105" s="237" t="s">
        <v>134</v>
      </c>
      <c r="E105" s="238"/>
      <c r="F105" s="238"/>
      <c r="G105" s="238"/>
      <c r="H105" s="238"/>
      <c r="I105" s="38"/>
      <c r="J105" s="38"/>
      <c r="K105" s="38"/>
      <c r="L105" s="38"/>
      <c r="M105" s="38"/>
      <c r="N105" s="239">
        <f>ROUND(N88*T105,2)</f>
        <v>0</v>
      </c>
      <c r="O105" s="222"/>
      <c r="P105" s="222"/>
      <c r="Q105" s="222"/>
      <c r="R105" s="39"/>
      <c r="S105" s="144"/>
      <c r="T105" s="145"/>
      <c r="U105" s="146" t="s">
        <v>43</v>
      </c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147" t="s">
        <v>130</v>
      </c>
      <c r="AZ105" s="144"/>
      <c r="BA105" s="144"/>
      <c r="BB105" s="144"/>
      <c r="BC105" s="144"/>
      <c r="BD105" s="144"/>
      <c r="BE105" s="148">
        <f t="shared" si="0"/>
        <v>0</v>
      </c>
      <c r="BF105" s="148">
        <f t="shared" si="1"/>
        <v>0</v>
      </c>
      <c r="BG105" s="148">
        <f t="shared" si="2"/>
        <v>0</v>
      </c>
      <c r="BH105" s="148">
        <f t="shared" si="3"/>
        <v>0</v>
      </c>
      <c r="BI105" s="148">
        <f t="shared" si="4"/>
        <v>0</v>
      </c>
      <c r="BJ105" s="147" t="s">
        <v>86</v>
      </c>
      <c r="BK105" s="144"/>
      <c r="BL105" s="144"/>
      <c r="BM105" s="144"/>
    </row>
    <row r="106" spans="2:65" s="1" customFormat="1" ht="18" customHeight="1">
      <c r="B106" s="37"/>
      <c r="C106" s="38"/>
      <c r="D106" s="108" t="s">
        <v>135</v>
      </c>
      <c r="E106" s="38"/>
      <c r="F106" s="38"/>
      <c r="G106" s="38"/>
      <c r="H106" s="38"/>
      <c r="I106" s="38"/>
      <c r="J106" s="38"/>
      <c r="K106" s="38"/>
      <c r="L106" s="38"/>
      <c r="M106" s="38"/>
      <c r="N106" s="239">
        <f>ROUND(N88*T106,2)</f>
        <v>0</v>
      </c>
      <c r="O106" s="222"/>
      <c r="P106" s="222"/>
      <c r="Q106" s="222"/>
      <c r="R106" s="39"/>
      <c r="S106" s="144"/>
      <c r="T106" s="149"/>
      <c r="U106" s="150" t="s">
        <v>43</v>
      </c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7" t="s">
        <v>136</v>
      </c>
      <c r="AZ106" s="144"/>
      <c r="BA106" s="144"/>
      <c r="BB106" s="144"/>
      <c r="BC106" s="144"/>
      <c r="BD106" s="144"/>
      <c r="BE106" s="148">
        <f t="shared" si="0"/>
        <v>0</v>
      </c>
      <c r="BF106" s="148">
        <f t="shared" si="1"/>
        <v>0</v>
      </c>
      <c r="BG106" s="148">
        <f t="shared" si="2"/>
        <v>0</v>
      </c>
      <c r="BH106" s="148">
        <f t="shared" si="3"/>
        <v>0</v>
      </c>
      <c r="BI106" s="148">
        <f t="shared" si="4"/>
        <v>0</v>
      </c>
      <c r="BJ106" s="147" t="s">
        <v>86</v>
      </c>
      <c r="BK106" s="144"/>
      <c r="BL106" s="144"/>
      <c r="BM106" s="144"/>
    </row>
    <row r="107" spans="2:65" s="1" customFormat="1" ht="13.5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9"/>
      <c r="T107" s="131"/>
      <c r="U107" s="131"/>
    </row>
    <row r="108" spans="2:65" s="1" customFormat="1" ht="29.25" customHeight="1">
      <c r="B108" s="37"/>
      <c r="C108" s="119" t="s">
        <v>102</v>
      </c>
      <c r="D108" s="120"/>
      <c r="E108" s="120"/>
      <c r="F108" s="120"/>
      <c r="G108" s="120"/>
      <c r="H108" s="120"/>
      <c r="I108" s="120"/>
      <c r="J108" s="120"/>
      <c r="K108" s="120"/>
      <c r="L108" s="249">
        <f>ROUND(SUM(N88+N100),2)</f>
        <v>0</v>
      </c>
      <c r="M108" s="249"/>
      <c r="N108" s="249"/>
      <c r="O108" s="249"/>
      <c r="P108" s="249"/>
      <c r="Q108" s="249"/>
      <c r="R108" s="39"/>
      <c r="T108" s="131"/>
      <c r="U108" s="131"/>
    </row>
    <row r="109" spans="2:65" s="1" customFormat="1" ht="6.95" customHeight="1"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3"/>
      <c r="T109" s="131"/>
      <c r="U109" s="131"/>
    </row>
    <row r="113" spans="2:65" s="1" customFormat="1" ht="6.95" customHeight="1">
      <c r="B113" s="64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6"/>
    </row>
    <row r="114" spans="2:65" s="1" customFormat="1" ht="36.950000000000003" customHeight="1">
      <c r="B114" s="37"/>
      <c r="C114" s="217" t="s">
        <v>137</v>
      </c>
      <c r="D114" s="265"/>
      <c r="E114" s="265"/>
      <c r="F114" s="265"/>
      <c r="G114" s="265"/>
      <c r="H114" s="265"/>
      <c r="I114" s="265"/>
      <c r="J114" s="265"/>
      <c r="K114" s="265"/>
      <c r="L114" s="265"/>
      <c r="M114" s="265"/>
      <c r="N114" s="265"/>
      <c r="O114" s="265"/>
      <c r="P114" s="265"/>
      <c r="Q114" s="265"/>
      <c r="R114" s="39"/>
    </row>
    <row r="115" spans="2:65" s="1" customFormat="1" ht="6.95" customHeight="1"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9"/>
    </row>
    <row r="116" spans="2:65" s="1" customFormat="1" ht="30" customHeight="1">
      <c r="B116" s="37"/>
      <c r="C116" s="32" t="s">
        <v>18</v>
      </c>
      <c r="D116" s="38"/>
      <c r="E116" s="38"/>
      <c r="F116" s="269" t="str">
        <f>F6</f>
        <v>Rudná, rekonstrukce komunikace ulice Zemědělská</v>
      </c>
      <c r="G116" s="270"/>
      <c r="H116" s="270"/>
      <c r="I116" s="270"/>
      <c r="J116" s="270"/>
      <c r="K116" s="270"/>
      <c r="L116" s="270"/>
      <c r="M116" s="270"/>
      <c r="N116" s="270"/>
      <c r="O116" s="270"/>
      <c r="P116" s="270"/>
      <c r="Q116" s="38"/>
      <c r="R116" s="39"/>
    </row>
    <row r="117" spans="2:65" s="1" customFormat="1" ht="36.950000000000003" customHeight="1">
      <c r="B117" s="37"/>
      <c r="C117" s="71" t="s">
        <v>110</v>
      </c>
      <c r="D117" s="38"/>
      <c r="E117" s="38"/>
      <c r="F117" s="231" t="str">
        <f>F7</f>
        <v>01 - SO 101 - Komunikace a zpevněné plochy</v>
      </c>
      <c r="G117" s="265"/>
      <c r="H117" s="265"/>
      <c r="I117" s="265"/>
      <c r="J117" s="265"/>
      <c r="K117" s="265"/>
      <c r="L117" s="265"/>
      <c r="M117" s="265"/>
      <c r="N117" s="265"/>
      <c r="O117" s="265"/>
      <c r="P117" s="265"/>
      <c r="Q117" s="38"/>
      <c r="R117" s="39"/>
    </row>
    <row r="118" spans="2:65" s="1" customFormat="1" ht="6.95" customHeight="1"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9"/>
    </row>
    <row r="119" spans="2:65" s="1" customFormat="1" ht="18" customHeight="1">
      <c r="B119" s="37"/>
      <c r="C119" s="32" t="s">
        <v>23</v>
      </c>
      <c r="D119" s="38"/>
      <c r="E119" s="38"/>
      <c r="F119" s="30" t="str">
        <f>F9</f>
        <v xml:space="preserve"> </v>
      </c>
      <c r="G119" s="38"/>
      <c r="H119" s="38"/>
      <c r="I119" s="38"/>
      <c r="J119" s="38"/>
      <c r="K119" s="32" t="s">
        <v>25</v>
      </c>
      <c r="L119" s="38"/>
      <c r="M119" s="271" t="str">
        <f>IF(O9="","",O9)</f>
        <v>26. 11. 2018</v>
      </c>
      <c r="N119" s="271"/>
      <c r="O119" s="271"/>
      <c r="P119" s="271"/>
      <c r="Q119" s="38"/>
      <c r="R119" s="39"/>
    </row>
    <row r="120" spans="2:65" s="1" customFormat="1" ht="6.95" customHeight="1"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9"/>
    </row>
    <row r="121" spans="2:65" s="1" customFormat="1">
      <c r="B121" s="37"/>
      <c r="C121" s="32" t="s">
        <v>27</v>
      </c>
      <c r="D121" s="38"/>
      <c r="E121" s="38"/>
      <c r="F121" s="30" t="str">
        <f>E12</f>
        <v>Město Rudná</v>
      </c>
      <c r="G121" s="38"/>
      <c r="H121" s="38"/>
      <c r="I121" s="38"/>
      <c r="J121" s="38"/>
      <c r="K121" s="32" t="s">
        <v>33</v>
      </c>
      <c r="L121" s="38"/>
      <c r="M121" s="221" t="str">
        <f>E18</f>
        <v>NOZA s.r.o.Kladno</v>
      </c>
      <c r="N121" s="221"/>
      <c r="O121" s="221"/>
      <c r="P121" s="221"/>
      <c r="Q121" s="221"/>
      <c r="R121" s="39"/>
    </row>
    <row r="122" spans="2:65" s="1" customFormat="1" ht="14.45" customHeight="1">
      <c r="B122" s="37"/>
      <c r="C122" s="32" t="s">
        <v>31</v>
      </c>
      <c r="D122" s="38"/>
      <c r="E122" s="38"/>
      <c r="F122" s="30" t="str">
        <f>IF(E15="","",E15)</f>
        <v>Vyplň údaj</v>
      </c>
      <c r="G122" s="38"/>
      <c r="H122" s="38"/>
      <c r="I122" s="38"/>
      <c r="J122" s="38"/>
      <c r="K122" s="32" t="s">
        <v>36</v>
      </c>
      <c r="L122" s="38"/>
      <c r="M122" s="221" t="str">
        <f>E21</f>
        <v>Neubauerová Soňa, SK-Projekt Ostrov</v>
      </c>
      <c r="N122" s="221"/>
      <c r="O122" s="221"/>
      <c r="P122" s="221"/>
      <c r="Q122" s="221"/>
      <c r="R122" s="39"/>
    </row>
    <row r="123" spans="2:65" s="1" customFormat="1" ht="10.35" customHeight="1"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9"/>
    </row>
    <row r="124" spans="2:65" s="8" customFormat="1" ht="29.25" customHeight="1">
      <c r="B124" s="151"/>
      <c r="C124" s="152" t="s">
        <v>138</v>
      </c>
      <c r="D124" s="153" t="s">
        <v>139</v>
      </c>
      <c r="E124" s="153" t="s">
        <v>60</v>
      </c>
      <c r="F124" s="279" t="s">
        <v>140</v>
      </c>
      <c r="G124" s="279"/>
      <c r="H124" s="279"/>
      <c r="I124" s="279"/>
      <c r="J124" s="153" t="s">
        <v>141</v>
      </c>
      <c r="K124" s="153" t="s">
        <v>142</v>
      </c>
      <c r="L124" s="279" t="s">
        <v>143</v>
      </c>
      <c r="M124" s="279"/>
      <c r="N124" s="279" t="s">
        <v>115</v>
      </c>
      <c r="O124" s="279"/>
      <c r="P124" s="279"/>
      <c r="Q124" s="280"/>
      <c r="R124" s="154"/>
      <c r="T124" s="82" t="s">
        <v>144</v>
      </c>
      <c r="U124" s="83" t="s">
        <v>42</v>
      </c>
      <c r="V124" s="83" t="s">
        <v>145</v>
      </c>
      <c r="W124" s="83" t="s">
        <v>146</v>
      </c>
      <c r="X124" s="83" t="s">
        <v>147</v>
      </c>
      <c r="Y124" s="83" t="s">
        <v>148</v>
      </c>
      <c r="Z124" s="83" t="s">
        <v>149</v>
      </c>
      <c r="AA124" s="84" t="s">
        <v>150</v>
      </c>
    </row>
    <row r="125" spans="2:65" s="1" customFormat="1" ht="29.25" customHeight="1">
      <c r="B125" s="37"/>
      <c r="C125" s="86" t="s">
        <v>112</v>
      </c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287">
        <f>BK125</f>
        <v>0</v>
      </c>
      <c r="O125" s="288"/>
      <c r="P125" s="288"/>
      <c r="Q125" s="288"/>
      <c r="R125" s="39"/>
      <c r="T125" s="85"/>
      <c r="U125" s="53"/>
      <c r="V125" s="53"/>
      <c r="W125" s="155">
        <f>W126+W279</f>
        <v>0</v>
      </c>
      <c r="X125" s="53"/>
      <c r="Y125" s="155">
        <f>Y126+Y279</f>
        <v>117.82281999999999</v>
      </c>
      <c r="Z125" s="53"/>
      <c r="AA125" s="156">
        <f>AA126+AA279</f>
        <v>344.72200000000004</v>
      </c>
      <c r="AT125" s="21" t="s">
        <v>77</v>
      </c>
      <c r="AU125" s="21" t="s">
        <v>117</v>
      </c>
      <c r="BK125" s="157">
        <f>BK126+BK279</f>
        <v>0</v>
      </c>
    </row>
    <row r="126" spans="2:65" s="9" customFormat="1" ht="37.35" customHeight="1">
      <c r="B126" s="158"/>
      <c r="C126" s="159"/>
      <c r="D126" s="160" t="s">
        <v>118</v>
      </c>
      <c r="E126" s="160"/>
      <c r="F126" s="160"/>
      <c r="G126" s="160"/>
      <c r="H126" s="160"/>
      <c r="I126" s="160"/>
      <c r="J126" s="160"/>
      <c r="K126" s="160"/>
      <c r="L126" s="160"/>
      <c r="M126" s="160"/>
      <c r="N126" s="289">
        <f>BK126</f>
        <v>0</v>
      </c>
      <c r="O126" s="275"/>
      <c r="P126" s="275"/>
      <c r="Q126" s="275"/>
      <c r="R126" s="161"/>
      <c r="T126" s="162"/>
      <c r="U126" s="159"/>
      <c r="V126" s="159"/>
      <c r="W126" s="163">
        <f>W127+W170+W195+W217+W230+W248+W260+W264+W277</f>
        <v>0</v>
      </c>
      <c r="X126" s="159"/>
      <c r="Y126" s="163">
        <f>Y127+Y170+Y195+Y217+Y230+Y248+Y260+Y264+Y277</f>
        <v>117.82281999999999</v>
      </c>
      <c r="Z126" s="159"/>
      <c r="AA126" s="164">
        <f>AA127+AA170+AA195+AA217+AA230+AA248+AA260+AA264+AA277</f>
        <v>344.72200000000004</v>
      </c>
      <c r="AR126" s="165" t="s">
        <v>86</v>
      </c>
      <c r="AT126" s="166" t="s">
        <v>77</v>
      </c>
      <c r="AU126" s="166" t="s">
        <v>78</v>
      </c>
      <c r="AY126" s="165" t="s">
        <v>151</v>
      </c>
      <c r="BK126" s="167">
        <f>BK127+BK170+BK195+BK217+BK230+BK248+BK260+BK264+BK277</f>
        <v>0</v>
      </c>
    </row>
    <row r="127" spans="2:65" s="9" customFormat="1" ht="19.899999999999999" customHeight="1">
      <c r="B127" s="158"/>
      <c r="C127" s="159"/>
      <c r="D127" s="168" t="s">
        <v>119</v>
      </c>
      <c r="E127" s="168"/>
      <c r="F127" s="168"/>
      <c r="G127" s="168"/>
      <c r="H127" s="168"/>
      <c r="I127" s="168"/>
      <c r="J127" s="168"/>
      <c r="K127" s="168"/>
      <c r="L127" s="168"/>
      <c r="M127" s="168"/>
      <c r="N127" s="290">
        <f>BK127</f>
        <v>0</v>
      </c>
      <c r="O127" s="291"/>
      <c r="P127" s="291"/>
      <c r="Q127" s="291"/>
      <c r="R127" s="161"/>
      <c r="T127" s="162"/>
      <c r="U127" s="159"/>
      <c r="V127" s="159"/>
      <c r="W127" s="163">
        <f>SUM(W128:W169)</f>
        <v>0</v>
      </c>
      <c r="X127" s="159"/>
      <c r="Y127" s="163">
        <f>SUM(Y128:Y169)</f>
        <v>1.0920000000000001E-2</v>
      </c>
      <c r="Z127" s="159"/>
      <c r="AA127" s="164">
        <f>SUM(AA128:AA169)</f>
        <v>0</v>
      </c>
      <c r="AR127" s="165" t="s">
        <v>86</v>
      </c>
      <c r="AT127" s="166" t="s">
        <v>77</v>
      </c>
      <c r="AU127" s="166" t="s">
        <v>86</v>
      </c>
      <c r="AY127" s="165" t="s">
        <v>151</v>
      </c>
      <c r="BK127" s="167">
        <f>SUM(BK128:BK169)</f>
        <v>0</v>
      </c>
    </row>
    <row r="128" spans="2:65" s="1" customFormat="1" ht="38.25" customHeight="1">
      <c r="B128" s="37"/>
      <c r="C128" s="169" t="s">
        <v>86</v>
      </c>
      <c r="D128" s="169" t="s">
        <v>152</v>
      </c>
      <c r="E128" s="170" t="s">
        <v>153</v>
      </c>
      <c r="F128" s="256" t="s">
        <v>154</v>
      </c>
      <c r="G128" s="256"/>
      <c r="H128" s="256"/>
      <c r="I128" s="256"/>
      <c r="J128" s="171" t="s">
        <v>155</v>
      </c>
      <c r="K128" s="172">
        <v>204</v>
      </c>
      <c r="L128" s="259">
        <v>0</v>
      </c>
      <c r="M128" s="260"/>
      <c r="N128" s="250">
        <f>ROUND(L128*K128,2)</f>
        <v>0</v>
      </c>
      <c r="O128" s="250"/>
      <c r="P128" s="250"/>
      <c r="Q128" s="250"/>
      <c r="R128" s="39"/>
      <c r="T128" s="173" t="s">
        <v>21</v>
      </c>
      <c r="U128" s="46" t="s">
        <v>43</v>
      </c>
      <c r="V128" s="38"/>
      <c r="W128" s="174">
        <f>V128*K128</f>
        <v>0</v>
      </c>
      <c r="X128" s="174">
        <v>0</v>
      </c>
      <c r="Y128" s="174">
        <f>X128*K128</f>
        <v>0</v>
      </c>
      <c r="Z128" s="174">
        <v>0</v>
      </c>
      <c r="AA128" s="175">
        <f>Z128*K128</f>
        <v>0</v>
      </c>
      <c r="AR128" s="21" t="s">
        <v>156</v>
      </c>
      <c r="AT128" s="21" t="s">
        <v>152</v>
      </c>
      <c r="AU128" s="21" t="s">
        <v>108</v>
      </c>
      <c r="AY128" s="21" t="s">
        <v>151</v>
      </c>
      <c r="BE128" s="112">
        <f>IF(U128="základní",N128,0)</f>
        <v>0</v>
      </c>
      <c r="BF128" s="112">
        <f>IF(U128="snížená",N128,0)</f>
        <v>0</v>
      </c>
      <c r="BG128" s="112">
        <f>IF(U128="zákl. přenesená",N128,0)</f>
        <v>0</v>
      </c>
      <c r="BH128" s="112">
        <f>IF(U128="sníž. přenesená",N128,0)</f>
        <v>0</v>
      </c>
      <c r="BI128" s="112">
        <f>IF(U128="nulová",N128,0)</f>
        <v>0</v>
      </c>
      <c r="BJ128" s="21" t="s">
        <v>86</v>
      </c>
      <c r="BK128" s="112">
        <f>ROUND(L128*K128,2)</f>
        <v>0</v>
      </c>
      <c r="BL128" s="21" t="s">
        <v>156</v>
      </c>
      <c r="BM128" s="21" t="s">
        <v>157</v>
      </c>
    </row>
    <row r="129" spans="2:65" s="10" customFormat="1" ht="16.5" customHeight="1">
      <c r="B129" s="176"/>
      <c r="C129" s="177"/>
      <c r="D129" s="177"/>
      <c r="E129" s="178" t="s">
        <v>21</v>
      </c>
      <c r="F129" s="281" t="s">
        <v>158</v>
      </c>
      <c r="G129" s="282"/>
      <c r="H129" s="282"/>
      <c r="I129" s="282"/>
      <c r="J129" s="177"/>
      <c r="K129" s="178" t="s">
        <v>21</v>
      </c>
      <c r="L129" s="177"/>
      <c r="M129" s="177"/>
      <c r="N129" s="177"/>
      <c r="O129" s="177"/>
      <c r="P129" s="177"/>
      <c r="Q129" s="177"/>
      <c r="R129" s="179"/>
      <c r="T129" s="180"/>
      <c r="U129" s="177"/>
      <c r="V129" s="177"/>
      <c r="W129" s="177"/>
      <c r="X129" s="177"/>
      <c r="Y129" s="177"/>
      <c r="Z129" s="177"/>
      <c r="AA129" s="181"/>
      <c r="AT129" s="182" t="s">
        <v>159</v>
      </c>
      <c r="AU129" s="182" t="s">
        <v>108</v>
      </c>
      <c r="AV129" s="10" t="s">
        <v>86</v>
      </c>
      <c r="AW129" s="10" t="s">
        <v>35</v>
      </c>
      <c r="AX129" s="10" t="s">
        <v>78</v>
      </c>
      <c r="AY129" s="182" t="s">
        <v>151</v>
      </c>
    </row>
    <row r="130" spans="2:65" s="10" customFormat="1" ht="25.5" customHeight="1">
      <c r="B130" s="176"/>
      <c r="C130" s="177"/>
      <c r="D130" s="177"/>
      <c r="E130" s="178" t="s">
        <v>21</v>
      </c>
      <c r="F130" s="283" t="s">
        <v>160</v>
      </c>
      <c r="G130" s="284"/>
      <c r="H130" s="284"/>
      <c r="I130" s="284"/>
      <c r="J130" s="177"/>
      <c r="K130" s="178" t="s">
        <v>21</v>
      </c>
      <c r="L130" s="177"/>
      <c r="M130" s="177"/>
      <c r="N130" s="177"/>
      <c r="O130" s="177"/>
      <c r="P130" s="177"/>
      <c r="Q130" s="177"/>
      <c r="R130" s="179"/>
      <c r="T130" s="180"/>
      <c r="U130" s="177"/>
      <c r="V130" s="177"/>
      <c r="W130" s="177"/>
      <c r="X130" s="177"/>
      <c r="Y130" s="177"/>
      <c r="Z130" s="177"/>
      <c r="AA130" s="181"/>
      <c r="AT130" s="182" t="s">
        <v>159</v>
      </c>
      <c r="AU130" s="182" t="s">
        <v>108</v>
      </c>
      <c r="AV130" s="10" t="s">
        <v>86</v>
      </c>
      <c r="AW130" s="10" t="s">
        <v>35</v>
      </c>
      <c r="AX130" s="10" t="s">
        <v>78</v>
      </c>
      <c r="AY130" s="182" t="s">
        <v>151</v>
      </c>
    </row>
    <row r="131" spans="2:65" s="10" customFormat="1" ht="16.5" customHeight="1">
      <c r="B131" s="176"/>
      <c r="C131" s="177"/>
      <c r="D131" s="177"/>
      <c r="E131" s="178" t="s">
        <v>21</v>
      </c>
      <c r="F131" s="283" t="s">
        <v>161</v>
      </c>
      <c r="G131" s="284"/>
      <c r="H131" s="284"/>
      <c r="I131" s="284"/>
      <c r="J131" s="177"/>
      <c r="K131" s="178" t="s">
        <v>21</v>
      </c>
      <c r="L131" s="177"/>
      <c r="M131" s="177"/>
      <c r="N131" s="177"/>
      <c r="O131" s="177"/>
      <c r="P131" s="177"/>
      <c r="Q131" s="177"/>
      <c r="R131" s="179"/>
      <c r="T131" s="180"/>
      <c r="U131" s="177"/>
      <c r="V131" s="177"/>
      <c r="W131" s="177"/>
      <c r="X131" s="177"/>
      <c r="Y131" s="177"/>
      <c r="Z131" s="177"/>
      <c r="AA131" s="181"/>
      <c r="AT131" s="182" t="s">
        <v>159</v>
      </c>
      <c r="AU131" s="182" t="s">
        <v>108</v>
      </c>
      <c r="AV131" s="10" t="s">
        <v>86</v>
      </c>
      <c r="AW131" s="10" t="s">
        <v>35</v>
      </c>
      <c r="AX131" s="10" t="s">
        <v>78</v>
      </c>
      <c r="AY131" s="182" t="s">
        <v>151</v>
      </c>
    </row>
    <row r="132" spans="2:65" s="10" customFormat="1" ht="16.5" customHeight="1">
      <c r="B132" s="176"/>
      <c r="C132" s="177"/>
      <c r="D132" s="177"/>
      <c r="E132" s="178" t="s">
        <v>21</v>
      </c>
      <c r="F132" s="283" t="s">
        <v>162</v>
      </c>
      <c r="G132" s="284"/>
      <c r="H132" s="284"/>
      <c r="I132" s="284"/>
      <c r="J132" s="177"/>
      <c r="K132" s="178" t="s">
        <v>21</v>
      </c>
      <c r="L132" s="177"/>
      <c r="M132" s="177"/>
      <c r="N132" s="177"/>
      <c r="O132" s="177"/>
      <c r="P132" s="177"/>
      <c r="Q132" s="177"/>
      <c r="R132" s="179"/>
      <c r="T132" s="180"/>
      <c r="U132" s="177"/>
      <c r="V132" s="177"/>
      <c r="W132" s="177"/>
      <c r="X132" s="177"/>
      <c r="Y132" s="177"/>
      <c r="Z132" s="177"/>
      <c r="AA132" s="181"/>
      <c r="AT132" s="182" t="s">
        <v>159</v>
      </c>
      <c r="AU132" s="182" t="s">
        <v>108</v>
      </c>
      <c r="AV132" s="10" t="s">
        <v>86</v>
      </c>
      <c r="AW132" s="10" t="s">
        <v>35</v>
      </c>
      <c r="AX132" s="10" t="s">
        <v>78</v>
      </c>
      <c r="AY132" s="182" t="s">
        <v>151</v>
      </c>
    </row>
    <row r="133" spans="2:65" s="11" customFormat="1" ht="16.5" customHeight="1">
      <c r="B133" s="183"/>
      <c r="C133" s="184"/>
      <c r="D133" s="184"/>
      <c r="E133" s="185" t="s">
        <v>21</v>
      </c>
      <c r="F133" s="285" t="s">
        <v>163</v>
      </c>
      <c r="G133" s="286"/>
      <c r="H133" s="286"/>
      <c r="I133" s="286"/>
      <c r="J133" s="184"/>
      <c r="K133" s="186">
        <v>187.2</v>
      </c>
      <c r="L133" s="184"/>
      <c r="M133" s="184"/>
      <c r="N133" s="184"/>
      <c r="O133" s="184"/>
      <c r="P133" s="184"/>
      <c r="Q133" s="184"/>
      <c r="R133" s="187"/>
      <c r="T133" s="188"/>
      <c r="U133" s="184"/>
      <c r="V133" s="184"/>
      <c r="W133" s="184"/>
      <c r="X133" s="184"/>
      <c r="Y133" s="184"/>
      <c r="Z133" s="184"/>
      <c r="AA133" s="189"/>
      <c r="AT133" s="190" t="s">
        <v>159</v>
      </c>
      <c r="AU133" s="190" t="s">
        <v>108</v>
      </c>
      <c r="AV133" s="11" t="s">
        <v>108</v>
      </c>
      <c r="AW133" s="11" t="s">
        <v>35</v>
      </c>
      <c r="AX133" s="11" t="s">
        <v>78</v>
      </c>
      <c r="AY133" s="190" t="s">
        <v>151</v>
      </c>
    </row>
    <row r="134" spans="2:65" s="10" customFormat="1" ht="16.5" customHeight="1">
      <c r="B134" s="176"/>
      <c r="C134" s="177"/>
      <c r="D134" s="177"/>
      <c r="E134" s="178" t="s">
        <v>21</v>
      </c>
      <c r="F134" s="283" t="s">
        <v>164</v>
      </c>
      <c r="G134" s="284"/>
      <c r="H134" s="284"/>
      <c r="I134" s="284"/>
      <c r="J134" s="177"/>
      <c r="K134" s="178" t="s">
        <v>21</v>
      </c>
      <c r="L134" s="177"/>
      <c r="M134" s="177"/>
      <c r="N134" s="177"/>
      <c r="O134" s="177"/>
      <c r="P134" s="177"/>
      <c r="Q134" s="177"/>
      <c r="R134" s="179"/>
      <c r="T134" s="180"/>
      <c r="U134" s="177"/>
      <c r="V134" s="177"/>
      <c r="W134" s="177"/>
      <c r="X134" s="177"/>
      <c r="Y134" s="177"/>
      <c r="Z134" s="177"/>
      <c r="AA134" s="181"/>
      <c r="AT134" s="182" t="s">
        <v>159</v>
      </c>
      <c r="AU134" s="182" t="s">
        <v>108</v>
      </c>
      <c r="AV134" s="10" t="s">
        <v>86</v>
      </c>
      <c r="AW134" s="10" t="s">
        <v>35</v>
      </c>
      <c r="AX134" s="10" t="s">
        <v>78</v>
      </c>
      <c r="AY134" s="182" t="s">
        <v>151</v>
      </c>
    </row>
    <row r="135" spans="2:65" s="10" customFormat="1" ht="16.5" customHeight="1">
      <c r="B135" s="176"/>
      <c r="C135" s="177"/>
      <c r="D135" s="177"/>
      <c r="E135" s="178" t="s">
        <v>21</v>
      </c>
      <c r="F135" s="283" t="s">
        <v>165</v>
      </c>
      <c r="G135" s="284"/>
      <c r="H135" s="284"/>
      <c r="I135" s="284"/>
      <c r="J135" s="177"/>
      <c r="K135" s="178" t="s">
        <v>21</v>
      </c>
      <c r="L135" s="177"/>
      <c r="M135" s="177"/>
      <c r="N135" s="177"/>
      <c r="O135" s="177"/>
      <c r="P135" s="177"/>
      <c r="Q135" s="177"/>
      <c r="R135" s="179"/>
      <c r="T135" s="180"/>
      <c r="U135" s="177"/>
      <c r="V135" s="177"/>
      <c r="W135" s="177"/>
      <c r="X135" s="177"/>
      <c r="Y135" s="177"/>
      <c r="Z135" s="177"/>
      <c r="AA135" s="181"/>
      <c r="AT135" s="182" t="s">
        <v>159</v>
      </c>
      <c r="AU135" s="182" t="s">
        <v>108</v>
      </c>
      <c r="AV135" s="10" t="s">
        <v>86</v>
      </c>
      <c r="AW135" s="10" t="s">
        <v>35</v>
      </c>
      <c r="AX135" s="10" t="s">
        <v>78</v>
      </c>
      <c r="AY135" s="182" t="s">
        <v>151</v>
      </c>
    </row>
    <row r="136" spans="2:65" s="11" customFormat="1" ht="16.5" customHeight="1">
      <c r="B136" s="183"/>
      <c r="C136" s="184"/>
      <c r="D136" s="184"/>
      <c r="E136" s="185" t="s">
        <v>21</v>
      </c>
      <c r="F136" s="285" t="s">
        <v>166</v>
      </c>
      <c r="G136" s="286"/>
      <c r="H136" s="286"/>
      <c r="I136" s="286"/>
      <c r="J136" s="184"/>
      <c r="K136" s="186">
        <v>16.8</v>
      </c>
      <c r="L136" s="184"/>
      <c r="M136" s="184"/>
      <c r="N136" s="184"/>
      <c r="O136" s="184"/>
      <c r="P136" s="184"/>
      <c r="Q136" s="184"/>
      <c r="R136" s="187"/>
      <c r="T136" s="188"/>
      <c r="U136" s="184"/>
      <c r="V136" s="184"/>
      <c r="W136" s="184"/>
      <c r="X136" s="184"/>
      <c r="Y136" s="184"/>
      <c r="Z136" s="184"/>
      <c r="AA136" s="189"/>
      <c r="AT136" s="190" t="s">
        <v>159</v>
      </c>
      <c r="AU136" s="190" t="s">
        <v>108</v>
      </c>
      <c r="AV136" s="11" t="s">
        <v>108</v>
      </c>
      <c r="AW136" s="11" t="s">
        <v>35</v>
      </c>
      <c r="AX136" s="11" t="s">
        <v>78</v>
      </c>
      <c r="AY136" s="190" t="s">
        <v>151</v>
      </c>
    </row>
    <row r="137" spans="2:65" s="12" customFormat="1" ht="16.5" customHeight="1">
      <c r="B137" s="191"/>
      <c r="C137" s="192"/>
      <c r="D137" s="192"/>
      <c r="E137" s="193" t="s">
        <v>21</v>
      </c>
      <c r="F137" s="292" t="s">
        <v>167</v>
      </c>
      <c r="G137" s="293"/>
      <c r="H137" s="293"/>
      <c r="I137" s="293"/>
      <c r="J137" s="192"/>
      <c r="K137" s="194">
        <v>204</v>
      </c>
      <c r="L137" s="192"/>
      <c r="M137" s="192"/>
      <c r="N137" s="192"/>
      <c r="O137" s="192"/>
      <c r="P137" s="192"/>
      <c r="Q137" s="192"/>
      <c r="R137" s="195"/>
      <c r="T137" s="196"/>
      <c r="U137" s="192"/>
      <c r="V137" s="192"/>
      <c r="W137" s="192"/>
      <c r="X137" s="192"/>
      <c r="Y137" s="192"/>
      <c r="Z137" s="192"/>
      <c r="AA137" s="197"/>
      <c r="AT137" s="198" t="s">
        <v>159</v>
      </c>
      <c r="AU137" s="198" t="s">
        <v>108</v>
      </c>
      <c r="AV137" s="12" t="s">
        <v>156</v>
      </c>
      <c r="AW137" s="12" t="s">
        <v>35</v>
      </c>
      <c r="AX137" s="12" t="s">
        <v>86</v>
      </c>
      <c r="AY137" s="198" t="s">
        <v>151</v>
      </c>
    </row>
    <row r="138" spans="2:65" s="1" customFormat="1" ht="25.5" customHeight="1">
      <c r="B138" s="37"/>
      <c r="C138" s="169" t="s">
        <v>108</v>
      </c>
      <c r="D138" s="169" t="s">
        <v>152</v>
      </c>
      <c r="E138" s="170" t="s">
        <v>168</v>
      </c>
      <c r="F138" s="256" t="s">
        <v>169</v>
      </c>
      <c r="G138" s="256"/>
      <c r="H138" s="256"/>
      <c r="I138" s="256"/>
      <c r="J138" s="171" t="s">
        <v>155</v>
      </c>
      <c r="K138" s="172">
        <v>77</v>
      </c>
      <c r="L138" s="259">
        <v>0</v>
      </c>
      <c r="M138" s="260"/>
      <c r="N138" s="250">
        <f>ROUND(L138*K138,2)</f>
        <v>0</v>
      </c>
      <c r="O138" s="250"/>
      <c r="P138" s="250"/>
      <c r="Q138" s="250"/>
      <c r="R138" s="39"/>
      <c r="T138" s="173" t="s">
        <v>21</v>
      </c>
      <c r="U138" s="46" t="s">
        <v>43</v>
      </c>
      <c r="V138" s="38"/>
      <c r="W138" s="174">
        <f>V138*K138</f>
        <v>0</v>
      </c>
      <c r="X138" s="174">
        <v>0</v>
      </c>
      <c r="Y138" s="174">
        <f>X138*K138</f>
        <v>0</v>
      </c>
      <c r="Z138" s="174">
        <v>0</v>
      </c>
      <c r="AA138" s="175">
        <f>Z138*K138</f>
        <v>0</v>
      </c>
      <c r="AR138" s="21" t="s">
        <v>156</v>
      </c>
      <c r="AT138" s="21" t="s">
        <v>152</v>
      </c>
      <c r="AU138" s="21" t="s">
        <v>108</v>
      </c>
      <c r="AY138" s="21" t="s">
        <v>151</v>
      </c>
      <c r="BE138" s="112">
        <f>IF(U138="základní",N138,0)</f>
        <v>0</v>
      </c>
      <c r="BF138" s="112">
        <f>IF(U138="snížená",N138,0)</f>
        <v>0</v>
      </c>
      <c r="BG138" s="112">
        <f>IF(U138="zákl. přenesená",N138,0)</f>
        <v>0</v>
      </c>
      <c r="BH138" s="112">
        <f>IF(U138="sníž. přenesená",N138,0)</f>
        <v>0</v>
      </c>
      <c r="BI138" s="112">
        <f>IF(U138="nulová",N138,0)</f>
        <v>0</v>
      </c>
      <c r="BJ138" s="21" t="s">
        <v>86</v>
      </c>
      <c r="BK138" s="112">
        <f>ROUND(L138*K138,2)</f>
        <v>0</v>
      </c>
      <c r="BL138" s="21" t="s">
        <v>156</v>
      </c>
      <c r="BM138" s="21" t="s">
        <v>170</v>
      </c>
    </row>
    <row r="139" spans="2:65" s="10" customFormat="1" ht="16.5" customHeight="1">
      <c r="B139" s="176"/>
      <c r="C139" s="177"/>
      <c r="D139" s="177"/>
      <c r="E139" s="178" t="s">
        <v>21</v>
      </c>
      <c r="F139" s="281" t="s">
        <v>171</v>
      </c>
      <c r="G139" s="282"/>
      <c r="H139" s="282"/>
      <c r="I139" s="282"/>
      <c r="J139" s="177"/>
      <c r="K139" s="178" t="s">
        <v>21</v>
      </c>
      <c r="L139" s="177"/>
      <c r="M139" s="177"/>
      <c r="N139" s="177"/>
      <c r="O139" s="177"/>
      <c r="P139" s="177"/>
      <c r="Q139" s="177"/>
      <c r="R139" s="179"/>
      <c r="T139" s="180"/>
      <c r="U139" s="177"/>
      <c r="V139" s="177"/>
      <c r="W139" s="177"/>
      <c r="X139" s="177"/>
      <c r="Y139" s="177"/>
      <c r="Z139" s="177"/>
      <c r="AA139" s="181"/>
      <c r="AT139" s="182" t="s">
        <v>159</v>
      </c>
      <c r="AU139" s="182" t="s">
        <v>108</v>
      </c>
      <c r="AV139" s="10" t="s">
        <v>86</v>
      </c>
      <c r="AW139" s="10" t="s">
        <v>35</v>
      </c>
      <c r="AX139" s="10" t="s">
        <v>78</v>
      </c>
      <c r="AY139" s="182" t="s">
        <v>151</v>
      </c>
    </row>
    <row r="140" spans="2:65" s="10" customFormat="1" ht="16.5" customHeight="1">
      <c r="B140" s="176"/>
      <c r="C140" s="177"/>
      <c r="D140" s="177"/>
      <c r="E140" s="178" t="s">
        <v>21</v>
      </c>
      <c r="F140" s="283" t="s">
        <v>172</v>
      </c>
      <c r="G140" s="284"/>
      <c r="H140" s="284"/>
      <c r="I140" s="284"/>
      <c r="J140" s="177"/>
      <c r="K140" s="178" t="s">
        <v>21</v>
      </c>
      <c r="L140" s="177"/>
      <c r="M140" s="177"/>
      <c r="N140" s="177"/>
      <c r="O140" s="177"/>
      <c r="P140" s="177"/>
      <c r="Q140" s="177"/>
      <c r="R140" s="179"/>
      <c r="T140" s="180"/>
      <c r="U140" s="177"/>
      <c r="V140" s="177"/>
      <c r="W140" s="177"/>
      <c r="X140" s="177"/>
      <c r="Y140" s="177"/>
      <c r="Z140" s="177"/>
      <c r="AA140" s="181"/>
      <c r="AT140" s="182" t="s">
        <v>159</v>
      </c>
      <c r="AU140" s="182" t="s">
        <v>108</v>
      </c>
      <c r="AV140" s="10" t="s">
        <v>86</v>
      </c>
      <c r="AW140" s="10" t="s">
        <v>35</v>
      </c>
      <c r="AX140" s="10" t="s">
        <v>78</v>
      </c>
      <c r="AY140" s="182" t="s">
        <v>151</v>
      </c>
    </row>
    <row r="141" spans="2:65" s="10" customFormat="1" ht="16.5" customHeight="1">
      <c r="B141" s="176"/>
      <c r="C141" s="177"/>
      <c r="D141" s="177"/>
      <c r="E141" s="178" t="s">
        <v>21</v>
      </c>
      <c r="F141" s="283" t="s">
        <v>173</v>
      </c>
      <c r="G141" s="284"/>
      <c r="H141" s="284"/>
      <c r="I141" s="284"/>
      <c r="J141" s="177"/>
      <c r="K141" s="178" t="s">
        <v>21</v>
      </c>
      <c r="L141" s="177"/>
      <c r="M141" s="177"/>
      <c r="N141" s="177"/>
      <c r="O141" s="177"/>
      <c r="P141" s="177"/>
      <c r="Q141" s="177"/>
      <c r="R141" s="179"/>
      <c r="T141" s="180"/>
      <c r="U141" s="177"/>
      <c r="V141" s="177"/>
      <c r="W141" s="177"/>
      <c r="X141" s="177"/>
      <c r="Y141" s="177"/>
      <c r="Z141" s="177"/>
      <c r="AA141" s="181"/>
      <c r="AT141" s="182" t="s">
        <v>159</v>
      </c>
      <c r="AU141" s="182" t="s">
        <v>108</v>
      </c>
      <c r="AV141" s="10" t="s">
        <v>86</v>
      </c>
      <c r="AW141" s="10" t="s">
        <v>35</v>
      </c>
      <c r="AX141" s="10" t="s">
        <v>78</v>
      </c>
      <c r="AY141" s="182" t="s">
        <v>151</v>
      </c>
    </row>
    <row r="142" spans="2:65" s="11" customFormat="1" ht="16.5" customHeight="1">
      <c r="B142" s="183"/>
      <c r="C142" s="184"/>
      <c r="D142" s="184"/>
      <c r="E142" s="185" t="s">
        <v>21</v>
      </c>
      <c r="F142" s="285" t="s">
        <v>174</v>
      </c>
      <c r="G142" s="286"/>
      <c r="H142" s="286"/>
      <c r="I142" s="286"/>
      <c r="J142" s="184"/>
      <c r="K142" s="186">
        <v>77</v>
      </c>
      <c r="L142" s="184"/>
      <c r="M142" s="184"/>
      <c r="N142" s="184"/>
      <c r="O142" s="184"/>
      <c r="P142" s="184"/>
      <c r="Q142" s="184"/>
      <c r="R142" s="187"/>
      <c r="T142" s="188"/>
      <c r="U142" s="184"/>
      <c r="V142" s="184"/>
      <c r="W142" s="184"/>
      <c r="X142" s="184"/>
      <c r="Y142" s="184"/>
      <c r="Z142" s="184"/>
      <c r="AA142" s="189"/>
      <c r="AT142" s="190" t="s">
        <v>159</v>
      </c>
      <c r="AU142" s="190" t="s">
        <v>108</v>
      </c>
      <c r="AV142" s="11" t="s">
        <v>108</v>
      </c>
      <c r="AW142" s="11" t="s">
        <v>35</v>
      </c>
      <c r="AX142" s="11" t="s">
        <v>86</v>
      </c>
      <c r="AY142" s="190" t="s">
        <v>151</v>
      </c>
    </row>
    <row r="143" spans="2:65" s="1" customFormat="1" ht="25.5" customHeight="1">
      <c r="B143" s="37"/>
      <c r="C143" s="169" t="s">
        <v>175</v>
      </c>
      <c r="D143" s="169" t="s">
        <v>152</v>
      </c>
      <c r="E143" s="170" t="s">
        <v>176</v>
      </c>
      <c r="F143" s="256" t="s">
        <v>177</v>
      </c>
      <c r="G143" s="256"/>
      <c r="H143" s="256"/>
      <c r="I143" s="256"/>
      <c r="J143" s="171" t="s">
        <v>155</v>
      </c>
      <c r="K143" s="172">
        <v>204</v>
      </c>
      <c r="L143" s="259">
        <v>0</v>
      </c>
      <c r="M143" s="260"/>
      <c r="N143" s="250">
        <f>ROUND(L143*K143,2)</f>
        <v>0</v>
      </c>
      <c r="O143" s="250"/>
      <c r="P143" s="250"/>
      <c r="Q143" s="250"/>
      <c r="R143" s="39"/>
      <c r="T143" s="173" t="s">
        <v>21</v>
      </c>
      <c r="U143" s="46" t="s">
        <v>43</v>
      </c>
      <c r="V143" s="38"/>
      <c r="W143" s="174">
        <f>V143*K143</f>
        <v>0</v>
      </c>
      <c r="X143" s="174">
        <v>0</v>
      </c>
      <c r="Y143" s="174">
        <f>X143*K143</f>
        <v>0</v>
      </c>
      <c r="Z143" s="174">
        <v>0</v>
      </c>
      <c r="AA143" s="175">
        <f>Z143*K143</f>
        <v>0</v>
      </c>
      <c r="AR143" s="21" t="s">
        <v>156</v>
      </c>
      <c r="AT143" s="21" t="s">
        <v>152</v>
      </c>
      <c r="AU143" s="21" t="s">
        <v>108</v>
      </c>
      <c r="AY143" s="21" t="s">
        <v>151</v>
      </c>
      <c r="BE143" s="112">
        <f>IF(U143="základní",N143,0)</f>
        <v>0</v>
      </c>
      <c r="BF143" s="112">
        <f>IF(U143="snížená",N143,0)</f>
        <v>0</v>
      </c>
      <c r="BG143" s="112">
        <f>IF(U143="zákl. přenesená",N143,0)</f>
        <v>0</v>
      </c>
      <c r="BH143" s="112">
        <f>IF(U143="sníž. přenesená",N143,0)</f>
        <v>0</v>
      </c>
      <c r="BI143" s="112">
        <f>IF(U143="nulová",N143,0)</f>
        <v>0</v>
      </c>
      <c r="BJ143" s="21" t="s">
        <v>86</v>
      </c>
      <c r="BK143" s="112">
        <f>ROUND(L143*K143,2)</f>
        <v>0</v>
      </c>
      <c r="BL143" s="21" t="s">
        <v>156</v>
      </c>
      <c r="BM143" s="21" t="s">
        <v>178</v>
      </c>
    </row>
    <row r="144" spans="2:65" s="10" customFormat="1" ht="16.5" customHeight="1">
      <c r="B144" s="176"/>
      <c r="C144" s="177"/>
      <c r="D144" s="177"/>
      <c r="E144" s="178" t="s">
        <v>21</v>
      </c>
      <c r="F144" s="281" t="s">
        <v>179</v>
      </c>
      <c r="G144" s="282"/>
      <c r="H144" s="282"/>
      <c r="I144" s="282"/>
      <c r="J144" s="177"/>
      <c r="K144" s="178" t="s">
        <v>21</v>
      </c>
      <c r="L144" s="177"/>
      <c r="M144" s="177"/>
      <c r="N144" s="177"/>
      <c r="O144" s="177"/>
      <c r="P144" s="177"/>
      <c r="Q144" s="177"/>
      <c r="R144" s="179"/>
      <c r="T144" s="180"/>
      <c r="U144" s="177"/>
      <c r="V144" s="177"/>
      <c r="W144" s="177"/>
      <c r="X144" s="177"/>
      <c r="Y144" s="177"/>
      <c r="Z144" s="177"/>
      <c r="AA144" s="181"/>
      <c r="AT144" s="182" t="s">
        <v>159</v>
      </c>
      <c r="AU144" s="182" t="s">
        <v>108</v>
      </c>
      <c r="AV144" s="10" t="s">
        <v>86</v>
      </c>
      <c r="AW144" s="10" t="s">
        <v>35</v>
      </c>
      <c r="AX144" s="10" t="s">
        <v>78</v>
      </c>
      <c r="AY144" s="182" t="s">
        <v>151</v>
      </c>
    </row>
    <row r="145" spans="2:65" s="11" customFormat="1" ht="16.5" customHeight="1">
      <c r="B145" s="183"/>
      <c r="C145" s="184"/>
      <c r="D145" s="184"/>
      <c r="E145" s="185" t="s">
        <v>21</v>
      </c>
      <c r="F145" s="285" t="s">
        <v>180</v>
      </c>
      <c r="G145" s="286"/>
      <c r="H145" s="286"/>
      <c r="I145" s="286"/>
      <c r="J145" s="184"/>
      <c r="K145" s="186">
        <v>204</v>
      </c>
      <c r="L145" s="184"/>
      <c r="M145" s="184"/>
      <c r="N145" s="184"/>
      <c r="O145" s="184"/>
      <c r="P145" s="184"/>
      <c r="Q145" s="184"/>
      <c r="R145" s="187"/>
      <c r="T145" s="188"/>
      <c r="U145" s="184"/>
      <c r="V145" s="184"/>
      <c r="W145" s="184"/>
      <c r="X145" s="184"/>
      <c r="Y145" s="184"/>
      <c r="Z145" s="184"/>
      <c r="AA145" s="189"/>
      <c r="AT145" s="190" t="s">
        <v>159</v>
      </c>
      <c r="AU145" s="190" t="s">
        <v>108</v>
      </c>
      <c r="AV145" s="11" t="s">
        <v>108</v>
      </c>
      <c r="AW145" s="11" t="s">
        <v>35</v>
      </c>
      <c r="AX145" s="11" t="s">
        <v>86</v>
      </c>
      <c r="AY145" s="190" t="s">
        <v>151</v>
      </c>
    </row>
    <row r="146" spans="2:65" s="1" customFormat="1" ht="16.5" customHeight="1">
      <c r="B146" s="37"/>
      <c r="C146" s="169" t="s">
        <v>156</v>
      </c>
      <c r="D146" s="169" t="s">
        <v>152</v>
      </c>
      <c r="E146" s="170" t="s">
        <v>181</v>
      </c>
      <c r="F146" s="256" t="s">
        <v>182</v>
      </c>
      <c r="G146" s="256"/>
      <c r="H146" s="256"/>
      <c r="I146" s="256"/>
      <c r="J146" s="171" t="s">
        <v>155</v>
      </c>
      <c r="K146" s="172">
        <v>204</v>
      </c>
      <c r="L146" s="259">
        <v>0</v>
      </c>
      <c r="M146" s="260"/>
      <c r="N146" s="250">
        <f>ROUND(L146*K146,2)</f>
        <v>0</v>
      </c>
      <c r="O146" s="250"/>
      <c r="P146" s="250"/>
      <c r="Q146" s="250"/>
      <c r="R146" s="39"/>
      <c r="T146" s="173" t="s">
        <v>21</v>
      </c>
      <c r="U146" s="46" t="s">
        <v>43</v>
      </c>
      <c r="V146" s="38"/>
      <c r="W146" s="174">
        <f>V146*K146</f>
        <v>0</v>
      </c>
      <c r="X146" s="174">
        <v>0</v>
      </c>
      <c r="Y146" s="174">
        <f>X146*K146</f>
        <v>0</v>
      </c>
      <c r="Z146" s="174">
        <v>0</v>
      </c>
      <c r="AA146" s="175">
        <f>Z146*K146</f>
        <v>0</v>
      </c>
      <c r="AR146" s="21" t="s">
        <v>156</v>
      </c>
      <c r="AT146" s="21" t="s">
        <v>152</v>
      </c>
      <c r="AU146" s="21" t="s">
        <v>108</v>
      </c>
      <c r="AY146" s="21" t="s">
        <v>151</v>
      </c>
      <c r="BE146" s="112">
        <f>IF(U146="základní",N146,0)</f>
        <v>0</v>
      </c>
      <c r="BF146" s="112">
        <f>IF(U146="snížená",N146,0)</f>
        <v>0</v>
      </c>
      <c r="BG146" s="112">
        <f>IF(U146="zákl. přenesená",N146,0)</f>
        <v>0</v>
      </c>
      <c r="BH146" s="112">
        <f>IF(U146="sníž. přenesená",N146,0)</f>
        <v>0</v>
      </c>
      <c r="BI146" s="112">
        <f>IF(U146="nulová",N146,0)</f>
        <v>0</v>
      </c>
      <c r="BJ146" s="21" t="s">
        <v>86</v>
      </c>
      <c r="BK146" s="112">
        <f>ROUND(L146*K146,2)</f>
        <v>0</v>
      </c>
      <c r="BL146" s="21" t="s">
        <v>156</v>
      </c>
      <c r="BM146" s="21" t="s">
        <v>183</v>
      </c>
    </row>
    <row r="147" spans="2:65" s="1" customFormat="1" ht="25.5" customHeight="1">
      <c r="B147" s="37"/>
      <c r="C147" s="169" t="s">
        <v>184</v>
      </c>
      <c r="D147" s="169" t="s">
        <v>152</v>
      </c>
      <c r="E147" s="170" t="s">
        <v>185</v>
      </c>
      <c r="F147" s="256" t="s">
        <v>186</v>
      </c>
      <c r="G147" s="256"/>
      <c r="H147" s="256"/>
      <c r="I147" s="256"/>
      <c r="J147" s="171" t="s">
        <v>187</v>
      </c>
      <c r="K147" s="172">
        <v>346.8</v>
      </c>
      <c r="L147" s="259">
        <v>0</v>
      </c>
      <c r="M147" s="260"/>
      <c r="N147" s="250">
        <f>ROUND(L147*K147,2)</f>
        <v>0</v>
      </c>
      <c r="O147" s="250"/>
      <c r="P147" s="250"/>
      <c r="Q147" s="250"/>
      <c r="R147" s="39"/>
      <c r="T147" s="173" t="s">
        <v>21</v>
      </c>
      <c r="U147" s="46" t="s">
        <v>43</v>
      </c>
      <c r="V147" s="38"/>
      <c r="W147" s="174">
        <f>V147*K147</f>
        <v>0</v>
      </c>
      <c r="X147" s="174">
        <v>0</v>
      </c>
      <c r="Y147" s="174">
        <f>X147*K147</f>
        <v>0</v>
      </c>
      <c r="Z147" s="174">
        <v>0</v>
      </c>
      <c r="AA147" s="175">
        <f>Z147*K147</f>
        <v>0</v>
      </c>
      <c r="AR147" s="21" t="s">
        <v>156</v>
      </c>
      <c r="AT147" s="21" t="s">
        <v>152</v>
      </c>
      <c r="AU147" s="21" t="s">
        <v>108</v>
      </c>
      <c r="AY147" s="21" t="s">
        <v>151</v>
      </c>
      <c r="BE147" s="112">
        <f>IF(U147="základní",N147,0)</f>
        <v>0</v>
      </c>
      <c r="BF147" s="112">
        <f>IF(U147="snížená",N147,0)</f>
        <v>0</v>
      </c>
      <c r="BG147" s="112">
        <f>IF(U147="zákl. přenesená",N147,0)</f>
        <v>0</v>
      </c>
      <c r="BH147" s="112">
        <f>IF(U147="sníž. přenesená",N147,0)</f>
        <v>0</v>
      </c>
      <c r="BI147" s="112">
        <f>IF(U147="nulová",N147,0)</f>
        <v>0</v>
      </c>
      <c r="BJ147" s="21" t="s">
        <v>86</v>
      </c>
      <c r="BK147" s="112">
        <f>ROUND(L147*K147,2)</f>
        <v>0</v>
      </c>
      <c r="BL147" s="21" t="s">
        <v>156</v>
      </c>
      <c r="BM147" s="21" t="s">
        <v>188</v>
      </c>
    </row>
    <row r="148" spans="2:65" s="11" customFormat="1" ht="16.5" customHeight="1">
      <c r="B148" s="183"/>
      <c r="C148" s="184"/>
      <c r="D148" s="184"/>
      <c r="E148" s="185" t="s">
        <v>21</v>
      </c>
      <c r="F148" s="257" t="s">
        <v>189</v>
      </c>
      <c r="G148" s="258"/>
      <c r="H148" s="258"/>
      <c r="I148" s="258"/>
      <c r="J148" s="184"/>
      <c r="K148" s="186">
        <v>346.8</v>
      </c>
      <c r="L148" s="184"/>
      <c r="M148" s="184"/>
      <c r="N148" s="184"/>
      <c r="O148" s="184"/>
      <c r="P148" s="184"/>
      <c r="Q148" s="184"/>
      <c r="R148" s="187"/>
      <c r="T148" s="188"/>
      <c r="U148" s="184"/>
      <c r="V148" s="184"/>
      <c r="W148" s="184"/>
      <c r="X148" s="184"/>
      <c r="Y148" s="184"/>
      <c r="Z148" s="184"/>
      <c r="AA148" s="189"/>
      <c r="AT148" s="190" t="s">
        <v>159</v>
      </c>
      <c r="AU148" s="190" t="s">
        <v>108</v>
      </c>
      <c r="AV148" s="11" t="s">
        <v>108</v>
      </c>
      <c r="AW148" s="11" t="s">
        <v>35</v>
      </c>
      <c r="AX148" s="11" t="s">
        <v>86</v>
      </c>
      <c r="AY148" s="190" t="s">
        <v>151</v>
      </c>
    </row>
    <row r="149" spans="2:65" s="1" customFormat="1" ht="25.5" customHeight="1">
      <c r="B149" s="37"/>
      <c r="C149" s="169" t="s">
        <v>190</v>
      </c>
      <c r="D149" s="169" t="s">
        <v>152</v>
      </c>
      <c r="E149" s="170" t="s">
        <v>191</v>
      </c>
      <c r="F149" s="256" t="s">
        <v>192</v>
      </c>
      <c r="G149" s="256"/>
      <c r="H149" s="256"/>
      <c r="I149" s="256"/>
      <c r="J149" s="171" t="s">
        <v>155</v>
      </c>
      <c r="K149" s="172">
        <v>53</v>
      </c>
      <c r="L149" s="259">
        <v>0</v>
      </c>
      <c r="M149" s="260"/>
      <c r="N149" s="250">
        <f>ROUND(L149*K149,2)</f>
        <v>0</v>
      </c>
      <c r="O149" s="250"/>
      <c r="P149" s="250"/>
      <c r="Q149" s="250"/>
      <c r="R149" s="39"/>
      <c r="T149" s="173" t="s">
        <v>21</v>
      </c>
      <c r="U149" s="46" t="s">
        <v>43</v>
      </c>
      <c r="V149" s="38"/>
      <c r="W149" s="174">
        <f>V149*K149</f>
        <v>0</v>
      </c>
      <c r="X149" s="174">
        <v>0</v>
      </c>
      <c r="Y149" s="174">
        <f>X149*K149</f>
        <v>0</v>
      </c>
      <c r="Z149" s="174">
        <v>0</v>
      </c>
      <c r="AA149" s="175">
        <f>Z149*K149</f>
        <v>0</v>
      </c>
      <c r="AR149" s="21" t="s">
        <v>156</v>
      </c>
      <c r="AT149" s="21" t="s">
        <v>152</v>
      </c>
      <c r="AU149" s="21" t="s">
        <v>108</v>
      </c>
      <c r="AY149" s="21" t="s">
        <v>151</v>
      </c>
      <c r="BE149" s="112">
        <f>IF(U149="základní",N149,0)</f>
        <v>0</v>
      </c>
      <c r="BF149" s="112">
        <f>IF(U149="snížená",N149,0)</f>
        <v>0</v>
      </c>
      <c r="BG149" s="112">
        <f>IF(U149="zákl. přenesená",N149,0)</f>
        <v>0</v>
      </c>
      <c r="BH149" s="112">
        <f>IF(U149="sníž. přenesená",N149,0)</f>
        <v>0</v>
      </c>
      <c r="BI149" s="112">
        <f>IF(U149="nulová",N149,0)</f>
        <v>0</v>
      </c>
      <c r="BJ149" s="21" t="s">
        <v>86</v>
      </c>
      <c r="BK149" s="112">
        <f>ROUND(L149*K149,2)</f>
        <v>0</v>
      </c>
      <c r="BL149" s="21" t="s">
        <v>156</v>
      </c>
      <c r="BM149" s="21" t="s">
        <v>193</v>
      </c>
    </row>
    <row r="150" spans="2:65" s="10" customFormat="1" ht="16.5" customHeight="1">
      <c r="B150" s="176"/>
      <c r="C150" s="177"/>
      <c r="D150" s="177"/>
      <c r="E150" s="178" t="s">
        <v>21</v>
      </c>
      <c r="F150" s="281" t="s">
        <v>194</v>
      </c>
      <c r="G150" s="282"/>
      <c r="H150" s="282"/>
      <c r="I150" s="282"/>
      <c r="J150" s="177"/>
      <c r="K150" s="178" t="s">
        <v>21</v>
      </c>
      <c r="L150" s="177"/>
      <c r="M150" s="177"/>
      <c r="N150" s="177"/>
      <c r="O150" s="177"/>
      <c r="P150" s="177"/>
      <c r="Q150" s="177"/>
      <c r="R150" s="179"/>
      <c r="T150" s="180"/>
      <c r="U150" s="177"/>
      <c r="V150" s="177"/>
      <c r="W150" s="177"/>
      <c r="X150" s="177"/>
      <c r="Y150" s="177"/>
      <c r="Z150" s="177"/>
      <c r="AA150" s="181"/>
      <c r="AT150" s="182" t="s">
        <v>159</v>
      </c>
      <c r="AU150" s="182" t="s">
        <v>108</v>
      </c>
      <c r="AV150" s="10" t="s">
        <v>86</v>
      </c>
      <c r="AW150" s="10" t="s">
        <v>35</v>
      </c>
      <c r="AX150" s="10" t="s">
        <v>78</v>
      </c>
      <c r="AY150" s="182" t="s">
        <v>151</v>
      </c>
    </row>
    <row r="151" spans="2:65" s="10" customFormat="1" ht="16.5" customHeight="1">
      <c r="B151" s="176"/>
      <c r="C151" s="177"/>
      <c r="D151" s="177"/>
      <c r="E151" s="178" t="s">
        <v>21</v>
      </c>
      <c r="F151" s="283" t="s">
        <v>195</v>
      </c>
      <c r="G151" s="284"/>
      <c r="H151" s="284"/>
      <c r="I151" s="284"/>
      <c r="J151" s="177"/>
      <c r="K151" s="178" t="s">
        <v>21</v>
      </c>
      <c r="L151" s="177"/>
      <c r="M151" s="177"/>
      <c r="N151" s="177"/>
      <c r="O151" s="177"/>
      <c r="P151" s="177"/>
      <c r="Q151" s="177"/>
      <c r="R151" s="179"/>
      <c r="T151" s="180"/>
      <c r="U151" s="177"/>
      <c r="V151" s="177"/>
      <c r="W151" s="177"/>
      <c r="X151" s="177"/>
      <c r="Y151" s="177"/>
      <c r="Z151" s="177"/>
      <c r="AA151" s="181"/>
      <c r="AT151" s="182" t="s">
        <v>159</v>
      </c>
      <c r="AU151" s="182" t="s">
        <v>108</v>
      </c>
      <c r="AV151" s="10" t="s">
        <v>86</v>
      </c>
      <c r="AW151" s="10" t="s">
        <v>35</v>
      </c>
      <c r="AX151" s="10" t="s">
        <v>78</v>
      </c>
      <c r="AY151" s="182" t="s">
        <v>151</v>
      </c>
    </row>
    <row r="152" spans="2:65" s="11" customFormat="1" ht="16.5" customHeight="1">
      <c r="B152" s="183"/>
      <c r="C152" s="184"/>
      <c r="D152" s="184"/>
      <c r="E152" s="185" t="s">
        <v>21</v>
      </c>
      <c r="F152" s="285" t="s">
        <v>196</v>
      </c>
      <c r="G152" s="286"/>
      <c r="H152" s="286"/>
      <c r="I152" s="286"/>
      <c r="J152" s="184"/>
      <c r="K152" s="186">
        <v>53</v>
      </c>
      <c r="L152" s="184"/>
      <c r="M152" s="184"/>
      <c r="N152" s="184"/>
      <c r="O152" s="184"/>
      <c r="P152" s="184"/>
      <c r="Q152" s="184"/>
      <c r="R152" s="187"/>
      <c r="T152" s="188"/>
      <c r="U152" s="184"/>
      <c r="V152" s="184"/>
      <c r="W152" s="184"/>
      <c r="X152" s="184"/>
      <c r="Y152" s="184"/>
      <c r="Z152" s="184"/>
      <c r="AA152" s="189"/>
      <c r="AT152" s="190" t="s">
        <v>159</v>
      </c>
      <c r="AU152" s="190" t="s">
        <v>108</v>
      </c>
      <c r="AV152" s="11" t="s">
        <v>108</v>
      </c>
      <c r="AW152" s="11" t="s">
        <v>35</v>
      </c>
      <c r="AX152" s="11" t="s">
        <v>86</v>
      </c>
      <c r="AY152" s="190" t="s">
        <v>151</v>
      </c>
    </row>
    <row r="153" spans="2:65" s="1" customFormat="1" ht="16.5" customHeight="1">
      <c r="B153" s="37"/>
      <c r="C153" s="199" t="s">
        <v>197</v>
      </c>
      <c r="D153" s="199" t="s">
        <v>198</v>
      </c>
      <c r="E153" s="200" t="s">
        <v>199</v>
      </c>
      <c r="F153" s="255" t="s">
        <v>200</v>
      </c>
      <c r="G153" s="255"/>
      <c r="H153" s="255"/>
      <c r="I153" s="255"/>
      <c r="J153" s="201" t="s">
        <v>187</v>
      </c>
      <c r="K153" s="202">
        <v>90.1</v>
      </c>
      <c r="L153" s="261">
        <v>0</v>
      </c>
      <c r="M153" s="262"/>
      <c r="N153" s="263">
        <f>ROUND(L153*K153,2)</f>
        <v>0</v>
      </c>
      <c r="O153" s="250"/>
      <c r="P153" s="250"/>
      <c r="Q153" s="250"/>
      <c r="R153" s="39"/>
      <c r="T153" s="173" t="s">
        <v>21</v>
      </c>
      <c r="U153" s="46" t="s">
        <v>43</v>
      </c>
      <c r="V153" s="38"/>
      <c r="W153" s="174">
        <f>V153*K153</f>
        <v>0</v>
      </c>
      <c r="X153" s="174">
        <v>0</v>
      </c>
      <c r="Y153" s="174">
        <f>X153*K153</f>
        <v>0</v>
      </c>
      <c r="Z153" s="174">
        <v>0</v>
      </c>
      <c r="AA153" s="175">
        <f>Z153*K153</f>
        <v>0</v>
      </c>
      <c r="AR153" s="21" t="s">
        <v>201</v>
      </c>
      <c r="AT153" s="21" t="s">
        <v>198</v>
      </c>
      <c r="AU153" s="21" t="s">
        <v>108</v>
      </c>
      <c r="AY153" s="21" t="s">
        <v>151</v>
      </c>
      <c r="BE153" s="112">
        <f>IF(U153="základní",N153,0)</f>
        <v>0</v>
      </c>
      <c r="BF153" s="112">
        <f>IF(U153="snížená",N153,0)</f>
        <v>0</v>
      </c>
      <c r="BG153" s="112">
        <f>IF(U153="zákl. přenesená",N153,0)</f>
        <v>0</v>
      </c>
      <c r="BH153" s="112">
        <f>IF(U153="sníž. přenesená",N153,0)</f>
        <v>0</v>
      </c>
      <c r="BI153" s="112">
        <f>IF(U153="nulová",N153,0)</f>
        <v>0</v>
      </c>
      <c r="BJ153" s="21" t="s">
        <v>86</v>
      </c>
      <c r="BK153" s="112">
        <f>ROUND(L153*K153,2)</f>
        <v>0</v>
      </c>
      <c r="BL153" s="21" t="s">
        <v>156</v>
      </c>
      <c r="BM153" s="21" t="s">
        <v>202</v>
      </c>
    </row>
    <row r="154" spans="2:65" s="11" customFormat="1" ht="16.5" customHeight="1">
      <c r="B154" s="183"/>
      <c r="C154" s="184"/>
      <c r="D154" s="184"/>
      <c r="E154" s="185" t="s">
        <v>21</v>
      </c>
      <c r="F154" s="257" t="s">
        <v>203</v>
      </c>
      <c r="G154" s="258"/>
      <c r="H154" s="258"/>
      <c r="I154" s="258"/>
      <c r="J154" s="184"/>
      <c r="K154" s="186">
        <v>90.1</v>
      </c>
      <c r="L154" s="184"/>
      <c r="M154" s="184"/>
      <c r="N154" s="184"/>
      <c r="O154" s="184"/>
      <c r="P154" s="184"/>
      <c r="Q154" s="184"/>
      <c r="R154" s="187"/>
      <c r="T154" s="188"/>
      <c r="U154" s="184"/>
      <c r="V154" s="184"/>
      <c r="W154" s="184"/>
      <c r="X154" s="184"/>
      <c r="Y154" s="184"/>
      <c r="Z154" s="184"/>
      <c r="AA154" s="189"/>
      <c r="AT154" s="190" t="s">
        <v>159</v>
      </c>
      <c r="AU154" s="190" t="s">
        <v>108</v>
      </c>
      <c r="AV154" s="11" t="s">
        <v>108</v>
      </c>
      <c r="AW154" s="11" t="s">
        <v>35</v>
      </c>
      <c r="AX154" s="11" t="s">
        <v>86</v>
      </c>
      <c r="AY154" s="190" t="s">
        <v>151</v>
      </c>
    </row>
    <row r="155" spans="2:65" s="1" customFormat="1" ht="25.5" customHeight="1">
      <c r="B155" s="37"/>
      <c r="C155" s="169" t="s">
        <v>201</v>
      </c>
      <c r="D155" s="169" t="s">
        <v>152</v>
      </c>
      <c r="E155" s="170" t="s">
        <v>204</v>
      </c>
      <c r="F155" s="256" t="s">
        <v>205</v>
      </c>
      <c r="G155" s="256"/>
      <c r="H155" s="256"/>
      <c r="I155" s="256"/>
      <c r="J155" s="171" t="s">
        <v>206</v>
      </c>
      <c r="K155" s="172">
        <v>750</v>
      </c>
      <c r="L155" s="259">
        <v>0</v>
      </c>
      <c r="M155" s="260"/>
      <c r="N155" s="250">
        <f>ROUND(L155*K155,2)</f>
        <v>0</v>
      </c>
      <c r="O155" s="250"/>
      <c r="P155" s="250"/>
      <c r="Q155" s="250"/>
      <c r="R155" s="39"/>
      <c r="T155" s="173" t="s">
        <v>21</v>
      </c>
      <c r="U155" s="46" t="s">
        <v>43</v>
      </c>
      <c r="V155" s="38"/>
      <c r="W155" s="174">
        <f>V155*K155</f>
        <v>0</v>
      </c>
      <c r="X155" s="174">
        <v>0</v>
      </c>
      <c r="Y155" s="174">
        <f>X155*K155</f>
        <v>0</v>
      </c>
      <c r="Z155" s="174">
        <v>0</v>
      </c>
      <c r="AA155" s="175">
        <f>Z155*K155</f>
        <v>0</v>
      </c>
      <c r="AR155" s="21" t="s">
        <v>156</v>
      </c>
      <c r="AT155" s="21" t="s">
        <v>152</v>
      </c>
      <c r="AU155" s="21" t="s">
        <v>108</v>
      </c>
      <c r="AY155" s="21" t="s">
        <v>151</v>
      </c>
      <c r="BE155" s="112">
        <f>IF(U155="základní",N155,0)</f>
        <v>0</v>
      </c>
      <c r="BF155" s="112">
        <f>IF(U155="snížená",N155,0)</f>
        <v>0</v>
      </c>
      <c r="BG155" s="112">
        <f>IF(U155="zákl. přenesená",N155,0)</f>
        <v>0</v>
      </c>
      <c r="BH155" s="112">
        <f>IF(U155="sníž. přenesená",N155,0)</f>
        <v>0</v>
      </c>
      <c r="BI155" s="112">
        <f>IF(U155="nulová",N155,0)</f>
        <v>0</v>
      </c>
      <c r="BJ155" s="21" t="s">
        <v>86</v>
      </c>
      <c r="BK155" s="112">
        <f>ROUND(L155*K155,2)</f>
        <v>0</v>
      </c>
      <c r="BL155" s="21" t="s">
        <v>156</v>
      </c>
      <c r="BM155" s="21" t="s">
        <v>207</v>
      </c>
    </row>
    <row r="156" spans="2:65" s="10" customFormat="1" ht="16.5" customHeight="1">
      <c r="B156" s="176"/>
      <c r="C156" s="177"/>
      <c r="D156" s="177"/>
      <c r="E156" s="178" t="s">
        <v>21</v>
      </c>
      <c r="F156" s="281" t="s">
        <v>208</v>
      </c>
      <c r="G156" s="282"/>
      <c r="H156" s="282"/>
      <c r="I156" s="282"/>
      <c r="J156" s="177"/>
      <c r="K156" s="178" t="s">
        <v>21</v>
      </c>
      <c r="L156" s="177"/>
      <c r="M156" s="177"/>
      <c r="N156" s="177"/>
      <c r="O156" s="177"/>
      <c r="P156" s="177"/>
      <c r="Q156" s="177"/>
      <c r="R156" s="179"/>
      <c r="T156" s="180"/>
      <c r="U156" s="177"/>
      <c r="V156" s="177"/>
      <c r="W156" s="177"/>
      <c r="X156" s="177"/>
      <c r="Y156" s="177"/>
      <c r="Z156" s="177"/>
      <c r="AA156" s="181"/>
      <c r="AT156" s="182" t="s">
        <v>159</v>
      </c>
      <c r="AU156" s="182" t="s">
        <v>108</v>
      </c>
      <c r="AV156" s="10" t="s">
        <v>86</v>
      </c>
      <c r="AW156" s="10" t="s">
        <v>35</v>
      </c>
      <c r="AX156" s="10" t="s">
        <v>78</v>
      </c>
      <c r="AY156" s="182" t="s">
        <v>151</v>
      </c>
    </row>
    <row r="157" spans="2:65" s="11" customFormat="1" ht="16.5" customHeight="1">
      <c r="B157" s="183"/>
      <c r="C157" s="184"/>
      <c r="D157" s="184"/>
      <c r="E157" s="185" t="s">
        <v>21</v>
      </c>
      <c r="F157" s="285" t="s">
        <v>209</v>
      </c>
      <c r="G157" s="286"/>
      <c r="H157" s="286"/>
      <c r="I157" s="286"/>
      <c r="J157" s="184"/>
      <c r="K157" s="186">
        <v>750</v>
      </c>
      <c r="L157" s="184"/>
      <c r="M157" s="184"/>
      <c r="N157" s="184"/>
      <c r="O157" s="184"/>
      <c r="P157" s="184"/>
      <c r="Q157" s="184"/>
      <c r="R157" s="187"/>
      <c r="T157" s="188"/>
      <c r="U157" s="184"/>
      <c r="V157" s="184"/>
      <c r="W157" s="184"/>
      <c r="X157" s="184"/>
      <c r="Y157" s="184"/>
      <c r="Z157" s="184"/>
      <c r="AA157" s="189"/>
      <c r="AT157" s="190" t="s">
        <v>159</v>
      </c>
      <c r="AU157" s="190" t="s">
        <v>108</v>
      </c>
      <c r="AV157" s="11" t="s">
        <v>108</v>
      </c>
      <c r="AW157" s="11" t="s">
        <v>35</v>
      </c>
      <c r="AX157" s="11" t="s">
        <v>86</v>
      </c>
      <c r="AY157" s="190" t="s">
        <v>151</v>
      </c>
    </row>
    <row r="158" spans="2:65" s="1" customFormat="1" ht="25.5" customHeight="1">
      <c r="B158" s="37"/>
      <c r="C158" s="169" t="s">
        <v>210</v>
      </c>
      <c r="D158" s="169" t="s">
        <v>152</v>
      </c>
      <c r="E158" s="170" t="s">
        <v>211</v>
      </c>
      <c r="F158" s="256" t="s">
        <v>212</v>
      </c>
      <c r="G158" s="256"/>
      <c r="H158" s="256"/>
      <c r="I158" s="256"/>
      <c r="J158" s="171" t="s">
        <v>206</v>
      </c>
      <c r="K158" s="172">
        <v>212</v>
      </c>
      <c r="L158" s="259">
        <v>0</v>
      </c>
      <c r="M158" s="260"/>
      <c r="N158" s="250">
        <f>ROUND(L158*K158,2)</f>
        <v>0</v>
      </c>
      <c r="O158" s="250"/>
      <c r="P158" s="250"/>
      <c r="Q158" s="250"/>
      <c r="R158" s="39"/>
      <c r="T158" s="173" t="s">
        <v>21</v>
      </c>
      <c r="U158" s="46" t="s">
        <v>43</v>
      </c>
      <c r="V158" s="38"/>
      <c r="W158" s="174">
        <f>V158*K158</f>
        <v>0</v>
      </c>
      <c r="X158" s="174">
        <v>0</v>
      </c>
      <c r="Y158" s="174">
        <f>X158*K158</f>
        <v>0</v>
      </c>
      <c r="Z158" s="174">
        <v>0</v>
      </c>
      <c r="AA158" s="175">
        <f>Z158*K158</f>
        <v>0</v>
      </c>
      <c r="AR158" s="21" t="s">
        <v>156</v>
      </c>
      <c r="AT158" s="21" t="s">
        <v>152</v>
      </c>
      <c r="AU158" s="21" t="s">
        <v>108</v>
      </c>
      <c r="AY158" s="21" t="s">
        <v>151</v>
      </c>
      <c r="BE158" s="112">
        <f>IF(U158="základní",N158,0)</f>
        <v>0</v>
      </c>
      <c r="BF158" s="112">
        <f>IF(U158="snížená",N158,0)</f>
        <v>0</v>
      </c>
      <c r="BG158" s="112">
        <f>IF(U158="zákl. přenesená",N158,0)</f>
        <v>0</v>
      </c>
      <c r="BH158" s="112">
        <f>IF(U158="sníž. přenesená",N158,0)</f>
        <v>0</v>
      </c>
      <c r="BI158" s="112">
        <f>IF(U158="nulová",N158,0)</f>
        <v>0</v>
      </c>
      <c r="BJ158" s="21" t="s">
        <v>86</v>
      </c>
      <c r="BK158" s="112">
        <f>ROUND(L158*K158,2)</f>
        <v>0</v>
      </c>
      <c r="BL158" s="21" t="s">
        <v>156</v>
      </c>
      <c r="BM158" s="21" t="s">
        <v>213</v>
      </c>
    </row>
    <row r="159" spans="2:65" s="10" customFormat="1" ht="16.5" customHeight="1">
      <c r="B159" s="176"/>
      <c r="C159" s="177"/>
      <c r="D159" s="177"/>
      <c r="E159" s="178" t="s">
        <v>21</v>
      </c>
      <c r="F159" s="281" t="s">
        <v>214</v>
      </c>
      <c r="G159" s="282"/>
      <c r="H159" s="282"/>
      <c r="I159" s="282"/>
      <c r="J159" s="177"/>
      <c r="K159" s="178" t="s">
        <v>21</v>
      </c>
      <c r="L159" s="177"/>
      <c r="M159" s="177"/>
      <c r="N159" s="177"/>
      <c r="O159" s="177"/>
      <c r="P159" s="177"/>
      <c r="Q159" s="177"/>
      <c r="R159" s="179"/>
      <c r="T159" s="180"/>
      <c r="U159" s="177"/>
      <c r="V159" s="177"/>
      <c r="W159" s="177"/>
      <c r="X159" s="177"/>
      <c r="Y159" s="177"/>
      <c r="Z159" s="177"/>
      <c r="AA159" s="181"/>
      <c r="AT159" s="182" t="s">
        <v>159</v>
      </c>
      <c r="AU159" s="182" t="s">
        <v>108</v>
      </c>
      <c r="AV159" s="10" t="s">
        <v>86</v>
      </c>
      <c r="AW159" s="10" t="s">
        <v>35</v>
      </c>
      <c r="AX159" s="10" t="s">
        <v>78</v>
      </c>
      <c r="AY159" s="182" t="s">
        <v>151</v>
      </c>
    </row>
    <row r="160" spans="2:65" s="11" customFormat="1" ht="16.5" customHeight="1">
      <c r="B160" s="183"/>
      <c r="C160" s="184"/>
      <c r="D160" s="184"/>
      <c r="E160" s="185" t="s">
        <v>21</v>
      </c>
      <c r="F160" s="285" t="s">
        <v>215</v>
      </c>
      <c r="G160" s="286"/>
      <c r="H160" s="286"/>
      <c r="I160" s="286"/>
      <c r="J160" s="184"/>
      <c r="K160" s="186">
        <v>212</v>
      </c>
      <c r="L160" s="184"/>
      <c r="M160" s="184"/>
      <c r="N160" s="184"/>
      <c r="O160" s="184"/>
      <c r="P160" s="184"/>
      <c r="Q160" s="184"/>
      <c r="R160" s="187"/>
      <c r="T160" s="188"/>
      <c r="U160" s="184"/>
      <c r="V160" s="184"/>
      <c r="W160" s="184"/>
      <c r="X160" s="184"/>
      <c r="Y160" s="184"/>
      <c r="Z160" s="184"/>
      <c r="AA160" s="189"/>
      <c r="AT160" s="190" t="s">
        <v>159</v>
      </c>
      <c r="AU160" s="190" t="s">
        <v>108</v>
      </c>
      <c r="AV160" s="11" t="s">
        <v>108</v>
      </c>
      <c r="AW160" s="11" t="s">
        <v>35</v>
      </c>
      <c r="AX160" s="11" t="s">
        <v>86</v>
      </c>
      <c r="AY160" s="190" t="s">
        <v>151</v>
      </c>
    </row>
    <row r="161" spans="2:65" s="1" customFormat="1" ht="38.25" customHeight="1">
      <c r="B161" s="37"/>
      <c r="C161" s="169" t="s">
        <v>216</v>
      </c>
      <c r="D161" s="169" t="s">
        <v>152</v>
      </c>
      <c r="E161" s="170" t="s">
        <v>217</v>
      </c>
      <c r="F161" s="256" t="s">
        <v>218</v>
      </c>
      <c r="G161" s="256"/>
      <c r="H161" s="256"/>
      <c r="I161" s="256"/>
      <c r="J161" s="171" t="s">
        <v>206</v>
      </c>
      <c r="K161" s="172">
        <v>212</v>
      </c>
      <c r="L161" s="259">
        <v>0</v>
      </c>
      <c r="M161" s="260"/>
      <c r="N161" s="250">
        <f>ROUND(L161*K161,2)</f>
        <v>0</v>
      </c>
      <c r="O161" s="250"/>
      <c r="P161" s="250"/>
      <c r="Q161" s="250"/>
      <c r="R161" s="39"/>
      <c r="T161" s="173" t="s">
        <v>21</v>
      </c>
      <c r="U161" s="46" t="s">
        <v>43</v>
      </c>
      <c r="V161" s="38"/>
      <c r="W161" s="174">
        <f>V161*K161</f>
        <v>0</v>
      </c>
      <c r="X161" s="174">
        <v>0</v>
      </c>
      <c r="Y161" s="174">
        <f>X161*K161</f>
        <v>0</v>
      </c>
      <c r="Z161" s="174">
        <v>0</v>
      </c>
      <c r="AA161" s="175">
        <f>Z161*K161</f>
        <v>0</v>
      </c>
      <c r="AR161" s="21" t="s">
        <v>156</v>
      </c>
      <c r="AT161" s="21" t="s">
        <v>152</v>
      </c>
      <c r="AU161" s="21" t="s">
        <v>108</v>
      </c>
      <c r="AY161" s="21" t="s">
        <v>151</v>
      </c>
      <c r="BE161" s="112">
        <f>IF(U161="základní",N161,0)</f>
        <v>0</v>
      </c>
      <c r="BF161" s="112">
        <f>IF(U161="snížená",N161,0)</f>
        <v>0</v>
      </c>
      <c r="BG161" s="112">
        <f>IF(U161="zákl. přenesená",N161,0)</f>
        <v>0</v>
      </c>
      <c r="BH161" s="112">
        <f>IF(U161="sníž. přenesená",N161,0)</f>
        <v>0</v>
      </c>
      <c r="BI161" s="112">
        <f>IF(U161="nulová",N161,0)</f>
        <v>0</v>
      </c>
      <c r="BJ161" s="21" t="s">
        <v>86</v>
      </c>
      <c r="BK161" s="112">
        <f>ROUND(L161*K161,2)</f>
        <v>0</v>
      </c>
      <c r="BL161" s="21" t="s">
        <v>156</v>
      </c>
      <c r="BM161" s="21" t="s">
        <v>219</v>
      </c>
    </row>
    <row r="162" spans="2:65" s="10" customFormat="1" ht="16.5" customHeight="1">
      <c r="B162" s="176"/>
      <c r="C162" s="177"/>
      <c r="D162" s="177"/>
      <c r="E162" s="178" t="s">
        <v>21</v>
      </c>
      <c r="F162" s="281" t="s">
        <v>194</v>
      </c>
      <c r="G162" s="282"/>
      <c r="H162" s="282"/>
      <c r="I162" s="282"/>
      <c r="J162" s="177"/>
      <c r="K162" s="178" t="s">
        <v>21</v>
      </c>
      <c r="L162" s="177"/>
      <c r="M162" s="177"/>
      <c r="N162" s="177"/>
      <c r="O162" s="177"/>
      <c r="P162" s="177"/>
      <c r="Q162" s="177"/>
      <c r="R162" s="179"/>
      <c r="T162" s="180"/>
      <c r="U162" s="177"/>
      <c r="V162" s="177"/>
      <c r="W162" s="177"/>
      <c r="X162" s="177"/>
      <c r="Y162" s="177"/>
      <c r="Z162" s="177"/>
      <c r="AA162" s="181"/>
      <c r="AT162" s="182" t="s">
        <v>159</v>
      </c>
      <c r="AU162" s="182" t="s">
        <v>108</v>
      </c>
      <c r="AV162" s="10" t="s">
        <v>86</v>
      </c>
      <c r="AW162" s="10" t="s">
        <v>35</v>
      </c>
      <c r="AX162" s="10" t="s">
        <v>78</v>
      </c>
      <c r="AY162" s="182" t="s">
        <v>151</v>
      </c>
    </row>
    <row r="163" spans="2:65" s="11" customFormat="1" ht="16.5" customHeight="1">
      <c r="B163" s="183"/>
      <c r="C163" s="184"/>
      <c r="D163" s="184"/>
      <c r="E163" s="185" t="s">
        <v>21</v>
      </c>
      <c r="F163" s="285" t="s">
        <v>215</v>
      </c>
      <c r="G163" s="286"/>
      <c r="H163" s="286"/>
      <c r="I163" s="286"/>
      <c r="J163" s="184"/>
      <c r="K163" s="186">
        <v>212</v>
      </c>
      <c r="L163" s="184"/>
      <c r="M163" s="184"/>
      <c r="N163" s="184"/>
      <c r="O163" s="184"/>
      <c r="P163" s="184"/>
      <c r="Q163" s="184"/>
      <c r="R163" s="187"/>
      <c r="T163" s="188"/>
      <c r="U163" s="184"/>
      <c r="V163" s="184"/>
      <c r="W163" s="184"/>
      <c r="X163" s="184"/>
      <c r="Y163" s="184"/>
      <c r="Z163" s="184"/>
      <c r="AA163" s="189"/>
      <c r="AT163" s="190" t="s">
        <v>159</v>
      </c>
      <c r="AU163" s="190" t="s">
        <v>108</v>
      </c>
      <c r="AV163" s="11" t="s">
        <v>108</v>
      </c>
      <c r="AW163" s="11" t="s">
        <v>35</v>
      </c>
      <c r="AX163" s="11" t="s">
        <v>86</v>
      </c>
      <c r="AY163" s="190" t="s">
        <v>151</v>
      </c>
    </row>
    <row r="164" spans="2:65" s="1" customFormat="1" ht="16.5" customHeight="1">
      <c r="B164" s="37"/>
      <c r="C164" s="199" t="s">
        <v>220</v>
      </c>
      <c r="D164" s="199" t="s">
        <v>198</v>
      </c>
      <c r="E164" s="200" t="s">
        <v>221</v>
      </c>
      <c r="F164" s="255" t="s">
        <v>222</v>
      </c>
      <c r="G164" s="255"/>
      <c r="H164" s="255"/>
      <c r="I164" s="255"/>
      <c r="J164" s="201" t="s">
        <v>187</v>
      </c>
      <c r="K164" s="202">
        <v>47.7</v>
      </c>
      <c r="L164" s="261">
        <v>0</v>
      </c>
      <c r="M164" s="262"/>
      <c r="N164" s="263">
        <f>ROUND(L164*K164,2)</f>
        <v>0</v>
      </c>
      <c r="O164" s="250"/>
      <c r="P164" s="250"/>
      <c r="Q164" s="250"/>
      <c r="R164" s="39"/>
      <c r="T164" s="173" t="s">
        <v>21</v>
      </c>
      <c r="U164" s="46" t="s">
        <v>43</v>
      </c>
      <c r="V164" s="38"/>
      <c r="W164" s="174">
        <f>V164*K164</f>
        <v>0</v>
      </c>
      <c r="X164" s="174">
        <v>0</v>
      </c>
      <c r="Y164" s="174">
        <f>X164*K164</f>
        <v>0</v>
      </c>
      <c r="Z164" s="174">
        <v>0</v>
      </c>
      <c r="AA164" s="175">
        <f>Z164*K164</f>
        <v>0</v>
      </c>
      <c r="AR164" s="21" t="s">
        <v>201</v>
      </c>
      <c r="AT164" s="21" t="s">
        <v>198</v>
      </c>
      <c r="AU164" s="21" t="s">
        <v>108</v>
      </c>
      <c r="AY164" s="21" t="s">
        <v>151</v>
      </c>
      <c r="BE164" s="112">
        <f>IF(U164="základní",N164,0)</f>
        <v>0</v>
      </c>
      <c r="BF164" s="112">
        <f>IF(U164="snížená",N164,0)</f>
        <v>0</v>
      </c>
      <c r="BG164" s="112">
        <f>IF(U164="zákl. přenesená",N164,0)</f>
        <v>0</v>
      </c>
      <c r="BH164" s="112">
        <f>IF(U164="sníž. přenesená",N164,0)</f>
        <v>0</v>
      </c>
      <c r="BI164" s="112">
        <f>IF(U164="nulová",N164,0)</f>
        <v>0</v>
      </c>
      <c r="BJ164" s="21" t="s">
        <v>86</v>
      </c>
      <c r="BK164" s="112">
        <f>ROUND(L164*K164,2)</f>
        <v>0</v>
      </c>
      <c r="BL164" s="21" t="s">
        <v>156</v>
      </c>
      <c r="BM164" s="21" t="s">
        <v>223</v>
      </c>
    </row>
    <row r="165" spans="2:65" s="11" customFormat="1" ht="16.5" customHeight="1">
      <c r="B165" s="183"/>
      <c r="C165" s="184"/>
      <c r="D165" s="184"/>
      <c r="E165" s="185" t="s">
        <v>21</v>
      </c>
      <c r="F165" s="257" t="s">
        <v>224</v>
      </c>
      <c r="G165" s="258"/>
      <c r="H165" s="258"/>
      <c r="I165" s="258"/>
      <c r="J165" s="184"/>
      <c r="K165" s="186">
        <v>47.7</v>
      </c>
      <c r="L165" s="184"/>
      <c r="M165" s="184"/>
      <c r="N165" s="184"/>
      <c r="O165" s="184"/>
      <c r="P165" s="184"/>
      <c r="Q165" s="184"/>
      <c r="R165" s="187"/>
      <c r="T165" s="188"/>
      <c r="U165" s="184"/>
      <c r="V165" s="184"/>
      <c r="W165" s="184"/>
      <c r="X165" s="184"/>
      <c r="Y165" s="184"/>
      <c r="Z165" s="184"/>
      <c r="AA165" s="189"/>
      <c r="AT165" s="190" t="s">
        <v>159</v>
      </c>
      <c r="AU165" s="190" t="s">
        <v>108</v>
      </c>
      <c r="AV165" s="11" t="s">
        <v>108</v>
      </c>
      <c r="AW165" s="11" t="s">
        <v>35</v>
      </c>
      <c r="AX165" s="11" t="s">
        <v>86</v>
      </c>
      <c r="AY165" s="190" t="s">
        <v>151</v>
      </c>
    </row>
    <row r="166" spans="2:65" s="1" customFormat="1" ht="25.5" customHeight="1">
      <c r="B166" s="37"/>
      <c r="C166" s="169" t="s">
        <v>225</v>
      </c>
      <c r="D166" s="169" t="s">
        <v>152</v>
      </c>
      <c r="E166" s="170" t="s">
        <v>226</v>
      </c>
      <c r="F166" s="256" t="s">
        <v>227</v>
      </c>
      <c r="G166" s="256"/>
      <c r="H166" s="256"/>
      <c r="I166" s="256"/>
      <c r="J166" s="171" t="s">
        <v>206</v>
      </c>
      <c r="K166" s="172">
        <v>212</v>
      </c>
      <c r="L166" s="259">
        <v>0</v>
      </c>
      <c r="M166" s="260"/>
      <c r="N166" s="250">
        <f>ROUND(L166*K166,2)</f>
        <v>0</v>
      </c>
      <c r="O166" s="250"/>
      <c r="P166" s="250"/>
      <c r="Q166" s="250"/>
      <c r="R166" s="39"/>
      <c r="T166" s="173" t="s">
        <v>21</v>
      </c>
      <c r="U166" s="46" t="s">
        <v>43</v>
      </c>
      <c r="V166" s="38"/>
      <c r="W166" s="174">
        <f>V166*K166</f>
        <v>0</v>
      </c>
      <c r="X166" s="174">
        <v>0</v>
      </c>
      <c r="Y166" s="174">
        <f>X166*K166</f>
        <v>0</v>
      </c>
      <c r="Z166" s="174">
        <v>0</v>
      </c>
      <c r="AA166" s="175">
        <f>Z166*K166</f>
        <v>0</v>
      </c>
      <c r="AR166" s="21" t="s">
        <v>156</v>
      </c>
      <c r="AT166" s="21" t="s">
        <v>152</v>
      </c>
      <c r="AU166" s="21" t="s">
        <v>108</v>
      </c>
      <c r="AY166" s="21" t="s">
        <v>151</v>
      </c>
      <c r="BE166" s="112">
        <f>IF(U166="základní",N166,0)</f>
        <v>0</v>
      </c>
      <c r="BF166" s="112">
        <f>IF(U166="snížená",N166,0)</f>
        <v>0</v>
      </c>
      <c r="BG166" s="112">
        <f>IF(U166="zákl. přenesená",N166,0)</f>
        <v>0</v>
      </c>
      <c r="BH166" s="112">
        <f>IF(U166="sníž. přenesená",N166,0)</f>
        <v>0</v>
      </c>
      <c r="BI166" s="112">
        <f>IF(U166="nulová",N166,0)</f>
        <v>0</v>
      </c>
      <c r="BJ166" s="21" t="s">
        <v>86</v>
      </c>
      <c r="BK166" s="112">
        <f>ROUND(L166*K166,2)</f>
        <v>0</v>
      </c>
      <c r="BL166" s="21" t="s">
        <v>156</v>
      </c>
      <c r="BM166" s="21" t="s">
        <v>228</v>
      </c>
    </row>
    <row r="167" spans="2:65" s="1" customFormat="1" ht="16.5" customHeight="1">
      <c r="B167" s="37"/>
      <c r="C167" s="199" t="s">
        <v>229</v>
      </c>
      <c r="D167" s="199" t="s">
        <v>198</v>
      </c>
      <c r="E167" s="200" t="s">
        <v>230</v>
      </c>
      <c r="F167" s="255" t="s">
        <v>231</v>
      </c>
      <c r="G167" s="255"/>
      <c r="H167" s="255"/>
      <c r="I167" s="255"/>
      <c r="J167" s="201" t="s">
        <v>232</v>
      </c>
      <c r="K167" s="202">
        <v>10.92</v>
      </c>
      <c r="L167" s="261">
        <v>0</v>
      </c>
      <c r="M167" s="262"/>
      <c r="N167" s="263">
        <f>ROUND(L167*K167,2)</f>
        <v>0</v>
      </c>
      <c r="O167" s="250"/>
      <c r="P167" s="250"/>
      <c r="Q167" s="250"/>
      <c r="R167" s="39"/>
      <c r="T167" s="173" t="s">
        <v>21</v>
      </c>
      <c r="U167" s="46" t="s">
        <v>43</v>
      </c>
      <c r="V167" s="38"/>
      <c r="W167" s="174">
        <f>V167*K167</f>
        <v>0</v>
      </c>
      <c r="X167" s="174">
        <v>1E-3</v>
      </c>
      <c r="Y167" s="174">
        <f>X167*K167</f>
        <v>1.0920000000000001E-2</v>
      </c>
      <c r="Z167" s="174">
        <v>0</v>
      </c>
      <c r="AA167" s="175">
        <f>Z167*K167</f>
        <v>0</v>
      </c>
      <c r="AR167" s="21" t="s">
        <v>201</v>
      </c>
      <c r="AT167" s="21" t="s">
        <v>198</v>
      </c>
      <c r="AU167" s="21" t="s">
        <v>108</v>
      </c>
      <c r="AY167" s="21" t="s">
        <v>151</v>
      </c>
      <c r="BE167" s="112">
        <f>IF(U167="základní",N167,0)</f>
        <v>0</v>
      </c>
      <c r="BF167" s="112">
        <f>IF(U167="snížená",N167,0)</f>
        <v>0</v>
      </c>
      <c r="BG167" s="112">
        <f>IF(U167="zákl. přenesená",N167,0)</f>
        <v>0</v>
      </c>
      <c r="BH167" s="112">
        <f>IF(U167="sníž. přenesená",N167,0)</f>
        <v>0</v>
      </c>
      <c r="BI167" s="112">
        <f>IF(U167="nulová",N167,0)</f>
        <v>0</v>
      </c>
      <c r="BJ167" s="21" t="s">
        <v>86</v>
      </c>
      <c r="BK167" s="112">
        <f>ROUND(L167*K167,2)</f>
        <v>0</v>
      </c>
      <c r="BL167" s="21" t="s">
        <v>156</v>
      </c>
      <c r="BM167" s="21" t="s">
        <v>233</v>
      </c>
    </row>
    <row r="168" spans="2:65" s="11" customFormat="1" ht="16.5" customHeight="1">
      <c r="B168" s="183"/>
      <c r="C168" s="184"/>
      <c r="D168" s="184"/>
      <c r="E168" s="185" t="s">
        <v>21</v>
      </c>
      <c r="F168" s="257" t="s">
        <v>234</v>
      </c>
      <c r="G168" s="258"/>
      <c r="H168" s="258"/>
      <c r="I168" s="258"/>
      <c r="J168" s="184"/>
      <c r="K168" s="186">
        <v>10.92</v>
      </c>
      <c r="L168" s="184"/>
      <c r="M168" s="184"/>
      <c r="N168" s="184"/>
      <c r="O168" s="184"/>
      <c r="P168" s="184"/>
      <c r="Q168" s="184"/>
      <c r="R168" s="187"/>
      <c r="T168" s="188"/>
      <c r="U168" s="184"/>
      <c r="V168" s="184"/>
      <c r="W168" s="184"/>
      <c r="X168" s="184"/>
      <c r="Y168" s="184"/>
      <c r="Z168" s="184"/>
      <c r="AA168" s="189"/>
      <c r="AT168" s="190" t="s">
        <v>159</v>
      </c>
      <c r="AU168" s="190" t="s">
        <v>108</v>
      </c>
      <c r="AV168" s="11" t="s">
        <v>108</v>
      </c>
      <c r="AW168" s="11" t="s">
        <v>35</v>
      </c>
      <c r="AX168" s="11" t="s">
        <v>86</v>
      </c>
      <c r="AY168" s="190" t="s">
        <v>151</v>
      </c>
    </row>
    <row r="169" spans="2:65" s="1" customFormat="1" ht="25.5" customHeight="1">
      <c r="B169" s="37"/>
      <c r="C169" s="169" t="s">
        <v>235</v>
      </c>
      <c r="D169" s="169" t="s">
        <v>152</v>
      </c>
      <c r="E169" s="170" t="s">
        <v>236</v>
      </c>
      <c r="F169" s="256" t="s">
        <v>237</v>
      </c>
      <c r="G169" s="256"/>
      <c r="H169" s="256"/>
      <c r="I169" s="256"/>
      <c r="J169" s="171" t="s">
        <v>238</v>
      </c>
      <c r="K169" s="172">
        <v>1</v>
      </c>
      <c r="L169" s="259">
        <v>0</v>
      </c>
      <c r="M169" s="260"/>
      <c r="N169" s="250">
        <f>ROUND(L169*K169,2)</f>
        <v>0</v>
      </c>
      <c r="O169" s="250"/>
      <c r="P169" s="250"/>
      <c r="Q169" s="250"/>
      <c r="R169" s="39"/>
      <c r="T169" s="173" t="s">
        <v>21</v>
      </c>
      <c r="U169" s="46" t="s">
        <v>43</v>
      </c>
      <c r="V169" s="38"/>
      <c r="W169" s="174">
        <f>V169*K169</f>
        <v>0</v>
      </c>
      <c r="X169" s="174">
        <v>0</v>
      </c>
      <c r="Y169" s="174">
        <f>X169*K169</f>
        <v>0</v>
      </c>
      <c r="Z169" s="174">
        <v>0</v>
      </c>
      <c r="AA169" s="175">
        <f>Z169*K169</f>
        <v>0</v>
      </c>
      <c r="AR169" s="21" t="s">
        <v>156</v>
      </c>
      <c r="AT169" s="21" t="s">
        <v>152</v>
      </c>
      <c r="AU169" s="21" t="s">
        <v>108</v>
      </c>
      <c r="AY169" s="21" t="s">
        <v>151</v>
      </c>
      <c r="BE169" s="112">
        <f>IF(U169="základní",N169,0)</f>
        <v>0</v>
      </c>
      <c r="BF169" s="112">
        <f>IF(U169="snížená",N169,0)</f>
        <v>0</v>
      </c>
      <c r="BG169" s="112">
        <f>IF(U169="zákl. přenesená",N169,0)</f>
        <v>0</v>
      </c>
      <c r="BH169" s="112">
        <f>IF(U169="sníž. přenesená",N169,0)</f>
        <v>0</v>
      </c>
      <c r="BI169" s="112">
        <f>IF(U169="nulová",N169,0)</f>
        <v>0</v>
      </c>
      <c r="BJ169" s="21" t="s">
        <v>86</v>
      </c>
      <c r="BK169" s="112">
        <f>ROUND(L169*K169,2)</f>
        <v>0</v>
      </c>
      <c r="BL169" s="21" t="s">
        <v>156</v>
      </c>
      <c r="BM169" s="21" t="s">
        <v>239</v>
      </c>
    </row>
    <row r="170" spans="2:65" s="9" customFormat="1" ht="29.85" customHeight="1">
      <c r="B170" s="158"/>
      <c r="C170" s="159"/>
      <c r="D170" s="168" t="s">
        <v>120</v>
      </c>
      <c r="E170" s="168"/>
      <c r="F170" s="168"/>
      <c r="G170" s="168"/>
      <c r="H170" s="168"/>
      <c r="I170" s="168"/>
      <c r="J170" s="168"/>
      <c r="K170" s="168"/>
      <c r="L170" s="168"/>
      <c r="M170" s="168"/>
      <c r="N170" s="251">
        <f>BK170</f>
        <v>0</v>
      </c>
      <c r="O170" s="252"/>
      <c r="P170" s="252"/>
      <c r="Q170" s="252"/>
      <c r="R170" s="161"/>
      <c r="T170" s="162"/>
      <c r="U170" s="159"/>
      <c r="V170" s="159"/>
      <c r="W170" s="163">
        <f>SUM(W171:W194)</f>
        <v>0</v>
      </c>
      <c r="X170" s="159"/>
      <c r="Y170" s="163">
        <f>SUM(Y171:Y194)</f>
        <v>1.4000000000000001E-4</v>
      </c>
      <c r="Z170" s="159"/>
      <c r="AA170" s="164">
        <f>SUM(AA171:AA194)</f>
        <v>344.72200000000004</v>
      </c>
      <c r="AR170" s="165" t="s">
        <v>86</v>
      </c>
      <c r="AT170" s="166" t="s">
        <v>77</v>
      </c>
      <c r="AU170" s="166" t="s">
        <v>86</v>
      </c>
      <c r="AY170" s="165" t="s">
        <v>151</v>
      </c>
      <c r="BK170" s="167">
        <f>SUM(BK171:BK194)</f>
        <v>0</v>
      </c>
    </row>
    <row r="171" spans="2:65" s="1" customFormat="1" ht="38.25" customHeight="1">
      <c r="B171" s="37"/>
      <c r="C171" s="169" t="s">
        <v>11</v>
      </c>
      <c r="D171" s="169" t="s">
        <v>152</v>
      </c>
      <c r="E171" s="170" t="s">
        <v>240</v>
      </c>
      <c r="F171" s="256" t="s">
        <v>241</v>
      </c>
      <c r="G171" s="256"/>
      <c r="H171" s="256"/>
      <c r="I171" s="256"/>
      <c r="J171" s="171" t="s">
        <v>206</v>
      </c>
      <c r="K171" s="172">
        <v>15</v>
      </c>
      <c r="L171" s="259">
        <v>0</v>
      </c>
      <c r="M171" s="260"/>
      <c r="N171" s="250">
        <f>ROUND(L171*K171,2)</f>
        <v>0</v>
      </c>
      <c r="O171" s="250"/>
      <c r="P171" s="250"/>
      <c r="Q171" s="250"/>
      <c r="R171" s="39"/>
      <c r="T171" s="173" t="s">
        <v>21</v>
      </c>
      <c r="U171" s="46" t="s">
        <v>43</v>
      </c>
      <c r="V171" s="38"/>
      <c r="W171" s="174">
        <f>V171*K171</f>
        <v>0</v>
      </c>
      <c r="X171" s="174">
        <v>0</v>
      </c>
      <c r="Y171" s="174">
        <f>X171*K171</f>
        <v>0</v>
      </c>
      <c r="Z171" s="174">
        <v>5.5E-2</v>
      </c>
      <c r="AA171" s="175">
        <f>Z171*K171</f>
        <v>0.82499999999999996</v>
      </c>
      <c r="AR171" s="21" t="s">
        <v>156</v>
      </c>
      <c r="AT171" s="21" t="s">
        <v>152</v>
      </c>
      <c r="AU171" s="21" t="s">
        <v>108</v>
      </c>
      <c r="AY171" s="21" t="s">
        <v>151</v>
      </c>
      <c r="BE171" s="112">
        <f>IF(U171="základní",N171,0)</f>
        <v>0</v>
      </c>
      <c r="BF171" s="112">
        <f>IF(U171="snížená",N171,0)</f>
        <v>0</v>
      </c>
      <c r="BG171" s="112">
        <f>IF(U171="zákl. přenesená",N171,0)</f>
        <v>0</v>
      </c>
      <c r="BH171" s="112">
        <f>IF(U171="sníž. přenesená",N171,0)</f>
        <v>0</v>
      </c>
      <c r="BI171" s="112">
        <f>IF(U171="nulová",N171,0)</f>
        <v>0</v>
      </c>
      <c r="BJ171" s="21" t="s">
        <v>86</v>
      </c>
      <c r="BK171" s="112">
        <f>ROUND(L171*K171,2)</f>
        <v>0</v>
      </c>
      <c r="BL171" s="21" t="s">
        <v>156</v>
      </c>
      <c r="BM171" s="21" t="s">
        <v>242</v>
      </c>
    </row>
    <row r="172" spans="2:65" s="10" customFormat="1" ht="16.5" customHeight="1">
      <c r="B172" s="176"/>
      <c r="C172" s="177"/>
      <c r="D172" s="177"/>
      <c r="E172" s="178" t="s">
        <v>21</v>
      </c>
      <c r="F172" s="281" t="s">
        <v>243</v>
      </c>
      <c r="G172" s="282"/>
      <c r="H172" s="282"/>
      <c r="I172" s="282"/>
      <c r="J172" s="177"/>
      <c r="K172" s="178" t="s">
        <v>21</v>
      </c>
      <c r="L172" s="177"/>
      <c r="M172" s="177"/>
      <c r="N172" s="177"/>
      <c r="O172" s="177"/>
      <c r="P172" s="177"/>
      <c r="Q172" s="177"/>
      <c r="R172" s="179"/>
      <c r="T172" s="180"/>
      <c r="U172" s="177"/>
      <c r="V172" s="177"/>
      <c r="W172" s="177"/>
      <c r="X172" s="177"/>
      <c r="Y172" s="177"/>
      <c r="Z172" s="177"/>
      <c r="AA172" s="181"/>
      <c r="AT172" s="182" t="s">
        <v>159</v>
      </c>
      <c r="AU172" s="182" t="s">
        <v>108</v>
      </c>
      <c r="AV172" s="10" t="s">
        <v>86</v>
      </c>
      <c r="AW172" s="10" t="s">
        <v>35</v>
      </c>
      <c r="AX172" s="10" t="s">
        <v>78</v>
      </c>
      <c r="AY172" s="182" t="s">
        <v>151</v>
      </c>
    </row>
    <row r="173" spans="2:65" s="11" customFormat="1" ht="16.5" customHeight="1">
      <c r="B173" s="183"/>
      <c r="C173" s="184"/>
      <c r="D173" s="184"/>
      <c r="E173" s="185" t="s">
        <v>21</v>
      </c>
      <c r="F173" s="285" t="s">
        <v>11</v>
      </c>
      <c r="G173" s="286"/>
      <c r="H173" s="286"/>
      <c r="I173" s="286"/>
      <c r="J173" s="184"/>
      <c r="K173" s="186">
        <v>15</v>
      </c>
      <c r="L173" s="184"/>
      <c r="M173" s="184"/>
      <c r="N173" s="184"/>
      <c r="O173" s="184"/>
      <c r="P173" s="184"/>
      <c r="Q173" s="184"/>
      <c r="R173" s="187"/>
      <c r="T173" s="188"/>
      <c r="U173" s="184"/>
      <c r="V173" s="184"/>
      <c r="W173" s="184"/>
      <c r="X173" s="184"/>
      <c r="Y173" s="184"/>
      <c r="Z173" s="184"/>
      <c r="AA173" s="189"/>
      <c r="AT173" s="190" t="s">
        <v>159</v>
      </c>
      <c r="AU173" s="190" t="s">
        <v>108</v>
      </c>
      <c r="AV173" s="11" t="s">
        <v>108</v>
      </c>
      <c r="AW173" s="11" t="s">
        <v>35</v>
      </c>
      <c r="AX173" s="11" t="s">
        <v>86</v>
      </c>
      <c r="AY173" s="190" t="s">
        <v>151</v>
      </c>
    </row>
    <row r="174" spans="2:65" s="1" customFormat="1" ht="25.5" customHeight="1">
      <c r="B174" s="37"/>
      <c r="C174" s="169" t="s">
        <v>244</v>
      </c>
      <c r="D174" s="169" t="s">
        <v>152</v>
      </c>
      <c r="E174" s="170" t="s">
        <v>245</v>
      </c>
      <c r="F174" s="256" t="s">
        <v>246</v>
      </c>
      <c r="G174" s="256"/>
      <c r="H174" s="256"/>
      <c r="I174" s="256"/>
      <c r="J174" s="171" t="s">
        <v>206</v>
      </c>
      <c r="K174" s="172">
        <v>507</v>
      </c>
      <c r="L174" s="259">
        <v>0</v>
      </c>
      <c r="M174" s="260"/>
      <c r="N174" s="250">
        <f>ROUND(L174*K174,2)</f>
        <v>0</v>
      </c>
      <c r="O174" s="250"/>
      <c r="P174" s="250"/>
      <c r="Q174" s="250"/>
      <c r="R174" s="39"/>
      <c r="T174" s="173" t="s">
        <v>21</v>
      </c>
      <c r="U174" s="46" t="s">
        <v>43</v>
      </c>
      <c r="V174" s="38"/>
      <c r="W174" s="174">
        <f>V174*K174</f>
        <v>0</v>
      </c>
      <c r="X174" s="174">
        <v>0</v>
      </c>
      <c r="Y174" s="174">
        <f>X174*K174</f>
        <v>0</v>
      </c>
      <c r="Z174" s="174">
        <v>0.22</v>
      </c>
      <c r="AA174" s="175">
        <f>Z174*K174</f>
        <v>111.54</v>
      </c>
      <c r="AR174" s="21" t="s">
        <v>156</v>
      </c>
      <c r="AT174" s="21" t="s">
        <v>152</v>
      </c>
      <c r="AU174" s="21" t="s">
        <v>108</v>
      </c>
      <c r="AY174" s="21" t="s">
        <v>151</v>
      </c>
      <c r="BE174" s="112">
        <f>IF(U174="základní",N174,0)</f>
        <v>0</v>
      </c>
      <c r="BF174" s="112">
        <f>IF(U174="snížená",N174,0)</f>
        <v>0</v>
      </c>
      <c r="BG174" s="112">
        <f>IF(U174="zákl. přenesená",N174,0)</f>
        <v>0</v>
      </c>
      <c r="BH174" s="112">
        <f>IF(U174="sníž. přenesená",N174,0)</f>
        <v>0</v>
      </c>
      <c r="BI174" s="112">
        <f>IF(U174="nulová",N174,0)</f>
        <v>0</v>
      </c>
      <c r="BJ174" s="21" t="s">
        <v>86</v>
      </c>
      <c r="BK174" s="112">
        <f>ROUND(L174*K174,2)</f>
        <v>0</v>
      </c>
      <c r="BL174" s="21" t="s">
        <v>156</v>
      </c>
      <c r="BM174" s="21" t="s">
        <v>247</v>
      </c>
    </row>
    <row r="175" spans="2:65" s="10" customFormat="1" ht="16.5" customHeight="1">
      <c r="B175" s="176"/>
      <c r="C175" s="177"/>
      <c r="D175" s="177"/>
      <c r="E175" s="178" t="s">
        <v>21</v>
      </c>
      <c r="F175" s="281" t="s">
        <v>248</v>
      </c>
      <c r="G175" s="282"/>
      <c r="H175" s="282"/>
      <c r="I175" s="282"/>
      <c r="J175" s="177"/>
      <c r="K175" s="178" t="s">
        <v>21</v>
      </c>
      <c r="L175" s="177"/>
      <c r="M175" s="177"/>
      <c r="N175" s="177"/>
      <c r="O175" s="177"/>
      <c r="P175" s="177"/>
      <c r="Q175" s="177"/>
      <c r="R175" s="179"/>
      <c r="T175" s="180"/>
      <c r="U175" s="177"/>
      <c r="V175" s="177"/>
      <c r="W175" s="177"/>
      <c r="X175" s="177"/>
      <c r="Y175" s="177"/>
      <c r="Z175" s="177"/>
      <c r="AA175" s="181"/>
      <c r="AT175" s="182" t="s">
        <v>159</v>
      </c>
      <c r="AU175" s="182" t="s">
        <v>108</v>
      </c>
      <c r="AV175" s="10" t="s">
        <v>86</v>
      </c>
      <c r="AW175" s="10" t="s">
        <v>35</v>
      </c>
      <c r="AX175" s="10" t="s">
        <v>78</v>
      </c>
      <c r="AY175" s="182" t="s">
        <v>151</v>
      </c>
    </row>
    <row r="176" spans="2:65" s="11" customFormat="1" ht="16.5" customHeight="1">
      <c r="B176" s="183"/>
      <c r="C176" s="184"/>
      <c r="D176" s="184"/>
      <c r="E176" s="185" t="s">
        <v>21</v>
      </c>
      <c r="F176" s="285" t="s">
        <v>249</v>
      </c>
      <c r="G176" s="286"/>
      <c r="H176" s="286"/>
      <c r="I176" s="286"/>
      <c r="J176" s="184"/>
      <c r="K176" s="186">
        <v>507</v>
      </c>
      <c r="L176" s="184"/>
      <c r="M176" s="184"/>
      <c r="N176" s="184"/>
      <c r="O176" s="184"/>
      <c r="P176" s="184"/>
      <c r="Q176" s="184"/>
      <c r="R176" s="187"/>
      <c r="T176" s="188"/>
      <c r="U176" s="184"/>
      <c r="V176" s="184"/>
      <c r="W176" s="184"/>
      <c r="X176" s="184"/>
      <c r="Y176" s="184"/>
      <c r="Z176" s="184"/>
      <c r="AA176" s="189"/>
      <c r="AT176" s="190" t="s">
        <v>159</v>
      </c>
      <c r="AU176" s="190" t="s">
        <v>108</v>
      </c>
      <c r="AV176" s="11" t="s">
        <v>108</v>
      </c>
      <c r="AW176" s="11" t="s">
        <v>35</v>
      </c>
      <c r="AX176" s="11" t="s">
        <v>86</v>
      </c>
      <c r="AY176" s="190" t="s">
        <v>151</v>
      </c>
    </row>
    <row r="177" spans="2:65" s="1" customFormat="1" ht="25.5" customHeight="1">
      <c r="B177" s="37"/>
      <c r="C177" s="169" t="s">
        <v>250</v>
      </c>
      <c r="D177" s="169" t="s">
        <v>152</v>
      </c>
      <c r="E177" s="170" t="s">
        <v>251</v>
      </c>
      <c r="F177" s="256" t="s">
        <v>252</v>
      </c>
      <c r="G177" s="256"/>
      <c r="H177" s="256"/>
      <c r="I177" s="256"/>
      <c r="J177" s="171" t="s">
        <v>206</v>
      </c>
      <c r="K177" s="172">
        <v>507</v>
      </c>
      <c r="L177" s="259">
        <v>0</v>
      </c>
      <c r="M177" s="260"/>
      <c r="N177" s="250">
        <f>ROUND(L177*K177,2)</f>
        <v>0</v>
      </c>
      <c r="O177" s="250"/>
      <c r="P177" s="250"/>
      <c r="Q177" s="250"/>
      <c r="R177" s="39"/>
      <c r="T177" s="173" t="s">
        <v>21</v>
      </c>
      <c r="U177" s="46" t="s">
        <v>43</v>
      </c>
      <c r="V177" s="38"/>
      <c r="W177" s="174">
        <f>V177*K177</f>
        <v>0</v>
      </c>
      <c r="X177" s="174">
        <v>0</v>
      </c>
      <c r="Y177" s="174">
        <f>X177*K177</f>
        <v>0</v>
      </c>
      <c r="Z177" s="174">
        <v>0.44</v>
      </c>
      <c r="AA177" s="175">
        <f>Z177*K177</f>
        <v>223.08</v>
      </c>
      <c r="AR177" s="21" t="s">
        <v>156</v>
      </c>
      <c r="AT177" s="21" t="s">
        <v>152</v>
      </c>
      <c r="AU177" s="21" t="s">
        <v>108</v>
      </c>
      <c r="AY177" s="21" t="s">
        <v>151</v>
      </c>
      <c r="BE177" s="112">
        <f>IF(U177="základní",N177,0)</f>
        <v>0</v>
      </c>
      <c r="BF177" s="112">
        <f>IF(U177="snížená",N177,0)</f>
        <v>0</v>
      </c>
      <c r="BG177" s="112">
        <f>IF(U177="zákl. přenesená",N177,0)</f>
        <v>0</v>
      </c>
      <c r="BH177" s="112">
        <f>IF(U177="sníž. přenesená",N177,0)</f>
        <v>0</v>
      </c>
      <c r="BI177" s="112">
        <f>IF(U177="nulová",N177,0)</f>
        <v>0</v>
      </c>
      <c r="BJ177" s="21" t="s">
        <v>86</v>
      </c>
      <c r="BK177" s="112">
        <f>ROUND(L177*K177,2)</f>
        <v>0</v>
      </c>
      <c r="BL177" s="21" t="s">
        <v>156</v>
      </c>
      <c r="BM177" s="21" t="s">
        <v>253</v>
      </c>
    </row>
    <row r="178" spans="2:65" s="10" customFormat="1" ht="25.5" customHeight="1">
      <c r="B178" s="176"/>
      <c r="C178" s="177"/>
      <c r="D178" s="177"/>
      <c r="E178" s="178" t="s">
        <v>21</v>
      </c>
      <c r="F178" s="281" t="s">
        <v>254</v>
      </c>
      <c r="G178" s="282"/>
      <c r="H178" s="282"/>
      <c r="I178" s="282"/>
      <c r="J178" s="177"/>
      <c r="K178" s="178" t="s">
        <v>21</v>
      </c>
      <c r="L178" s="177"/>
      <c r="M178" s="177"/>
      <c r="N178" s="177"/>
      <c r="O178" s="177"/>
      <c r="P178" s="177"/>
      <c r="Q178" s="177"/>
      <c r="R178" s="179"/>
      <c r="T178" s="180"/>
      <c r="U178" s="177"/>
      <c r="V178" s="177"/>
      <c r="W178" s="177"/>
      <c r="X178" s="177"/>
      <c r="Y178" s="177"/>
      <c r="Z178" s="177"/>
      <c r="AA178" s="181"/>
      <c r="AT178" s="182" t="s">
        <v>159</v>
      </c>
      <c r="AU178" s="182" t="s">
        <v>108</v>
      </c>
      <c r="AV178" s="10" t="s">
        <v>86</v>
      </c>
      <c r="AW178" s="10" t="s">
        <v>35</v>
      </c>
      <c r="AX178" s="10" t="s">
        <v>78</v>
      </c>
      <c r="AY178" s="182" t="s">
        <v>151</v>
      </c>
    </row>
    <row r="179" spans="2:65" s="11" customFormat="1" ht="16.5" customHeight="1">
      <c r="B179" s="183"/>
      <c r="C179" s="184"/>
      <c r="D179" s="184"/>
      <c r="E179" s="185" t="s">
        <v>21</v>
      </c>
      <c r="F179" s="285" t="s">
        <v>249</v>
      </c>
      <c r="G179" s="286"/>
      <c r="H179" s="286"/>
      <c r="I179" s="286"/>
      <c r="J179" s="184"/>
      <c r="K179" s="186">
        <v>507</v>
      </c>
      <c r="L179" s="184"/>
      <c r="M179" s="184"/>
      <c r="N179" s="184"/>
      <c r="O179" s="184"/>
      <c r="P179" s="184"/>
      <c r="Q179" s="184"/>
      <c r="R179" s="187"/>
      <c r="T179" s="188"/>
      <c r="U179" s="184"/>
      <c r="V179" s="184"/>
      <c r="W179" s="184"/>
      <c r="X179" s="184"/>
      <c r="Y179" s="184"/>
      <c r="Z179" s="184"/>
      <c r="AA179" s="189"/>
      <c r="AT179" s="190" t="s">
        <v>159</v>
      </c>
      <c r="AU179" s="190" t="s">
        <v>108</v>
      </c>
      <c r="AV179" s="11" t="s">
        <v>108</v>
      </c>
      <c r="AW179" s="11" t="s">
        <v>35</v>
      </c>
      <c r="AX179" s="11" t="s">
        <v>86</v>
      </c>
      <c r="AY179" s="190" t="s">
        <v>151</v>
      </c>
    </row>
    <row r="180" spans="2:65" s="1" customFormat="1" ht="38.25" customHeight="1">
      <c r="B180" s="37"/>
      <c r="C180" s="169" t="s">
        <v>255</v>
      </c>
      <c r="D180" s="169" t="s">
        <v>152</v>
      </c>
      <c r="E180" s="170" t="s">
        <v>256</v>
      </c>
      <c r="F180" s="256" t="s">
        <v>257</v>
      </c>
      <c r="G180" s="256"/>
      <c r="H180" s="256"/>
      <c r="I180" s="256"/>
      <c r="J180" s="171" t="s">
        <v>206</v>
      </c>
      <c r="K180" s="172">
        <v>2</v>
      </c>
      <c r="L180" s="259">
        <v>0</v>
      </c>
      <c r="M180" s="260"/>
      <c r="N180" s="250">
        <f>ROUND(L180*K180,2)</f>
        <v>0</v>
      </c>
      <c r="O180" s="250"/>
      <c r="P180" s="250"/>
      <c r="Q180" s="250"/>
      <c r="R180" s="39"/>
      <c r="T180" s="173" t="s">
        <v>21</v>
      </c>
      <c r="U180" s="46" t="s">
        <v>43</v>
      </c>
      <c r="V180" s="38"/>
      <c r="W180" s="174">
        <f>V180*K180</f>
        <v>0</v>
      </c>
      <c r="X180" s="174">
        <v>3.0000000000000001E-5</v>
      </c>
      <c r="Y180" s="174">
        <f>X180*K180</f>
        <v>6.0000000000000002E-5</v>
      </c>
      <c r="Z180" s="174">
        <v>0.10299999999999999</v>
      </c>
      <c r="AA180" s="175">
        <f>Z180*K180</f>
        <v>0.20599999999999999</v>
      </c>
      <c r="AR180" s="21" t="s">
        <v>156</v>
      </c>
      <c r="AT180" s="21" t="s">
        <v>152</v>
      </c>
      <c r="AU180" s="21" t="s">
        <v>108</v>
      </c>
      <c r="AY180" s="21" t="s">
        <v>151</v>
      </c>
      <c r="BE180" s="112">
        <f>IF(U180="základní",N180,0)</f>
        <v>0</v>
      </c>
      <c r="BF180" s="112">
        <f>IF(U180="snížená",N180,0)</f>
        <v>0</v>
      </c>
      <c r="BG180" s="112">
        <f>IF(U180="zákl. přenesená",N180,0)</f>
        <v>0</v>
      </c>
      <c r="BH180" s="112">
        <f>IF(U180="sníž. přenesená",N180,0)</f>
        <v>0</v>
      </c>
      <c r="BI180" s="112">
        <f>IF(U180="nulová",N180,0)</f>
        <v>0</v>
      </c>
      <c r="BJ180" s="21" t="s">
        <v>86</v>
      </c>
      <c r="BK180" s="112">
        <f>ROUND(L180*K180,2)</f>
        <v>0</v>
      </c>
      <c r="BL180" s="21" t="s">
        <v>156</v>
      </c>
      <c r="BM180" s="21" t="s">
        <v>258</v>
      </c>
    </row>
    <row r="181" spans="2:65" s="10" customFormat="1" ht="16.5" customHeight="1">
      <c r="B181" s="176"/>
      <c r="C181" s="177"/>
      <c r="D181" s="177"/>
      <c r="E181" s="178" t="s">
        <v>21</v>
      </c>
      <c r="F181" s="281" t="s">
        <v>259</v>
      </c>
      <c r="G181" s="282"/>
      <c r="H181" s="282"/>
      <c r="I181" s="282"/>
      <c r="J181" s="177"/>
      <c r="K181" s="178" t="s">
        <v>21</v>
      </c>
      <c r="L181" s="177"/>
      <c r="M181" s="177"/>
      <c r="N181" s="177"/>
      <c r="O181" s="177"/>
      <c r="P181" s="177"/>
      <c r="Q181" s="177"/>
      <c r="R181" s="179"/>
      <c r="T181" s="180"/>
      <c r="U181" s="177"/>
      <c r="V181" s="177"/>
      <c r="W181" s="177"/>
      <c r="X181" s="177"/>
      <c r="Y181" s="177"/>
      <c r="Z181" s="177"/>
      <c r="AA181" s="181"/>
      <c r="AT181" s="182" t="s">
        <v>159</v>
      </c>
      <c r="AU181" s="182" t="s">
        <v>108</v>
      </c>
      <c r="AV181" s="10" t="s">
        <v>86</v>
      </c>
      <c r="AW181" s="10" t="s">
        <v>35</v>
      </c>
      <c r="AX181" s="10" t="s">
        <v>78</v>
      </c>
      <c r="AY181" s="182" t="s">
        <v>151</v>
      </c>
    </row>
    <row r="182" spans="2:65" s="11" customFormat="1" ht="16.5" customHeight="1">
      <c r="B182" s="183"/>
      <c r="C182" s="184"/>
      <c r="D182" s="184"/>
      <c r="E182" s="185" t="s">
        <v>21</v>
      </c>
      <c r="F182" s="285" t="s">
        <v>108</v>
      </c>
      <c r="G182" s="286"/>
      <c r="H182" s="286"/>
      <c r="I182" s="286"/>
      <c r="J182" s="184"/>
      <c r="K182" s="186">
        <v>2</v>
      </c>
      <c r="L182" s="184"/>
      <c r="M182" s="184"/>
      <c r="N182" s="184"/>
      <c r="O182" s="184"/>
      <c r="P182" s="184"/>
      <c r="Q182" s="184"/>
      <c r="R182" s="187"/>
      <c r="T182" s="188"/>
      <c r="U182" s="184"/>
      <c r="V182" s="184"/>
      <c r="W182" s="184"/>
      <c r="X182" s="184"/>
      <c r="Y182" s="184"/>
      <c r="Z182" s="184"/>
      <c r="AA182" s="189"/>
      <c r="AT182" s="190" t="s">
        <v>159</v>
      </c>
      <c r="AU182" s="190" t="s">
        <v>108</v>
      </c>
      <c r="AV182" s="11" t="s">
        <v>108</v>
      </c>
      <c r="AW182" s="11" t="s">
        <v>35</v>
      </c>
      <c r="AX182" s="11" t="s">
        <v>86</v>
      </c>
      <c r="AY182" s="190" t="s">
        <v>151</v>
      </c>
    </row>
    <row r="183" spans="2:65" s="1" customFormat="1" ht="38.25" customHeight="1">
      <c r="B183" s="37"/>
      <c r="C183" s="169" t="s">
        <v>260</v>
      </c>
      <c r="D183" s="169" t="s">
        <v>152</v>
      </c>
      <c r="E183" s="170" t="s">
        <v>261</v>
      </c>
      <c r="F183" s="256" t="s">
        <v>262</v>
      </c>
      <c r="G183" s="256"/>
      <c r="H183" s="256"/>
      <c r="I183" s="256"/>
      <c r="J183" s="171" t="s">
        <v>206</v>
      </c>
      <c r="K183" s="172">
        <v>1</v>
      </c>
      <c r="L183" s="259">
        <v>0</v>
      </c>
      <c r="M183" s="260"/>
      <c r="N183" s="250">
        <f>ROUND(L183*K183,2)</f>
        <v>0</v>
      </c>
      <c r="O183" s="250"/>
      <c r="P183" s="250"/>
      <c r="Q183" s="250"/>
      <c r="R183" s="39"/>
      <c r="T183" s="173" t="s">
        <v>21</v>
      </c>
      <c r="U183" s="46" t="s">
        <v>43</v>
      </c>
      <c r="V183" s="38"/>
      <c r="W183" s="174">
        <f>V183*K183</f>
        <v>0</v>
      </c>
      <c r="X183" s="174">
        <v>8.0000000000000007E-5</v>
      </c>
      <c r="Y183" s="174">
        <f>X183*K183</f>
        <v>8.0000000000000007E-5</v>
      </c>
      <c r="Z183" s="174">
        <v>0.25600000000000001</v>
      </c>
      <c r="AA183" s="175">
        <f>Z183*K183</f>
        <v>0.25600000000000001</v>
      </c>
      <c r="AR183" s="21" t="s">
        <v>156</v>
      </c>
      <c r="AT183" s="21" t="s">
        <v>152</v>
      </c>
      <c r="AU183" s="21" t="s">
        <v>108</v>
      </c>
      <c r="AY183" s="21" t="s">
        <v>151</v>
      </c>
      <c r="BE183" s="112">
        <f>IF(U183="základní",N183,0)</f>
        <v>0</v>
      </c>
      <c r="BF183" s="112">
        <f>IF(U183="snížená",N183,0)</f>
        <v>0</v>
      </c>
      <c r="BG183" s="112">
        <f>IF(U183="zákl. přenesená",N183,0)</f>
        <v>0</v>
      </c>
      <c r="BH183" s="112">
        <f>IF(U183="sníž. přenesená",N183,0)</f>
        <v>0</v>
      </c>
      <c r="BI183" s="112">
        <f>IF(U183="nulová",N183,0)</f>
        <v>0</v>
      </c>
      <c r="BJ183" s="21" t="s">
        <v>86</v>
      </c>
      <c r="BK183" s="112">
        <f>ROUND(L183*K183,2)</f>
        <v>0</v>
      </c>
      <c r="BL183" s="21" t="s">
        <v>156</v>
      </c>
      <c r="BM183" s="21" t="s">
        <v>263</v>
      </c>
    </row>
    <row r="184" spans="2:65" s="10" customFormat="1" ht="16.5" customHeight="1">
      <c r="B184" s="176"/>
      <c r="C184" s="177"/>
      <c r="D184" s="177"/>
      <c r="E184" s="178" t="s">
        <v>21</v>
      </c>
      <c r="F184" s="281" t="s">
        <v>259</v>
      </c>
      <c r="G184" s="282"/>
      <c r="H184" s="282"/>
      <c r="I184" s="282"/>
      <c r="J184" s="177"/>
      <c r="K184" s="178" t="s">
        <v>21</v>
      </c>
      <c r="L184" s="177"/>
      <c r="M184" s="177"/>
      <c r="N184" s="177"/>
      <c r="O184" s="177"/>
      <c r="P184" s="177"/>
      <c r="Q184" s="177"/>
      <c r="R184" s="179"/>
      <c r="T184" s="180"/>
      <c r="U184" s="177"/>
      <c r="V184" s="177"/>
      <c r="W184" s="177"/>
      <c r="X184" s="177"/>
      <c r="Y184" s="177"/>
      <c r="Z184" s="177"/>
      <c r="AA184" s="181"/>
      <c r="AT184" s="182" t="s">
        <v>159</v>
      </c>
      <c r="AU184" s="182" t="s">
        <v>108</v>
      </c>
      <c r="AV184" s="10" t="s">
        <v>86</v>
      </c>
      <c r="AW184" s="10" t="s">
        <v>35</v>
      </c>
      <c r="AX184" s="10" t="s">
        <v>78</v>
      </c>
      <c r="AY184" s="182" t="s">
        <v>151</v>
      </c>
    </row>
    <row r="185" spans="2:65" s="11" customFormat="1" ht="16.5" customHeight="1">
      <c r="B185" s="183"/>
      <c r="C185" s="184"/>
      <c r="D185" s="184"/>
      <c r="E185" s="185" t="s">
        <v>21</v>
      </c>
      <c r="F185" s="285" t="s">
        <v>86</v>
      </c>
      <c r="G185" s="286"/>
      <c r="H185" s="286"/>
      <c r="I185" s="286"/>
      <c r="J185" s="184"/>
      <c r="K185" s="186">
        <v>1</v>
      </c>
      <c r="L185" s="184"/>
      <c r="M185" s="184"/>
      <c r="N185" s="184"/>
      <c r="O185" s="184"/>
      <c r="P185" s="184"/>
      <c r="Q185" s="184"/>
      <c r="R185" s="187"/>
      <c r="T185" s="188"/>
      <c r="U185" s="184"/>
      <c r="V185" s="184"/>
      <c r="W185" s="184"/>
      <c r="X185" s="184"/>
      <c r="Y185" s="184"/>
      <c r="Z185" s="184"/>
      <c r="AA185" s="189"/>
      <c r="AT185" s="190" t="s">
        <v>159</v>
      </c>
      <c r="AU185" s="190" t="s">
        <v>108</v>
      </c>
      <c r="AV185" s="11" t="s">
        <v>108</v>
      </c>
      <c r="AW185" s="11" t="s">
        <v>35</v>
      </c>
      <c r="AX185" s="11" t="s">
        <v>86</v>
      </c>
      <c r="AY185" s="190" t="s">
        <v>151</v>
      </c>
    </row>
    <row r="186" spans="2:65" s="1" customFormat="1" ht="25.5" customHeight="1">
      <c r="B186" s="37"/>
      <c r="C186" s="169" t="s">
        <v>264</v>
      </c>
      <c r="D186" s="169" t="s">
        <v>152</v>
      </c>
      <c r="E186" s="170" t="s">
        <v>265</v>
      </c>
      <c r="F186" s="256" t="s">
        <v>266</v>
      </c>
      <c r="G186" s="256"/>
      <c r="H186" s="256"/>
      <c r="I186" s="256"/>
      <c r="J186" s="171" t="s">
        <v>267</v>
      </c>
      <c r="K186" s="172">
        <v>43</v>
      </c>
      <c r="L186" s="259">
        <v>0</v>
      </c>
      <c r="M186" s="260"/>
      <c r="N186" s="250">
        <f>ROUND(L186*K186,2)</f>
        <v>0</v>
      </c>
      <c r="O186" s="250"/>
      <c r="P186" s="250"/>
      <c r="Q186" s="250"/>
      <c r="R186" s="39"/>
      <c r="T186" s="173" t="s">
        <v>21</v>
      </c>
      <c r="U186" s="46" t="s">
        <v>43</v>
      </c>
      <c r="V186" s="38"/>
      <c r="W186" s="174">
        <f>V186*K186</f>
        <v>0</v>
      </c>
      <c r="X186" s="174">
        <v>0</v>
      </c>
      <c r="Y186" s="174">
        <f>X186*K186</f>
        <v>0</v>
      </c>
      <c r="Z186" s="174">
        <v>0.20499999999999999</v>
      </c>
      <c r="AA186" s="175">
        <f>Z186*K186</f>
        <v>8.8149999999999995</v>
      </c>
      <c r="AR186" s="21" t="s">
        <v>156</v>
      </c>
      <c r="AT186" s="21" t="s">
        <v>152</v>
      </c>
      <c r="AU186" s="21" t="s">
        <v>108</v>
      </c>
      <c r="AY186" s="21" t="s">
        <v>151</v>
      </c>
      <c r="BE186" s="112">
        <f>IF(U186="základní",N186,0)</f>
        <v>0</v>
      </c>
      <c r="BF186" s="112">
        <f>IF(U186="snížená",N186,0)</f>
        <v>0</v>
      </c>
      <c r="BG186" s="112">
        <f>IF(U186="zákl. přenesená",N186,0)</f>
        <v>0</v>
      </c>
      <c r="BH186" s="112">
        <f>IF(U186="sníž. přenesená",N186,0)</f>
        <v>0</v>
      </c>
      <c r="BI186" s="112">
        <f>IF(U186="nulová",N186,0)</f>
        <v>0</v>
      </c>
      <c r="BJ186" s="21" t="s">
        <v>86</v>
      </c>
      <c r="BK186" s="112">
        <f>ROUND(L186*K186,2)</f>
        <v>0</v>
      </c>
      <c r="BL186" s="21" t="s">
        <v>156</v>
      </c>
      <c r="BM186" s="21" t="s">
        <v>268</v>
      </c>
    </row>
    <row r="187" spans="2:65" s="1" customFormat="1" ht="25.5" customHeight="1">
      <c r="B187" s="37"/>
      <c r="C187" s="169" t="s">
        <v>10</v>
      </c>
      <c r="D187" s="169" t="s">
        <v>152</v>
      </c>
      <c r="E187" s="170" t="s">
        <v>269</v>
      </c>
      <c r="F187" s="256" t="s">
        <v>270</v>
      </c>
      <c r="G187" s="256"/>
      <c r="H187" s="256"/>
      <c r="I187" s="256"/>
      <c r="J187" s="171" t="s">
        <v>187</v>
      </c>
      <c r="K187" s="172">
        <v>345</v>
      </c>
      <c r="L187" s="259">
        <v>0</v>
      </c>
      <c r="M187" s="260"/>
      <c r="N187" s="250">
        <f>ROUND(L187*K187,2)</f>
        <v>0</v>
      </c>
      <c r="O187" s="250"/>
      <c r="P187" s="250"/>
      <c r="Q187" s="250"/>
      <c r="R187" s="39"/>
      <c r="T187" s="173" t="s">
        <v>21</v>
      </c>
      <c r="U187" s="46" t="s">
        <v>43</v>
      </c>
      <c r="V187" s="38"/>
      <c r="W187" s="174">
        <f>V187*K187</f>
        <v>0</v>
      </c>
      <c r="X187" s="174">
        <v>0</v>
      </c>
      <c r="Y187" s="174">
        <f>X187*K187</f>
        <v>0</v>
      </c>
      <c r="Z187" s="174">
        <v>0</v>
      </c>
      <c r="AA187" s="175">
        <f>Z187*K187</f>
        <v>0</v>
      </c>
      <c r="AR187" s="21" t="s">
        <v>156</v>
      </c>
      <c r="AT187" s="21" t="s">
        <v>152</v>
      </c>
      <c r="AU187" s="21" t="s">
        <v>108</v>
      </c>
      <c r="AY187" s="21" t="s">
        <v>151</v>
      </c>
      <c r="BE187" s="112">
        <f>IF(U187="základní",N187,0)</f>
        <v>0</v>
      </c>
      <c r="BF187" s="112">
        <f>IF(U187="snížená",N187,0)</f>
        <v>0</v>
      </c>
      <c r="BG187" s="112">
        <f>IF(U187="zákl. přenesená",N187,0)</f>
        <v>0</v>
      </c>
      <c r="BH187" s="112">
        <f>IF(U187="sníž. přenesená",N187,0)</f>
        <v>0</v>
      </c>
      <c r="BI187" s="112">
        <f>IF(U187="nulová",N187,0)</f>
        <v>0</v>
      </c>
      <c r="BJ187" s="21" t="s">
        <v>86</v>
      </c>
      <c r="BK187" s="112">
        <f>ROUND(L187*K187,2)</f>
        <v>0</v>
      </c>
      <c r="BL187" s="21" t="s">
        <v>156</v>
      </c>
      <c r="BM187" s="21" t="s">
        <v>271</v>
      </c>
    </row>
    <row r="188" spans="2:65" s="11" customFormat="1" ht="16.5" customHeight="1">
      <c r="B188" s="183"/>
      <c r="C188" s="184"/>
      <c r="D188" s="184"/>
      <c r="E188" s="185" t="s">
        <v>21</v>
      </c>
      <c r="F188" s="257" t="s">
        <v>272</v>
      </c>
      <c r="G188" s="258"/>
      <c r="H188" s="258"/>
      <c r="I188" s="258"/>
      <c r="J188" s="184"/>
      <c r="K188" s="186">
        <v>345</v>
      </c>
      <c r="L188" s="184"/>
      <c r="M188" s="184"/>
      <c r="N188" s="184"/>
      <c r="O188" s="184"/>
      <c r="P188" s="184"/>
      <c r="Q188" s="184"/>
      <c r="R188" s="187"/>
      <c r="T188" s="188"/>
      <c r="U188" s="184"/>
      <c r="V188" s="184"/>
      <c r="W188" s="184"/>
      <c r="X188" s="184"/>
      <c r="Y188" s="184"/>
      <c r="Z188" s="184"/>
      <c r="AA188" s="189"/>
      <c r="AT188" s="190" t="s">
        <v>159</v>
      </c>
      <c r="AU188" s="190" t="s">
        <v>108</v>
      </c>
      <c r="AV188" s="11" t="s">
        <v>108</v>
      </c>
      <c r="AW188" s="11" t="s">
        <v>35</v>
      </c>
      <c r="AX188" s="11" t="s">
        <v>86</v>
      </c>
      <c r="AY188" s="190" t="s">
        <v>151</v>
      </c>
    </row>
    <row r="189" spans="2:65" s="1" customFormat="1" ht="38.25" customHeight="1">
      <c r="B189" s="37"/>
      <c r="C189" s="169" t="s">
        <v>273</v>
      </c>
      <c r="D189" s="169" t="s">
        <v>152</v>
      </c>
      <c r="E189" s="170" t="s">
        <v>274</v>
      </c>
      <c r="F189" s="256" t="s">
        <v>275</v>
      </c>
      <c r="G189" s="256"/>
      <c r="H189" s="256"/>
      <c r="I189" s="256"/>
      <c r="J189" s="171" t="s">
        <v>187</v>
      </c>
      <c r="K189" s="172">
        <v>1725</v>
      </c>
      <c r="L189" s="259">
        <v>0</v>
      </c>
      <c r="M189" s="260"/>
      <c r="N189" s="250">
        <f>ROUND(L189*K189,2)</f>
        <v>0</v>
      </c>
      <c r="O189" s="250"/>
      <c r="P189" s="250"/>
      <c r="Q189" s="250"/>
      <c r="R189" s="39"/>
      <c r="T189" s="173" t="s">
        <v>21</v>
      </c>
      <c r="U189" s="46" t="s">
        <v>43</v>
      </c>
      <c r="V189" s="38"/>
      <c r="W189" s="174">
        <f>V189*K189</f>
        <v>0</v>
      </c>
      <c r="X189" s="174">
        <v>0</v>
      </c>
      <c r="Y189" s="174">
        <f>X189*K189</f>
        <v>0</v>
      </c>
      <c r="Z189" s="174">
        <v>0</v>
      </c>
      <c r="AA189" s="175">
        <f>Z189*K189</f>
        <v>0</v>
      </c>
      <c r="AR189" s="21" t="s">
        <v>156</v>
      </c>
      <c r="AT189" s="21" t="s">
        <v>152</v>
      </c>
      <c r="AU189" s="21" t="s">
        <v>108</v>
      </c>
      <c r="AY189" s="21" t="s">
        <v>151</v>
      </c>
      <c r="BE189" s="112">
        <f>IF(U189="základní",N189,0)</f>
        <v>0</v>
      </c>
      <c r="BF189" s="112">
        <f>IF(U189="snížená",N189,0)</f>
        <v>0</v>
      </c>
      <c r="BG189" s="112">
        <f>IF(U189="zákl. přenesená",N189,0)</f>
        <v>0</v>
      </c>
      <c r="BH189" s="112">
        <f>IF(U189="sníž. přenesená",N189,0)</f>
        <v>0</v>
      </c>
      <c r="BI189" s="112">
        <f>IF(U189="nulová",N189,0)</f>
        <v>0</v>
      </c>
      <c r="BJ189" s="21" t="s">
        <v>86</v>
      </c>
      <c r="BK189" s="112">
        <f>ROUND(L189*K189,2)</f>
        <v>0</v>
      </c>
      <c r="BL189" s="21" t="s">
        <v>156</v>
      </c>
      <c r="BM189" s="21" t="s">
        <v>276</v>
      </c>
    </row>
    <row r="190" spans="2:65" s="10" customFormat="1" ht="16.5" customHeight="1">
      <c r="B190" s="176"/>
      <c r="C190" s="177"/>
      <c r="D190" s="177"/>
      <c r="E190" s="178" t="s">
        <v>21</v>
      </c>
      <c r="F190" s="281" t="s">
        <v>277</v>
      </c>
      <c r="G190" s="282"/>
      <c r="H190" s="282"/>
      <c r="I190" s="282"/>
      <c r="J190" s="177"/>
      <c r="K190" s="178" t="s">
        <v>21</v>
      </c>
      <c r="L190" s="177"/>
      <c r="M190" s="177"/>
      <c r="N190" s="177"/>
      <c r="O190" s="177"/>
      <c r="P190" s="177"/>
      <c r="Q190" s="177"/>
      <c r="R190" s="179"/>
      <c r="T190" s="180"/>
      <c r="U190" s="177"/>
      <c r="V190" s="177"/>
      <c r="W190" s="177"/>
      <c r="X190" s="177"/>
      <c r="Y190" s="177"/>
      <c r="Z190" s="177"/>
      <c r="AA190" s="181"/>
      <c r="AT190" s="182" t="s">
        <v>159</v>
      </c>
      <c r="AU190" s="182" t="s">
        <v>108</v>
      </c>
      <c r="AV190" s="10" t="s">
        <v>86</v>
      </c>
      <c r="AW190" s="10" t="s">
        <v>35</v>
      </c>
      <c r="AX190" s="10" t="s">
        <v>78</v>
      </c>
      <c r="AY190" s="182" t="s">
        <v>151</v>
      </c>
    </row>
    <row r="191" spans="2:65" s="11" customFormat="1" ht="16.5" customHeight="1">
      <c r="B191" s="183"/>
      <c r="C191" s="184"/>
      <c r="D191" s="184"/>
      <c r="E191" s="185" t="s">
        <v>21</v>
      </c>
      <c r="F191" s="285" t="s">
        <v>278</v>
      </c>
      <c r="G191" s="286"/>
      <c r="H191" s="286"/>
      <c r="I191" s="286"/>
      <c r="J191" s="184"/>
      <c r="K191" s="186">
        <v>1725</v>
      </c>
      <c r="L191" s="184"/>
      <c r="M191" s="184"/>
      <c r="N191" s="184"/>
      <c r="O191" s="184"/>
      <c r="P191" s="184"/>
      <c r="Q191" s="184"/>
      <c r="R191" s="187"/>
      <c r="T191" s="188"/>
      <c r="U191" s="184"/>
      <c r="V191" s="184"/>
      <c r="W191" s="184"/>
      <c r="X191" s="184"/>
      <c r="Y191" s="184"/>
      <c r="Z191" s="184"/>
      <c r="AA191" s="189"/>
      <c r="AT191" s="190" t="s">
        <v>159</v>
      </c>
      <c r="AU191" s="190" t="s">
        <v>108</v>
      </c>
      <c r="AV191" s="11" t="s">
        <v>108</v>
      </c>
      <c r="AW191" s="11" t="s">
        <v>35</v>
      </c>
      <c r="AX191" s="11" t="s">
        <v>86</v>
      </c>
      <c r="AY191" s="190" t="s">
        <v>151</v>
      </c>
    </row>
    <row r="192" spans="2:65" s="1" customFormat="1" ht="38.25" customHeight="1">
      <c r="B192" s="37"/>
      <c r="C192" s="169" t="s">
        <v>279</v>
      </c>
      <c r="D192" s="169" t="s">
        <v>152</v>
      </c>
      <c r="E192" s="170" t="s">
        <v>280</v>
      </c>
      <c r="F192" s="256" t="s">
        <v>281</v>
      </c>
      <c r="G192" s="256"/>
      <c r="H192" s="256"/>
      <c r="I192" s="256"/>
      <c r="J192" s="171" t="s">
        <v>187</v>
      </c>
      <c r="K192" s="172">
        <v>9</v>
      </c>
      <c r="L192" s="259">
        <v>0</v>
      </c>
      <c r="M192" s="260"/>
      <c r="N192" s="250">
        <f>ROUND(L192*K192,2)</f>
        <v>0</v>
      </c>
      <c r="O192" s="250"/>
      <c r="P192" s="250"/>
      <c r="Q192" s="250"/>
      <c r="R192" s="39"/>
      <c r="T192" s="173" t="s">
        <v>21</v>
      </c>
      <c r="U192" s="46" t="s">
        <v>43</v>
      </c>
      <c r="V192" s="38"/>
      <c r="W192" s="174">
        <f>V192*K192</f>
        <v>0</v>
      </c>
      <c r="X192" s="174">
        <v>0</v>
      </c>
      <c r="Y192" s="174">
        <f>X192*K192</f>
        <v>0</v>
      </c>
      <c r="Z192" s="174">
        <v>0</v>
      </c>
      <c r="AA192" s="175">
        <f>Z192*K192</f>
        <v>0</v>
      </c>
      <c r="AR192" s="21" t="s">
        <v>156</v>
      </c>
      <c r="AT192" s="21" t="s">
        <v>152</v>
      </c>
      <c r="AU192" s="21" t="s">
        <v>108</v>
      </c>
      <c r="AY192" s="21" t="s">
        <v>151</v>
      </c>
      <c r="BE192" s="112">
        <f>IF(U192="základní",N192,0)</f>
        <v>0</v>
      </c>
      <c r="BF192" s="112">
        <f>IF(U192="snížená",N192,0)</f>
        <v>0</v>
      </c>
      <c r="BG192" s="112">
        <f>IF(U192="zákl. přenesená",N192,0)</f>
        <v>0</v>
      </c>
      <c r="BH192" s="112">
        <f>IF(U192="sníž. přenesená",N192,0)</f>
        <v>0</v>
      </c>
      <c r="BI192" s="112">
        <f>IF(U192="nulová",N192,0)</f>
        <v>0</v>
      </c>
      <c r="BJ192" s="21" t="s">
        <v>86</v>
      </c>
      <c r="BK192" s="112">
        <f>ROUND(L192*K192,2)</f>
        <v>0</v>
      </c>
      <c r="BL192" s="21" t="s">
        <v>156</v>
      </c>
      <c r="BM192" s="21" t="s">
        <v>282</v>
      </c>
    </row>
    <row r="193" spans="2:65" s="1" customFormat="1" ht="38.25" customHeight="1">
      <c r="B193" s="37"/>
      <c r="C193" s="169" t="s">
        <v>283</v>
      </c>
      <c r="D193" s="169" t="s">
        <v>152</v>
      </c>
      <c r="E193" s="170" t="s">
        <v>284</v>
      </c>
      <c r="F193" s="256" t="s">
        <v>285</v>
      </c>
      <c r="G193" s="256"/>
      <c r="H193" s="256"/>
      <c r="I193" s="256"/>
      <c r="J193" s="171" t="s">
        <v>187</v>
      </c>
      <c r="K193" s="172">
        <v>112</v>
      </c>
      <c r="L193" s="259">
        <v>0</v>
      </c>
      <c r="M193" s="260"/>
      <c r="N193" s="250">
        <f>ROUND(L193*K193,2)</f>
        <v>0</v>
      </c>
      <c r="O193" s="250"/>
      <c r="P193" s="250"/>
      <c r="Q193" s="250"/>
      <c r="R193" s="39"/>
      <c r="T193" s="173" t="s">
        <v>21</v>
      </c>
      <c r="U193" s="46" t="s">
        <v>43</v>
      </c>
      <c r="V193" s="38"/>
      <c r="W193" s="174">
        <f>V193*K193</f>
        <v>0</v>
      </c>
      <c r="X193" s="174">
        <v>0</v>
      </c>
      <c r="Y193" s="174">
        <f>X193*K193</f>
        <v>0</v>
      </c>
      <c r="Z193" s="174">
        <v>0</v>
      </c>
      <c r="AA193" s="175">
        <f>Z193*K193</f>
        <v>0</v>
      </c>
      <c r="AR193" s="21" t="s">
        <v>156</v>
      </c>
      <c r="AT193" s="21" t="s">
        <v>152</v>
      </c>
      <c r="AU193" s="21" t="s">
        <v>108</v>
      </c>
      <c r="AY193" s="21" t="s">
        <v>151</v>
      </c>
      <c r="BE193" s="112">
        <f>IF(U193="základní",N193,0)</f>
        <v>0</v>
      </c>
      <c r="BF193" s="112">
        <f>IF(U193="snížená",N193,0)</f>
        <v>0</v>
      </c>
      <c r="BG193" s="112">
        <f>IF(U193="zákl. přenesená",N193,0)</f>
        <v>0</v>
      </c>
      <c r="BH193" s="112">
        <f>IF(U193="sníž. přenesená",N193,0)</f>
        <v>0</v>
      </c>
      <c r="BI193" s="112">
        <f>IF(U193="nulová",N193,0)</f>
        <v>0</v>
      </c>
      <c r="BJ193" s="21" t="s">
        <v>86</v>
      </c>
      <c r="BK193" s="112">
        <f>ROUND(L193*K193,2)</f>
        <v>0</v>
      </c>
      <c r="BL193" s="21" t="s">
        <v>156</v>
      </c>
      <c r="BM193" s="21" t="s">
        <v>286</v>
      </c>
    </row>
    <row r="194" spans="2:65" s="1" customFormat="1" ht="38.25" customHeight="1">
      <c r="B194" s="37"/>
      <c r="C194" s="169" t="s">
        <v>287</v>
      </c>
      <c r="D194" s="169" t="s">
        <v>152</v>
      </c>
      <c r="E194" s="170" t="s">
        <v>288</v>
      </c>
      <c r="F194" s="256" t="s">
        <v>289</v>
      </c>
      <c r="G194" s="256"/>
      <c r="H194" s="256"/>
      <c r="I194" s="256"/>
      <c r="J194" s="171" t="s">
        <v>187</v>
      </c>
      <c r="K194" s="172">
        <v>224</v>
      </c>
      <c r="L194" s="259">
        <v>0</v>
      </c>
      <c r="M194" s="260"/>
      <c r="N194" s="250">
        <f>ROUND(L194*K194,2)</f>
        <v>0</v>
      </c>
      <c r="O194" s="250"/>
      <c r="P194" s="250"/>
      <c r="Q194" s="250"/>
      <c r="R194" s="39"/>
      <c r="T194" s="173" t="s">
        <v>21</v>
      </c>
      <c r="U194" s="46" t="s">
        <v>43</v>
      </c>
      <c r="V194" s="38"/>
      <c r="W194" s="174">
        <f>V194*K194</f>
        <v>0</v>
      </c>
      <c r="X194" s="174">
        <v>0</v>
      </c>
      <c r="Y194" s="174">
        <f>X194*K194</f>
        <v>0</v>
      </c>
      <c r="Z194" s="174">
        <v>0</v>
      </c>
      <c r="AA194" s="175">
        <f>Z194*K194</f>
        <v>0</v>
      </c>
      <c r="AR194" s="21" t="s">
        <v>156</v>
      </c>
      <c r="AT194" s="21" t="s">
        <v>152</v>
      </c>
      <c r="AU194" s="21" t="s">
        <v>108</v>
      </c>
      <c r="AY194" s="21" t="s">
        <v>151</v>
      </c>
      <c r="BE194" s="112">
        <f>IF(U194="základní",N194,0)</f>
        <v>0</v>
      </c>
      <c r="BF194" s="112">
        <f>IF(U194="snížená",N194,0)</f>
        <v>0</v>
      </c>
      <c r="BG194" s="112">
        <f>IF(U194="zákl. přenesená",N194,0)</f>
        <v>0</v>
      </c>
      <c r="BH194" s="112">
        <f>IF(U194="sníž. přenesená",N194,0)</f>
        <v>0</v>
      </c>
      <c r="BI194" s="112">
        <f>IF(U194="nulová",N194,0)</f>
        <v>0</v>
      </c>
      <c r="BJ194" s="21" t="s">
        <v>86</v>
      </c>
      <c r="BK194" s="112">
        <f>ROUND(L194*K194,2)</f>
        <v>0</v>
      </c>
      <c r="BL194" s="21" t="s">
        <v>156</v>
      </c>
      <c r="BM194" s="21" t="s">
        <v>290</v>
      </c>
    </row>
    <row r="195" spans="2:65" s="9" customFormat="1" ht="29.85" customHeight="1">
      <c r="B195" s="158"/>
      <c r="C195" s="159"/>
      <c r="D195" s="168" t="s">
        <v>121</v>
      </c>
      <c r="E195" s="168"/>
      <c r="F195" s="168"/>
      <c r="G195" s="168"/>
      <c r="H195" s="168"/>
      <c r="I195" s="168"/>
      <c r="J195" s="168"/>
      <c r="K195" s="168"/>
      <c r="L195" s="168"/>
      <c r="M195" s="168"/>
      <c r="N195" s="251">
        <f>BK195</f>
        <v>0</v>
      </c>
      <c r="O195" s="252"/>
      <c r="P195" s="252"/>
      <c r="Q195" s="252"/>
      <c r="R195" s="161"/>
      <c r="T195" s="162"/>
      <c r="U195" s="159"/>
      <c r="V195" s="159"/>
      <c r="W195" s="163">
        <f>SUM(W196:W216)</f>
        <v>0</v>
      </c>
      <c r="X195" s="159"/>
      <c r="Y195" s="163">
        <f>SUM(Y196:Y216)</f>
        <v>0.59084999999999999</v>
      </c>
      <c r="Z195" s="159"/>
      <c r="AA195" s="164">
        <f>SUM(AA196:AA216)</f>
        <v>0</v>
      </c>
      <c r="AR195" s="165" t="s">
        <v>86</v>
      </c>
      <c r="AT195" s="166" t="s">
        <v>77</v>
      </c>
      <c r="AU195" s="166" t="s">
        <v>86</v>
      </c>
      <c r="AY195" s="165" t="s">
        <v>151</v>
      </c>
      <c r="BK195" s="167">
        <f>SUM(BK196:BK216)</f>
        <v>0</v>
      </c>
    </row>
    <row r="196" spans="2:65" s="1" customFormat="1" ht="16.5" customHeight="1">
      <c r="B196" s="37"/>
      <c r="C196" s="169" t="s">
        <v>291</v>
      </c>
      <c r="D196" s="169" t="s">
        <v>152</v>
      </c>
      <c r="E196" s="170" t="s">
        <v>292</v>
      </c>
      <c r="F196" s="256" t="s">
        <v>293</v>
      </c>
      <c r="G196" s="256"/>
      <c r="H196" s="256"/>
      <c r="I196" s="256"/>
      <c r="J196" s="171" t="s">
        <v>206</v>
      </c>
      <c r="K196" s="172">
        <v>1290</v>
      </c>
      <c r="L196" s="259">
        <v>0</v>
      </c>
      <c r="M196" s="260"/>
      <c r="N196" s="250">
        <f>ROUND(L196*K196,2)</f>
        <v>0</v>
      </c>
      <c r="O196" s="250"/>
      <c r="P196" s="250"/>
      <c r="Q196" s="250"/>
      <c r="R196" s="39"/>
      <c r="T196" s="173" t="s">
        <v>21</v>
      </c>
      <c r="U196" s="46" t="s">
        <v>43</v>
      </c>
      <c r="V196" s="38"/>
      <c r="W196" s="174">
        <f>V196*K196</f>
        <v>0</v>
      </c>
      <c r="X196" s="174">
        <v>0</v>
      </c>
      <c r="Y196" s="174">
        <f>X196*K196</f>
        <v>0</v>
      </c>
      <c r="Z196" s="174">
        <v>0</v>
      </c>
      <c r="AA196" s="175">
        <f>Z196*K196</f>
        <v>0</v>
      </c>
      <c r="AR196" s="21" t="s">
        <v>156</v>
      </c>
      <c r="AT196" s="21" t="s">
        <v>152</v>
      </c>
      <c r="AU196" s="21" t="s">
        <v>108</v>
      </c>
      <c r="AY196" s="21" t="s">
        <v>151</v>
      </c>
      <c r="BE196" s="112">
        <f>IF(U196="základní",N196,0)</f>
        <v>0</v>
      </c>
      <c r="BF196" s="112">
        <f>IF(U196="snížená",N196,0)</f>
        <v>0</v>
      </c>
      <c r="BG196" s="112">
        <f>IF(U196="zákl. přenesená",N196,0)</f>
        <v>0</v>
      </c>
      <c r="BH196" s="112">
        <f>IF(U196="sníž. přenesená",N196,0)</f>
        <v>0</v>
      </c>
      <c r="BI196" s="112">
        <f>IF(U196="nulová",N196,0)</f>
        <v>0</v>
      </c>
      <c r="BJ196" s="21" t="s">
        <v>86</v>
      </c>
      <c r="BK196" s="112">
        <f>ROUND(L196*K196,2)</f>
        <v>0</v>
      </c>
      <c r="BL196" s="21" t="s">
        <v>156</v>
      </c>
      <c r="BM196" s="21" t="s">
        <v>294</v>
      </c>
    </row>
    <row r="197" spans="2:65" s="10" customFormat="1" ht="16.5" customHeight="1">
      <c r="B197" s="176"/>
      <c r="C197" s="177"/>
      <c r="D197" s="177"/>
      <c r="E197" s="178" t="s">
        <v>21</v>
      </c>
      <c r="F197" s="281" t="s">
        <v>295</v>
      </c>
      <c r="G197" s="282"/>
      <c r="H197" s="282"/>
      <c r="I197" s="282"/>
      <c r="J197" s="177"/>
      <c r="K197" s="178" t="s">
        <v>21</v>
      </c>
      <c r="L197" s="177"/>
      <c r="M197" s="177"/>
      <c r="N197" s="177"/>
      <c r="O197" s="177"/>
      <c r="P197" s="177"/>
      <c r="Q197" s="177"/>
      <c r="R197" s="179"/>
      <c r="T197" s="180"/>
      <c r="U197" s="177"/>
      <c r="V197" s="177"/>
      <c r="W197" s="177"/>
      <c r="X197" s="177"/>
      <c r="Y197" s="177"/>
      <c r="Z197" s="177"/>
      <c r="AA197" s="181"/>
      <c r="AT197" s="182" t="s">
        <v>159</v>
      </c>
      <c r="AU197" s="182" t="s">
        <v>108</v>
      </c>
      <c r="AV197" s="10" t="s">
        <v>86</v>
      </c>
      <c r="AW197" s="10" t="s">
        <v>35</v>
      </c>
      <c r="AX197" s="10" t="s">
        <v>78</v>
      </c>
      <c r="AY197" s="182" t="s">
        <v>151</v>
      </c>
    </row>
    <row r="198" spans="2:65" s="10" customFormat="1" ht="16.5" customHeight="1">
      <c r="B198" s="176"/>
      <c r="C198" s="177"/>
      <c r="D198" s="177"/>
      <c r="E198" s="178" t="s">
        <v>21</v>
      </c>
      <c r="F198" s="283" t="s">
        <v>296</v>
      </c>
      <c r="G198" s="284"/>
      <c r="H198" s="284"/>
      <c r="I198" s="284"/>
      <c r="J198" s="177"/>
      <c r="K198" s="178" t="s">
        <v>21</v>
      </c>
      <c r="L198" s="177"/>
      <c r="M198" s="177"/>
      <c r="N198" s="177"/>
      <c r="O198" s="177"/>
      <c r="P198" s="177"/>
      <c r="Q198" s="177"/>
      <c r="R198" s="179"/>
      <c r="T198" s="180"/>
      <c r="U198" s="177"/>
      <c r="V198" s="177"/>
      <c r="W198" s="177"/>
      <c r="X198" s="177"/>
      <c r="Y198" s="177"/>
      <c r="Z198" s="177"/>
      <c r="AA198" s="181"/>
      <c r="AT198" s="182" t="s">
        <v>159</v>
      </c>
      <c r="AU198" s="182" t="s">
        <v>108</v>
      </c>
      <c r="AV198" s="10" t="s">
        <v>86</v>
      </c>
      <c r="AW198" s="10" t="s">
        <v>35</v>
      </c>
      <c r="AX198" s="10" t="s">
        <v>78</v>
      </c>
      <c r="AY198" s="182" t="s">
        <v>151</v>
      </c>
    </row>
    <row r="199" spans="2:65" s="11" customFormat="1" ht="16.5" customHeight="1">
      <c r="B199" s="183"/>
      <c r="C199" s="184"/>
      <c r="D199" s="184"/>
      <c r="E199" s="185" t="s">
        <v>21</v>
      </c>
      <c r="F199" s="285" t="s">
        <v>297</v>
      </c>
      <c r="G199" s="286"/>
      <c r="H199" s="286"/>
      <c r="I199" s="286"/>
      <c r="J199" s="184"/>
      <c r="K199" s="186">
        <v>1290</v>
      </c>
      <c r="L199" s="184"/>
      <c r="M199" s="184"/>
      <c r="N199" s="184"/>
      <c r="O199" s="184"/>
      <c r="P199" s="184"/>
      <c r="Q199" s="184"/>
      <c r="R199" s="187"/>
      <c r="T199" s="188"/>
      <c r="U199" s="184"/>
      <c r="V199" s="184"/>
      <c r="W199" s="184"/>
      <c r="X199" s="184"/>
      <c r="Y199" s="184"/>
      <c r="Z199" s="184"/>
      <c r="AA199" s="189"/>
      <c r="AT199" s="190" t="s">
        <v>159</v>
      </c>
      <c r="AU199" s="190" t="s">
        <v>108</v>
      </c>
      <c r="AV199" s="11" t="s">
        <v>108</v>
      </c>
      <c r="AW199" s="11" t="s">
        <v>35</v>
      </c>
      <c r="AX199" s="11" t="s">
        <v>86</v>
      </c>
      <c r="AY199" s="190" t="s">
        <v>151</v>
      </c>
    </row>
    <row r="200" spans="2:65" s="1" customFormat="1" ht="25.5" customHeight="1">
      <c r="B200" s="37"/>
      <c r="C200" s="169" t="s">
        <v>298</v>
      </c>
      <c r="D200" s="169" t="s">
        <v>152</v>
      </c>
      <c r="E200" s="170" t="s">
        <v>299</v>
      </c>
      <c r="F200" s="256" t="s">
        <v>300</v>
      </c>
      <c r="G200" s="256"/>
      <c r="H200" s="256"/>
      <c r="I200" s="256"/>
      <c r="J200" s="171" t="s">
        <v>206</v>
      </c>
      <c r="K200" s="172">
        <v>645</v>
      </c>
      <c r="L200" s="259">
        <v>0</v>
      </c>
      <c r="M200" s="260"/>
      <c r="N200" s="250">
        <f>ROUND(L200*K200,2)</f>
        <v>0</v>
      </c>
      <c r="O200" s="250"/>
      <c r="P200" s="250"/>
      <c r="Q200" s="250"/>
      <c r="R200" s="39"/>
      <c r="T200" s="173" t="s">
        <v>21</v>
      </c>
      <c r="U200" s="46" t="s">
        <v>43</v>
      </c>
      <c r="V200" s="38"/>
      <c r="W200" s="174">
        <f>V200*K200</f>
        <v>0</v>
      </c>
      <c r="X200" s="174">
        <v>0</v>
      </c>
      <c r="Y200" s="174">
        <f>X200*K200</f>
        <v>0</v>
      </c>
      <c r="Z200" s="174">
        <v>0</v>
      </c>
      <c r="AA200" s="175">
        <f>Z200*K200</f>
        <v>0</v>
      </c>
      <c r="AR200" s="21" t="s">
        <v>156</v>
      </c>
      <c r="AT200" s="21" t="s">
        <v>152</v>
      </c>
      <c r="AU200" s="21" t="s">
        <v>108</v>
      </c>
      <c r="AY200" s="21" t="s">
        <v>151</v>
      </c>
      <c r="BE200" s="112">
        <f>IF(U200="základní",N200,0)</f>
        <v>0</v>
      </c>
      <c r="BF200" s="112">
        <f>IF(U200="snížená",N200,0)</f>
        <v>0</v>
      </c>
      <c r="BG200" s="112">
        <f>IF(U200="zákl. přenesená",N200,0)</f>
        <v>0</v>
      </c>
      <c r="BH200" s="112">
        <f>IF(U200="sníž. přenesená",N200,0)</f>
        <v>0</v>
      </c>
      <c r="BI200" s="112">
        <f>IF(U200="nulová",N200,0)</f>
        <v>0</v>
      </c>
      <c r="BJ200" s="21" t="s">
        <v>86</v>
      </c>
      <c r="BK200" s="112">
        <f>ROUND(L200*K200,2)</f>
        <v>0</v>
      </c>
      <c r="BL200" s="21" t="s">
        <v>156</v>
      </c>
      <c r="BM200" s="21" t="s">
        <v>301</v>
      </c>
    </row>
    <row r="201" spans="2:65" s="1" customFormat="1" ht="38.25" customHeight="1">
      <c r="B201" s="37"/>
      <c r="C201" s="169" t="s">
        <v>302</v>
      </c>
      <c r="D201" s="169" t="s">
        <v>152</v>
      </c>
      <c r="E201" s="170" t="s">
        <v>303</v>
      </c>
      <c r="F201" s="256" t="s">
        <v>304</v>
      </c>
      <c r="G201" s="256"/>
      <c r="H201" s="256"/>
      <c r="I201" s="256"/>
      <c r="J201" s="171" t="s">
        <v>206</v>
      </c>
      <c r="K201" s="172">
        <v>645</v>
      </c>
      <c r="L201" s="259">
        <v>0</v>
      </c>
      <c r="M201" s="260"/>
      <c r="N201" s="250">
        <f>ROUND(L201*K201,2)</f>
        <v>0</v>
      </c>
      <c r="O201" s="250"/>
      <c r="P201" s="250"/>
      <c r="Q201" s="250"/>
      <c r="R201" s="39"/>
      <c r="T201" s="173" t="s">
        <v>21</v>
      </c>
      <c r="U201" s="46" t="s">
        <v>43</v>
      </c>
      <c r="V201" s="38"/>
      <c r="W201" s="174">
        <f>V201*K201</f>
        <v>0</v>
      </c>
      <c r="X201" s="174">
        <v>0</v>
      </c>
      <c r="Y201" s="174">
        <f>X201*K201</f>
        <v>0</v>
      </c>
      <c r="Z201" s="174">
        <v>0</v>
      </c>
      <c r="AA201" s="175">
        <f>Z201*K201</f>
        <v>0</v>
      </c>
      <c r="AR201" s="21" t="s">
        <v>156</v>
      </c>
      <c r="AT201" s="21" t="s">
        <v>152</v>
      </c>
      <c r="AU201" s="21" t="s">
        <v>108</v>
      </c>
      <c r="AY201" s="21" t="s">
        <v>151</v>
      </c>
      <c r="BE201" s="112">
        <f>IF(U201="základní",N201,0)</f>
        <v>0</v>
      </c>
      <c r="BF201" s="112">
        <f>IF(U201="snížená",N201,0)</f>
        <v>0</v>
      </c>
      <c r="BG201" s="112">
        <f>IF(U201="zákl. přenesená",N201,0)</f>
        <v>0</v>
      </c>
      <c r="BH201" s="112">
        <f>IF(U201="sníž. přenesená",N201,0)</f>
        <v>0</v>
      </c>
      <c r="BI201" s="112">
        <f>IF(U201="nulová",N201,0)</f>
        <v>0</v>
      </c>
      <c r="BJ201" s="21" t="s">
        <v>86</v>
      </c>
      <c r="BK201" s="112">
        <f>ROUND(L201*K201,2)</f>
        <v>0</v>
      </c>
      <c r="BL201" s="21" t="s">
        <v>156</v>
      </c>
      <c r="BM201" s="21" t="s">
        <v>305</v>
      </c>
    </row>
    <row r="202" spans="2:65" s="10" customFormat="1" ht="16.5" customHeight="1">
      <c r="B202" s="176"/>
      <c r="C202" s="177"/>
      <c r="D202" s="177"/>
      <c r="E202" s="178" t="s">
        <v>21</v>
      </c>
      <c r="F202" s="281" t="s">
        <v>295</v>
      </c>
      <c r="G202" s="282"/>
      <c r="H202" s="282"/>
      <c r="I202" s="282"/>
      <c r="J202" s="177"/>
      <c r="K202" s="178" t="s">
        <v>21</v>
      </c>
      <c r="L202" s="177"/>
      <c r="M202" s="177"/>
      <c r="N202" s="177"/>
      <c r="O202" s="177"/>
      <c r="P202" s="177"/>
      <c r="Q202" s="177"/>
      <c r="R202" s="179"/>
      <c r="T202" s="180"/>
      <c r="U202" s="177"/>
      <c r="V202" s="177"/>
      <c r="W202" s="177"/>
      <c r="X202" s="177"/>
      <c r="Y202" s="177"/>
      <c r="Z202" s="177"/>
      <c r="AA202" s="181"/>
      <c r="AT202" s="182" t="s">
        <v>159</v>
      </c>
      <c r="AU202" s="182" t="s">
        <v>108</v>
      </c>
      <c r="AV202" s="10" t="s">
        <v>86</v>
      </c>
      <c r="AW202" s="10" t="s">
        <v>35</v>
      </c>
      <c r="AX202" s="10" t="s">
        <v>78</v>
      </c>
      <c r="AY202" s="182" t="s">
        <v>151</v>
      </c>
    </row>
    <row r="203" spans="2:65" s="11" customFormat="1" ht="16.5" customHeight="1">
      <c r="B203" s="183"/>
      <c r="C203" s="184"/>
      <c r="D203" s="184"/>
      <c r="E203" s="185" t="s">
        <v>21</v>
      </c>
      <c r="F203" s="285" t="s">
        <v>306</v>
      </c>
      <c r="G203" s="286"/>
      <c r="H203" s="286"/>
      <c r="I203" s="286"/>
      <c r="J203" s="184"/>
      <c r="K203" s="186">
        <v>645</v>
      </c>
      <c r="L203" s="184"/>
      <c r="M203" s="184"/>
      <c r="N203" s="184"/>
      <c r="O203" s="184"/>
      <c r="P203" s="184"/>
      <c r="Q203" s="184"/>
      <c r="R203" s="187"/>
      <c r="T203" s="188"/>
      <c r="U203" s="184"/>
      <c r="V203" s="184"/>
      <c r="W203" s="184"/>
      <c r="X203" s="184"/>
      <c r="Y203" s="184"/>
      <c r="Z203" s="184"/>
      <c r="AA203" s="189"/>
      <c r="AT203" s="190" t="s">
        <v>159</v>
      </c>
      <c r="AU203" s="190" t="s">
        <v>108</v>
      </c>
      <c r="AV203" s="11" t="s">
        <v>108</v>
      </c>
      <c r="AW203" s="11" t="s">
        <v>35</v>
      </c>
      <c r="AX203" s="11" t="s">
        <v>86</v>
      </c>
      <c r="AY203" s="190" t="s">
        <v>151</v>
      </c>
    </row>
    <row r="204" spans="2:65" s="1" customFormat="1" ht="25.5" customHeight="1">
      <c r="B204" s="37"/>
      <c r="C204" s="169" t="s">
        <v>307</v>
      </c>
      <c r="D204" s="169" t="s">
        <v>152</v>
      </c>
      <c r="E204" s="170" t="s">
        <v>308</v>
      </c>
      <c r="F204" s="256" t="s">
        <v>309</v>
      </c>
      <c r="G204" s="256"/>
      <c r="H204" s="256"/>
      <c r="I204" s="256"/>
      <c r="J204" s="171" t="s">
        <v>206</v>
      </c>
      <c r="K204" s="172">
        <v>645</v>
      </c>
      <c r="L204" s="259">
        <v>0</v>
      </c>
      <c r="M204" s="260"/>
      <c r="N204" s="250">
        <f>ROUND(L204*K204,2)</f>
        <v>0</v>
      </c>
      <c r="O204" s="250"/>
      <c r="P204" s="250"/>
      <c r="Q204" s="250"/>
      <c r="R204" s="39"/>
      <c r="T204" s="173" t="s">
        <v>21</v>
      </c>
      <c r="U204" s="46" t="s">
        <v>43</v>
      </c>
      <c r="V204" s="38"/>
      <c r="W204" s="174">
        <f>V204*K204</f>
        <v>0</v>
      </c>
      <c r="X204" s="174">
        <v>0</v>
      </c>
      <c r="Y204" s="174">
        <f>X204*K204</f>
        <v>0</v>
      </c>
      <c r="Z204" s="174">
        <v>0</v>
      </c>
      <c r="AA204" s="175">
        <f>Z204*K204</f>
        <v>0</v>
      </c>
      <c r="AR204" s="21" t="s">
        <v>156</v>
      </c>
      <c r="AT204" s="21" t="s">
        <v>152</v>
      </c>
      <c r="AU204" s="21" t="s">
        <v>108</v>
      </c>
      <c r="AY204" s="21" t="s">
        <v>151</v>
      </c>
      <c r="BE204" s="112">
        <f>IF(U204="základní",N204,0)</f>
        <v>0</v>
      </c>
      <c r="BF204" s="112">
        <f>IF(U204="snížená",N204,0)</f>
        <v>0</v>
      </c>
      <c r="BG204" s="112">
        <f>IF(U204="zákl. přenesená",N204,0)</f>
        <v>0</v>
      </c>
      <c r="BH204" s="112">
        <f>IF(U204="sníž. přenesená",N204,0)</f>
        <v>0</v>
      </c>
      <c r="BI204" s="112">
        <f>IF(U204="nulová",N204,0)</f>
        <v>0</v>
      </c>
      <c r="BJ204" s="21" t="s">
        <v>86</v>
      </c>
      <c r="BK204" s="112">
        <f>ROUND(L204*K204,2)</f>
        <v>0</v>
      </c>
      <c r="BL204" s="21" t="s">
        <v>156</v>
      </c>
      <c r="BM204" s="21" t="s">
        <v>310</v>
      </c>
    </row>
    <row r="205" spans="2:65" s="1" customFormat="1" ht="38.25" customHeight="1">
      <c r="B205" s="37"/>
      <c r="C205" s="169" t="s">
        <v>311</v>
      </c>
      <c r="D205" s="169" t="s">
        <v>152</v>
      </c>
      <c r="E205" s="170" t="s">
        <v>312</v>
      </c>
      <c r="F205" s="256" t="s">
        <v>313</v>
      </c>
      <c r="G205" s="256"/>
      <c r="H205" s="256"/>
      <c r="I205" s="256"/>
      <c r="J205" s="171" t="s">
        <v>206</v>
      </c>
      <c r="K205" s="172">
        <v>645</v>
      </c>
      <c r="L205" s="259">
        <v>0</v>
      </c>
      <c r="M205" s="260"/>
      <c r="N205" s="250">
        <f>ROUND(L205*K205,2)</f>
        <v>0</v>
      </c>
      <c r="O205" s="250"/>
      <c r="P205" s="250"/>
      <c r="Q205" s="250"/>
      <c r="R205" s="39"/>
      <c r="T205" s="173" t="s">
        <v>21</v>
      </c>
      <c r="U205" s="46" t="s">
        <v>43</v>
      </c>
      <c r="V205" s="38"/>
      <c r="W205" s="174">
        <f>V205*K205</f>
        <v>0</v>
      </c>
      <c r="X205" s="174">
        <v>0</v>
      </c>
      <c r="Y205" s="174">
        <f>X205*K205</f>
        <v>0</v>
      </c>
      <c r="Z205" s="174">
        <v>0</v>
      </c>
      <c r="AA205" s="175">
        <f>Z205*K205</f>
        <v>0</v>
      </c>
      <c r="AR205" s="21" t="s">
        <v>156</v>
      </c>
      <c r="AT205" s="21" t="s">
        <v>152</v>
      </c>
      <c r="AU205" s="21" t="s">
        <v>108</v>
      </c>
      <c r="AY205" s="21" t="s">
        <v>151</v>
      </c>
      <c r="BE205" s="112">
        <f>IF(U205="základní",N205,0)</f>
        <v>0</v>
      </c>
      <c r="BF205" s="112">
        <f>IF(U205="snížená",N205,0)</f>
        <v>0</v>
      </c>
      <c r="BG205" s="112">
        <f>IF(U205="zákl. přenesená",N205,0)</f>
        <v>0</v>
      </c>
      <c r="BH205" s="112">
        <f>IF(U205="sníž. přenesená",N205,0)</f>
        <v>0</v>
      </c>
      <c r="BI205" s="112">
        <f>IF(U205="nulová",N205,0)</f>
        <v>0</v>
      </c>
      <c r="BJ205" s="21" t="s">
        <v>86</v>
      </c>
      <c r="BK205" s="112">
        <f>ROUND(L205*K205,2)</f>
        <v>0</v>
      </c>
      <c r="BL205" s="21" t="s">
        <v>156</v>
      </c>
      <c r="BM205" s="21" t="s">
        <v>314</v>
      </c>
    </row>
    <row r="206" spans="2:65" s="1" customFormat="1" ht="38.25" customHeight="1">
      <c r="B206" s="37"/>
      <c r="C206" s="169" t="s">
        <v>315</v>
      </c>
      <c r="D206" s="169" t="s">
        <v>152</v>
      </c>
      <c r="E206" s="170" t="s">
        <v>316</v>
      </c>
      <c r="F206" s="256" t="s">
        <v>317</v>
      </c>
      <c r="G206" s="256"/>
      <c r="H206" s="256"/>
      <c r="I206" s="256"/>
      <c r="J206" s="171" t="s">
        <v>206</v>
      </c>
      <c r="K206" s="172">
        <v>1</v>
      </c>
      <c r="L206" s="259">
        <v>0</v>
      </c>
      <c r="M206" s="260"/>
      <c r="N206" s="250">
        <f>ROUND(L206*K206,2)</f>
        <v>0</v>
      </c>
      <c r="O206" s="250"/>
      <c r="P206" s="250"/>
      <c r="Q206" s="250"/>
      <c r="R206" s="39"/>
      <c r="T206" s="173" t="s">
        <v>21</v>
      </c>
      <c r="U206" s="46" t="s">
        <v>43</v>
      </c>
      <c r="V206" s="38"/>
      <c r="W206" s="174">
        <f>V206*K206</f>
        <v>0</v>
      </c>
      <c r="X206" s="174">
        <v>0</v>
      </c>
      <c r="Y206" s="174">
        <f>X206*K206</f>
        <v>0</v>
      </c>
      <c r="Z206" s="174">
        <v>0</v>
      </c>
      <c r="AA206" s="175">
        <f>Z206*K206</f>
        <v>0</v>
      </c>
      <c r="AR206" s="21" t="s">
        <v>156</v>
      </c>
      <c r="AT206" s="21" t="s">
        <v>152</v>
      </c>
      <c r="AU206" s="21" t="s">
        <v>108</v>
      </c>
      <c r="AY206" s="21" t="s">
        <v>151</v>
      </c>
      <c r="BE206" s="112">
        <f>IF(U206="základní",N206,0)</f>
        <v>0</v>
      </c>
      <c r="BF206" s="112">
        <f>IF(U206="snížená",N206,0)</f>
        <v>0</v>
      </c>
      <c r="BG206" s="112">
        <f>IF(U206="zákl. přenesená",N206,0)</f>
        <v>0</v>
      </c>
      <c r="BH206" s="112">
        <f>IF(U206="sníž. přenesená",N206,0)</f>
        <v>0</v>
      </c>
      <c r="BI206" s="112">
        <f>IF(U206="nulová",N206,0)</f>
        <v>0</v>
      </c>
      <c r="BJ206" s="21" t="s">
        <v>86</v>
      </c>
      <c r="BK206" s="112">
        <f>ROUND(L206*K206,2)</f>
        <v>0</v>
      </c>
      <c r="BL206" s="21" t="s">
        <v>156</v>
      </c>
      <c r="BM206" s="21" t="s">
        <v>318</v>
      </c>
    </row>
    <row r="207" spans="2:65" s="10" customFormat="1" ht="16.5" customHeight="1">
      <c r="B207" s="176"/>
      <c r="C207" s="177"/>
      <c r="D207" s="177"/>
      <c r="E207" s="178" t="s">
        <v>21</v>
      </c>
      <c r="F207" s="281" t="s">
        <v>319</v>
      </c>
      <c r="G207" s="282"/>
      <c r="H207" s="282"/>
      <c r="I207" s="282"/>
      <c r="J207" s="177"/>
      <c r="K207" s="178" t="s">
        <v>21</v>
      </c>
      <c r="L207" s="177"/>
      <c r="M207" s="177"/>
      <c r="N207" s="177"/>
      <c r="O207" s="177"/>
      <c r="P207" s="177"/>
      <c r="Q207" s="177"/>
      <c r="R207" s="179"/>
      <c r="T207" s="180"/>
      <c r="U207" s="177"/>
      <c r="V207" s="177"/>
      <c r="W207" s="177"/>
      <c r="X207" s="177"/>
      <c r="Y207" s="177"/>
      <c r="Z207" s="177"/>
      <c r="AA207" s="181"/>
      <c r="AT207" s="182" t="s">
        <v>159</v>
      </c>
      <c r="AU207" s="182" t="s">
        <v>108</v>
      </c>
      <c r="AV207" s="10" t="s">
        <v>86</v>
      </c>
      <c r="AW207" s="10" t="s">
        <v>35</v>
      </c>
      <c r="AX207" s="10" t="s">
        <v>78</v>
      </c>
      <c r="AY207" s="182" t="s">
        <v>151</v>
      </c>
    </row>
    <row r="208" spans="2:65" s="10" customFormat="1" ht="16.5" customHeight="1">
      <c r="B208" s="176"/>
      <c r="C208" s="177"/>
      <c r="D208" s="177"/>
      <c r="E208" s="178" t="s">
        <v>21</v>
      </c>
      <c r="F208" s="283" t="s">
        <v>259</v>
      </c>
      <c r="G208" s="284"/>
      <c r="H208" s="284"/>
      <c r="I208" s="284"/>
      <c r="J208" s="177"/>
      <c r="K208" s="178" t="s">
        <v>21</v>
      </c>
      <c r="L208" s="177"/>
      <c r="M208" s="177"/>
      <c r="N208" s="177"/>
      <c r="O208" s="177"/>
      <c r="P208" s="177"/>
      <c r="Q208" s="177"/>
      <c r="R208" s="179"/>
      <c r="T208" s="180"/>
      <c r="U208" s="177"/>
      <c r="V208" s="177"/>
      <c r="W208" s="177"/>
      <c r="X208" s="177"/>
      <c r="Y208" s="177"/>
      <c r="Z208" s="177"/>
      <c r="AA208" s="181"/>
      <c r="AT208" s="182" t="s">
        <v>159</v>
      </c>
      <c r="AU208" s="182" t="s">
        <v>108</v>
      </c>
      <c r="AV208" s="10" t="s">
        <v>86</v>
      </c>
      <c r="AW208" s="10" t="s">
        <v>35</v>
      </c>
      <c r="AX208" s="10" t="s">
        <v>78</v>
      </c>
      <c r="AY208" s="182" t="s">
        <v>151</v>
      </c>
    </row>
    <row r="209" spans="2:65" s="11" customFormat="1" ht="16.5" customHeight="1">
      <c r="B209" s="183"/>
      <c r="C209" s="184"/>
      <c r="D209" s="184"/>
      <c r="E209" s="185" t="s">
        <v>21</v>
      </c>
      <c r="F209" s="285" t="s">
        <v>86</v>
      </c>
      <c r="G209" s="286"/>
      <c r="H209" s="286"/>
      <c r="I209" s="286"/>
      <c r="J209" s="184"/>
      <c r="K209" s="186">
        <v>1</v>
      </c>
      <c r="L209" s="184"/>
      <c r="M209" s="184"/>
      <c r="N209" s="184"/>
      <c r="O209" s="184"/>
      <c r="P209" s="184"/>
      <c r="Q209" s="184"/>
      <c r="R209" s="187"/>
      <c r="T209" s="188"/>
      <c r="U209" s="184"/>
      <c r="V209" s="184"/>
      <c r="W209" s="184"/>
      <c r="X209" s="184"/>
      <c r="Y209" s="184"/>
      <c r="Z209" s="184"/>
      <c r="AA209" s="189"/>
      <c r="AT209" s="190" t="s">
        <v>159</v>
      </c>
      <c r="AU209" s="190" t="s">
        <v>108</v>
      </c>
      <c r="AV209" s="11" t="s">
        <v>108</v>
      </c>
      <c r="AW209" s="11" t="s">
        <v>35</v>
      </c>
      <c r="AX209" s="11" t="s">
        <v>86</v>
      </c>
      <c r="AY209" s="190" t="s">
        <v>151</v>
      </c>
    </row>
    <row r="210" spans="2:65" s="1" customFormat="1" ht="38.25" customHeight="1">
      <c r="B210" s="37"/>
      <c r="C210" s="169" t="s">
        <v>320</v>
      </c>
      <c r="D210" s="169" t="s">
        <v>152</v>
      </c>
      <c r="E210" s="170" t="s">
        <v>321</v>
      </c>
      <c r="F210" s="256" t="s">
        <v>322</v>
      </c>
      <c r="G210" s="256"/>
      <c r="H210" s="256"/>
      <c r="I210" s="256"/>
      <c r="J210" s="171" t="s">
        <v>206</v>
      </c>
      <c r="K210" s="172">
        <v>2</v>
      </c>
      <c r="L210" s="259">
        <v>0</v>
      </c>
      <c r="M210" s="260"/>
      <c r="N210" s="250">
        <f>ROUND(L210*K210,2)</f>
        <v>0</v>
      </c>
      <c r="O210" s="250"/>
      <c r="P210" s="250"/>
      <c r="Q210" s="250"/>
      <c r="R210" s="39"/>
      <c r="T210" s="173" t="s">
        <v>21</v>
      </c>
      <c r="U210" s="46" t="s">
        <v>43</v>
      </c>
      <c r="V210" s="38"/>
      <c r="W210" s="174">
        <f>V210*K210</f>
        <v>0</v>
      </c>
      <c r="X210" s="174">
        <v>0</v>
      </c>
      <c r="Y210" s="174">
        <f>X210*K210</f>
        <v>0</v>
      </c>
      <c r="Z210" s="174">
        <v>0</v>
      </c>
      <c r="AA210" s="175">
        <f>Z210*K210</f>
        <v>0</v>
      </c>
      <c r="AR210" s="21" t="s">
        <v>156</v>
      </c>
      <c r="AT210" s="21" t="s">
        <v>152</v>
      </c>
      <c r="AU210" s="21" t="s">
        <v>108</v>
      </c>
      <c r="AY210" s="21" t="s">
        <v>151</v>
      </c>
      <c r="BE210" s="112">
        <f>IF(U210="základní",N210,0)</f>
        <v>0</v>
      </c>
      <c r="BF210" s="112">
        <f>IF(U210="snížená",N210,0)</f>
        <v>0</v>
      </c>
      <c r="BG210" s="112">
        <f>IF(U210="zákl. přenesená",N210,0)</f>
        <v>0</v>
      </c>
      <c r="BH210" s="112">
        <f>IF(U210="sníž. přenesená",N210,0)</f>
        <v>0</v>
      </c>
      <c r="BI210" s="112">
        <f>IF(U210="nulová",N210,0)</f>
        <v>0</v>
      </c>
      <c r="BJ210" s="21" t="s">
        <v>86</v>
      </c>
      <c r="BK210" s="112">
        <f>ROUND(L210*K210,2)</f>
        <v>0</v>
      </c>
      <c r="BL210" s="21" t="s">
        <v>156</v>
      </c>
      <c r="BM210" s="21" t="s">
        <v>323</v>
      </c>
    </row>
    <row r="211" spans="2:65" s="10" customFormat="1" ht="16.5" customHeight="1">
      <c r="B211" s="176"/>
      <c r="C211" s="177"/>
      <c r="D211" s="177"/>
      <c r="E211" s="178" t="s">
        <v>21</v>
      </c>
      <c r="F211" s="281" t="s">
        <v>319</v>
      </c>
      <c r="G211" s="282"/>
      <c r="H211" s="282"/>
      <c r="I211" s="282"/>
      <c r="J211" s="177"/>
      <c r="K211" s="178" t="s">
        <v>21</v>
      </c>
      <c r="L211" s="177"/>
      <c r="M211" s="177"/>
      <c r="N211" s="177"/>
      <c r="O211" s="177"/>
      <c r="P211" s="177"/>
      <c r="Q211" s="177"/>
      <c r="R211" s="179"/>
      <c r="T211" s="180"/>
      <c r="U211" s="177"/>
      <c r="V211" s="177"/>
      <c r="W211" s="177"/>
      <c r="X211" s="177"/>
      <c r="Y211" s="177"/>
      <c r="Z211" s="177"/>
      <c r="AA211" s="181"/>
      <c r="AT211" s="182" t="s">
        <v>159</v>
      </c>
      <c r="AU211" s="182" t="s">
        <v>108</v>
      </c>
      <c r="AV211" s="10" t="s">
        <v>86</v>
      </c>
      <c r="AW211" s="10" t="s">
        <v>35</v>
      </c>
      <c r="AX211" s="10" t="s">
        <v>78</v>
      </c>
      <c r="AY211" s="182" t="s">
        <v>151</v>
      </c>
    </row>
    <row r="212" spans="2:65" s="10" customFormat="1" ht="16.5" customHeight="1">
      <c r="B212" s="176"/>
      <c r="C212" s="177"/>
      <c r="D212" s="177"/>
      <c r="E212" s="178" t="s">
        <v>21</v>
      </c>
      <c r="F212" s="283" t="s">
        <v>259</v>
      </c>
      <c r="G212" s="284"/>
      <c r="H212" s="284"/>
      <c r="I212" s="284"/>
      <c r="J212" s="177"/>
      <c r="K212" s="178" t="s">
        <v>21</v>
      </c>
      <c r="L212" s="177"/>
      <c r="M212" s="177"/>
      <c r="N212" s="177"/>
      <c r="O212" s="177"/>
      <c r="P212" s="177"/>
      <c r="Q212" s="177"/>
      <c r="R212" s="179"/>
      <c r="T212" s="180"/>
      <c r="U212" s="177"/>
      <c r="V212" s="177"/>
      <c r="W212" s="177"/>
      <c r="X212" s="177"/>
      <c r="Y212" s="177"/>
      <c r="Z212" s="177"/>
      <c r="AA212" s="181"/>
      <c r="AT212" s="182" t="s">
        <v>159</v>
      </c>
      <c r="AU212" s="182" t="s">
        <v>108</v>
      </c>
      <c r="AV212" s="10" t="s">
        <v>86</v>
      </c>
      <c r="AW212" s="10" t="s">
        <v>35</v>
      </c>
      <c r="AX212" s="10" t="s">
        <v>78</v>
      </c>
      <c r="AY212" s="182" t="s">
        <v>151</v>
      </c>
    </row>
    <row r="213" spans="2:65" s="11" customFormat="1" ht="16.5" customHeight="1">
      <c r="B213" s="183"/>
      <c r="C213" s="184"/>
      <c r="D213" s="184"/>
      <c r="E213" s="185" t="s">
        <v>21</v>
      </c>
      <c r="F213" s="285" t="s">
        <v>108</v>
      </c>
      <c r="G213" s="286"/>
      <c r="H213" s="286"/>
      <c r="I213" s="286"/>
      <c r="J213" s="184"/>
      <c r="K213" s="186">
        <v>2</v>
      </c>
      <c r="L213" s="184"/>
      <c r="M213" s="184"/>
      <c r="N213" s="184"/>
      <c r="O213" s="184"/>
      <c r="P213" s="184"/>
      <c r="Q213" s="184"/>
      <c r="R213" s="187"/>
      <c r="T213" s="188"/>
      <c r="U213" s="184"/>
      <c r="V213" s="184"/>
      <c r="W213" s="184"/>
      <c r="X213" s="184"/>
      <c r="Y213" s="184"/>
      <c r="Z213" s="184"/>
      <c r="AA213" s="189"/>
      <c r="AT213" s="190" t="s">
        <v>159</v>
      </c>
      <c r="AU213" s="190" t="s">
        <v>108</v>
      </c>
      <c r="AV213" s="11" t="s">
        <v>108</v>
      </c>
      <c r="AW213" s="11" t="s">
        <v>35</v>
      </c>
      <c r="AX213" s="11" t="s">
        <v>86</v>
      </c>
      <c r="AY213" s="190" t="s">
        <v>151</v>
      </c>
    </row>
    <row r="214" spans="2:65" s="1" customFormat="1" ht="25.5" customHeight="1">
      <c r="B214" s="37"/>
      <c r="C214" s="169" t="s">
        <v>324</v>
      </c>
      <c r="D214" s="169" t="s">
        <v>152</v>
      </c>
      <c r="E214" s="170" t="s">
        <v>308</v>
      </c>
      <c r="F214" s="256" t="s">
        <v>309</v>
      </c>
      <c r="G214" s="256"/>
      <c r="H214" s="256"/>
      <c r="I214" s="256"/>
      <c r="J214" s="171" t="s">
        <v>206</v>
      </c>
      <c r="K214" s="172">
        <v>3</v>
      </c>
      <c r="L214" s="259">
        <v>0</v>
      </c>
      <c r="M214" s="260"/>
      <c r="N214" s="250">
        <f>ROUND(L214*K214,2)</f>
        <v>0</v>
      </c>
      <c r="O214" s="250"/>
      <c r="P214" s="250"/>
      <c r="Q214" s="250"/>
      <c r="R214" s="39"/>
      <c r="T214" s="173" t="s">
        <v>21</v>
      </c>
      <c r="U214" s="46" t="s">
        <v>43</v>
      </c>
      <c r="V214" s="38"/>
      <c r="W214" s="174">
        <f>V214*K214</f>
        <v>0</v>
      </c>
      <c r="X214" s="174">
        <v>0</v>
      </c>
      <c r="Y214" s="174">
        <f>X214*K214</f>
        <v>0</v>
      </c>
      <c r="Z214" s="174">
        <v>0</v>
      </c>
      <c r="AA214" s="175">
        <f>Z214*K214</f>
        <v>0</v>
      </c>
      <c r="AR214" s="21" t="s">
        <v>156</v>
      </c>
      <c r="AT214" s="21" t="s">
        <v>152</v>
      </c>
      <c r="AU214" s="21" t="s">
        <v>108</v>
      </c>
      <c r="AY214" s="21" t="s">
        <v>151</v>
      </c>
      <c r="BE214" s="112">
        <f>IF(U214="základní",N214,0)</f>
        <v>0</v>
      </c>
      <c r="BF214" s="112">
        <f>IF(U214="snížená",N214,0)</f>
        <v>0</v>
      </c>
      <c r="BG214" s="112">
        <f>IF(U214="zákl. přenesená",N214,0)</f>
        <v>0</v>
      </c>
      <c r="BH214" s="112">
        <f>IF(U214="sníž. přenesená",N214,0)</f>
        <v>0</v>
      </c>
      <c r="BI214" s="112">
        <f>IF(U214="nulová",N214,0)</f>
        <v>0</v>
      </c>
      <c r="BJ214" s="21" t="s">
        <v>86</v>
      </c>
      <c r="BK214" s="112">
        <f>ROUND(L214*K214,2)</f>
        <v>0</v>
      </c>
      <c r="BL214" s="21" t="s">
        <v>156</v>
      </c>
      <c r="BM214" s="21" t="s">
        <v>325</v>
      </c>
    </row>
    <row r="215" spans="2:65" s="11" customFormat="1" ht="16.5" customHeight="1">
      <c r="B215" s="183"/>
      <c r="C215" s="184"/>
      <c r="D215" s="184"/>
      <c r="E215" s="185" t="s">
        <v>21</v>
      </c>
      <c r="F215" s="257" t="s">
        <v>326</v>
      </c>
      <c r="G215" s="258"/>
      <c r="H215" s="258"/>
      <c r="I215" s="258"/>
      <c r="J215" s="184"/>
      <c r="K215" s="186">
        <v>3</v>
      </c>
      <c r="L215" s="184"/>
      <c r="M215" s="184"/>
      <c r="N215" s="184"/>
      <c r="O215" s="184"/>
      <c r="P215" s="184"/>
      <c r="Q215" s="184"/>
      <c r="R215" s="187"/>
      <c r="T215" s="188"/>
      <c r="U215" s="184"/>
      <c r="V215" s="184"/>
      <c r="W215" s="184"/>
      <c r="X215" s="184"/>
      <c r="Y215" s="184"/>
      <c r="Z215" s="184"/>
      <c r="AA215" s="189"/>
      <c r="AT215" s="190" t="s">
        <v>159</v>
      </c>
      <c r="AU215" s="190" t="s">
        <v>108</v>
      </c>
      <c r="AV215" s="11" t="s">
        <v>108</v>
      </c>
      <c r="AW215" s="11" t="s">
        <v>35</v>
      </c>
      <c r="AX215" s="11" t="s">
        <v>86</v>
      </c>
      <c r="AY215" s="190" t="s">
        <v>151</v>
      </c>
    </row>
    <row r="216" spans="2:65" s="1" customFormat="1" ht="25.5" customHeight="1">
      <c r="B216" s="37"/>
      <c r="C216" s="169" t="s">
        <v>327</v>
      </c>
      <c r="D216" s="169" t="s">
        <v>152</v>
      </c>
      <c r="E216" s="170" t="s">
        <v>328</v>
      </c>
      <c r="F216" s="256" t="s">
        <v>329</v>
      </c>
      <c r="G216" s="256"/>
      <c r="H216" s="256"/>
      <c r="I216" s="256"/>
      <c r="J216" s="171" t="s">
        <v>206</v>
      </c>
      <c r="K216" s="172">
        <v>3</v>
      </c>
      <c r="L216" s="259">
        <v>0</v>
      </c>
      <c r="M216" s="260"/>
      <c r="N216" s="250">
        <f>ROUND(L216*K216,2)</f>
        <v>0</v>
      </c>
      <c r="O216" s="250"/>
      <c r="P216" s="250"/>
      <c r="Q216" s="250"/>
      <c r="R216" s="39"/>
      <c r="T216" s="173" t="s">
        <v>21</v>
      </c>
      <c r="U216" s="46" t="s">
        <v>43</v>
      </c>
      <c r="V216" s="38"/>
      <c r="W216" s="174">
        <f>V216*K216</f>
        <v>0</v>
      </c>
      <c r="X216" s="174">
        <v>0.19694999999999999</v>
      </c>
      <c r="Y216" s="174">
        <f>X216*K216</f>
        <v>0.59084999999999999</v>
      </c>
      <c r="Z216" s="174">
        <v>0</v>
      </c>
      <c r="AA216" s="175">
        <f>Z216*K216</f>
        <v>0</v>
      </c>
      <c r="AR216" s="21" t="s">
        <v>156</v>
      </c>
      <c r="AT216" s="21" t="s">
        <v>152</v>
      </c>
      <c r="AU216" s="21" t="s">
        <v>108</v>
      </c>
      <c r="AY216" s="21" t="s">
        <v>151</v>
      </c>
      <c r="BE216" s="112">
        <f>IF(U216="základní",N216,0)</f>
        <v>0</v>
      </c>
      <c r="BF216" s="112">
        <f>IF(U216="snížená",N216,0)</f>
        <v>0</v>
      </c>
      <c r="BG216" s="112">
        <f>IF(U216="zákl. přenesená",N216,0)</f>
        <v>0</v>
      </c>
      <c r="BH216" s="112">
        <f>IF(U216="sníž. přenesená",N216,0)</f>
        <v>0</v>
      </c>
      <c r="BI216" s="112">
        <f>IF(U216="nulová",N216,0)</f>
        <v>0</v>
      </c>
      <c r="BJ216" s="21" t="s">
        <v>86</v>
      </c>
      <c r="BK216" s="112">
        <f>ROUND(L216*K216,2)</f>
        <v>0</v>
      </c>
      <c r="BL216" s="21" t="s">
        <v>156</v>
      </c>
      <c r="BM216" s="21" t="s">
        <v>330</v>
      </c>
    </row>
    <row r="217" spans="2:65" s="9" customFormat="1" ht="29.85" customHeight="1">
      <c r="B217" s="158"/>
      <c r="C217" s="159"/>
      <c r="D217" s="168" t="s">
        <v>122</v>
      </c>
      <c r="E217" s="168"/>
      <c r="F217" s="168"/>
      <c r="G217" s="168"/>
      <c r="H217" s="168"/>
      <c r="I217" s="168"/>
      <c r="J217" s="168"/>
      <c r="K217" s="168"/>
      <c r="L217" s="168"/>
      <c r="M217" s="168"/>
      <c r="N217" s="251">
        <f>BK217</f>
        <v>0</v>
      </c>
      <c r="O217" s="252"/>
      <c r="P217" s="252"/>
      <c r="Q217" s="252"/>
      <c r="R217" s="161"/>
      <c r="T217" s="162"/>
      <c r="U217" s="159"/>
      <c r="V217" s="159"/>
      <c r="W217" s="163">
        <f>SUM(W218:W229)</f>
        <v>0</v>
      </c>
      <c r="X217" s="159"/>
      <c r="Y217" s="163">
        <f>SUM(Y218:Y229)</f>
        <v>13.3903</v>
      </c>
      <c r="Z217" s="159"/>
      <c r="AA217" s="164">
        <f>SUM(AA218:AA229)</f>
        <v>0</v>
      </c>
      <c r="AR217" s="165" t="s">
        <v>86</v>
      </c>
      <c r="AT217" s="166" t="s">
        <v>77</v>
      </c>
      <c r="AU217" s="166" t="s">
        <v>86</v>
      </c>
      <c r="AY217" s="165" t="s">
        <v>151</v>
      </c>
      <c r="BK217" s="167">
        <f>SUM(BK218:BK229)</f>
        <v>0</v>
      </c>
    </row>
    <row r="218" spans="2:65" s="1" customFormat="1" ht="16.5" customHeight="1">
      <c r="B218" s="37"/>
      <c r="C218" s="169" t="s">
        <v>331</v>
      </c>
      <c r="D218" s="169" t="s">
        <v>152</v>
      </c>
      <c r="E218" s="170" t="s">
        <v>332</v>
      </c>
      <c r="F218" s="256" t="s">
        <v>333</v>
      </c>
      <c r="G218" s="256"/>
      <c r="H218" s="256"/>
      <c r="I218" s="256"/>
      <c r="J218" s="171" t="s">
        <v>206</v>
      </c>
      <c r="K218" s="172">
        <v>47</v>
      </c>
      <c r="L218" s="259">
        <v>0</v>
      </c>
      <c r="M218" s="260"/>
      <c r="N218" s="250">
        <f>ROUND(L218*K218,2)</f>
        <v>0</v>
      </c>
      <c r="O218" s="250"/>
      <c r="P218" s="250"/>
      <c r="Q218" s="250"/>
      <c r="R218" s="39"/>
      <c r="T218" s="173" t="s">
        <v>21</v>
      </c>
      <c r="U218" s="46" t="s">
        <v>43</v>
      </c>
      <c r="V218" s="38"/>
      <c r="W218" s="174">
        <f>V218*K218</f>
        <v>0</v>
      </c>
      <c r="X218" s="174">
        <v>0</v>
      </c>
      <c r="Y218" s="174">
        <f>X218*K218</f>
        <v>0</v>
      </c>
      <c r="Z218" s="174">
        <v>0</v>
      </c>
      <c r="AA218" s="175">
        <f>Z218*K218</f>
        <v>0</v>
      </c>
      <c r="AR218" s="21" t="s">
        <v>156</v>
      </c>
      <c r="AT218" s="21" t="s">
        <v>152</v>
      </c>
      <c r="AU218" s="21" t="s">
        <v>108</v>
      </c>
      <c r="AY218" s="21" t="s">
        <v>151</v>
      </c>
      <c r="BE218" s="112">
        <f>IF(U218="základní",N218,0)</f>
        <v>0</v>
      </c>
      <c r="BF218" s="112">
        <f>IF(U218="snížená",N218,0)</f>
        <v>0</v>
      </c>
      <c r="BG218" s="112">
        <f>IF(U218="zákl. přenesená",N218,0)</f>
        <v>0</v>
      </c>
      <c r="BH218" s="112">
        <f>IF(U218="sníž. přenesená",N218,0)</f>
        <v>0</v>
      </c>
      <c r="BI218" s="112">
        <f>IF(U218="nulová",N218,0)</f>
        <v>0</v>
      </c>
      <c r="BJ218" s="21" t="s">
        <v>86</v>
      </c>
      <c r="BK218" s="112">
        <f>ROUND(L218*K218,2)</f>
        <v>0</v>
      </c>
      <c r="BL218" s="21" t="s">
        <v>156</v>
      </c>
      <c r="BM218" s="21" t="s">
        <v>334</v>
      </c>
    </row>
    <row r="219" spans="2:65" s="10" customFormat="1" ht="16.5" customHeight="1">
      <c r="B219" s="176"/>
      <c r="C219" s="177"/>
      <c r="D219" s="177"/>
      <c r="E219" s="178" t="s">
        <v>21</v>
      </c>
      <c r="F219" s="281" t="s">
        <v>295</v>
      </c>
      <c r="G219" s="282"/>
      <c r="H219" s="282"/>
      <c r="I219" s="282"/>
      <c r="J219" s="177"/>
      <c r="K219" s="178" t="s">
        <v>21</v>
      </c>
      <c r="L219" s="177"/>
      <c r="M219" s="177"/>
      <c r="N219" s="177"/>
      <c r="O219" s="177"/>
      <c r="P219" s="177"/>
      <c r="Q219" s="177"/>
      <c r="R219" s="179"/>
      <c r="T219" s="180"/>
      <c r="U219" s="177"/>
      <c r="V219" s="177"/>
      <c r="W219" s="177"/>
      <c r="X219" s="177"/>
      <c r="Y219" s="177"/>
      <c r="Z219" s="177"/>
      <c r="AA219" s="181"/>
      <c r="AT219" s="182" t="s">
        <v>159</v>
      </c>
      <c r="AU219" s="182" t="s">
        <v>108</v>
      </c>
      <c r="AV219" s="10" t="s">
        <v>86</v>
      </c>
      <c r="AW219" s="10" t="s">
        <v>35</v>
      </c>
      <c r="AX219" s="10" t="s">
        <v>78</v>
      </c>
      <c r="AY219" s="182" t="s">
        <v>151</v>
      </c>
    </row>
    <row r="220" spans="2:65" s="10" customFormat="1" ht="16.5" customHeight="1">
      <c r="B220" s="176"/>
      <c r="C220" s="177"/>
      <c r="D220" s="177"/>
      <c r="E220" s="178" t="s">
        <v>21</v>
      </c>
      <c r="F220" s="283" t="s">
        <v>335</v>
      </c>
      <c r="G220" s="284"/>
      <c r="H220" s="284"/>
      <c r="I220" s="284"/>
      <c r="J220" s="177"/>
      <c r="K220" s="178" t="s">
        <v>21</v>
      </c>
      <c r="L220" s="177"/>
      <c r="M220" s="177"/>
      <c r="N220" s="177"/>
      <c r="O220" s="177"/>
      <c r="P220" s="177"/>
      <c r="Q220" s="177"/>
      <c r="R220" s="179"/>
      <c r="T220" s="180"/>
      <c r="U220" s="177"/>
      <c r="V220" s="177"/>
      <c r="W220" s="177"/>
      <c r="X220" s="177"/>
      <c r="Y220" s="177"/>
      <c r="Z220" s="177"/>
      <c r="AA220" s="181"/>
      <c r="AT220" s="182" t="s">
        <v>159</v>
      </c>
      <c r="AU220" s="182" t="s">
        <v>108</v>
      </c>
      <c r="AV220" s="10" t="s">
        <v>86</v>
      </c>
      <c r="AW220" s="10" t="s">
        <v>35</v>
      </c>
      <c r="AX220" s="10" t="s">
        <v>78</v>
      </c>
      <c r="AY220" s="182" t="s">
        <v>151</v>
      </c>
    </row>
    <row r="221" spans="2:65" s="11" customFormat="1" ht="16.5" customHeight="1">
      <c r="B221" s="183"/>
      <c r="C221" s="184"/>
      <c r="D221" s="184"/>
      <c r="E221" s="185" t="s">
        <v>21</v>
      </c>
      <c r="F221" s="285" t="s">
        <v>336</v>
      </c>
      <c r="G221" s="286"/>
      <c r="H221" s="286"/>
      <c r="I221" s="286"/>
      <c r="J221" s="184"/>
      <c r="K221" s="186">
        <v>47</v>
      </c>
      <c r="L221" s="184"/>
      <c r="M221" s="184"/>
      <c r="N221" s="184"/>
      <c r="O221" s="184"/>
      <c r="P221" s="184"/>
      <c r="Q221" s="184"/>
      <c r="R221" s="187"/>
      <c r="T221" s="188"/>
      <c r="U221" s="184"/>
      <c r="V221" s="184"/>
      <c r="W221" s="184"/>
      <c r="X221" s="184"/>
      <c r="Y221" s="184"/>
      <c r="Z221" s="184"/>
      <c r="AA221" s="189"/>
      <c r="AT221" s="190" t="s">
        <v>159</v>
      </c>
      <c r="AU221" s="190" t="s">
        <v>108</v>
      </c>
      <c r="AV221" s="11" t="s">
        <v>108</v>
      </c>
      <c r="AW221" s="11" t="s">
        <v>35</v>
      </c>
      <c r="AX221" s="11" t="s">
        <v>86</v>
      </c>
      <c r="AY221" s="190" t="s">
        <v>151</v>
      </c>
    </row>
    <row r="222" spans="2:65" s="1" customFormat="1" ht="38.25" customHeight="1">
      <c r="B222" s="37"/>
      <c r="C222" s="169" t="s">
        <v>337</v>
      </c>
      <c r="D222" s="169" t="s">
        <v>152</v>
      </c>
      <c r="E222" s="170" t="s">
        <v>338</v>
      </c>
      <c r="F222" s="256" t="s">
        <v>339</v>
      </c>
      <c r="G222" s="256"/>
      <c r="H222" s="256"/>
      <c r="I222" s="256"/>
      <c r="J222" s="171" t="s">
        <v>206</v>
      </c>
      <c r="K222" s="172">
        <v>47</v>
      </c>
      <c r="L222" s="259">
        <v>0</v>
      </c>
      <c r="M222" s="260"/>
      <c r="N222" s="250">
        <f>ROUND(L222*K222,2)</f>
        <v>0</v>
      </c>
      <c r="O222" s="250"/>
      <c r="P222" s="250"/>
      <c r="Q222" s="250"/>
      <c r="R222" s="39"/>
      <c r="T222" s="173" t="s">
        <v>21</v>
      </c>
      <c r="U222" s="46" t="s">
        <v>43</v>
      </c>
      <c r="V222" s="38"/>
      <c r="W222" s="174">
        <f>V222*K222</f>
        <v>0</v>
      </c>
      <c r="X222" s="174">
        <v>0.10362</v>
      </c>
      <c r="Y222" s="174">
        <f>X222*K222</f>
        <v>4.8701400000000001</v>
      </c>
      <c r="Z222" s="174">
        <v>0</v>
      </c>
      <c r="AA222" s="175">
        <f>Z222*K222</f>
        <v>0</v>
      </c>
      <c r="AR222" s="21" t="s">
        <v>156</v>
      </c>
      <c r="AT222" s="21" t="s">
        <v>152</v>
      </c>
      <c r="AU222" s="21" t="s">
        <v>108</v>
      </c>
      <c r="AY222" s="21" t="s">
        <v>151</v>
      </c>
      <c r="BE222" s="112">
        <f>IF(U222="základní",N222,0)</f>
        <v>0</v>
      </c>
      <c r="BF222" s="112">
        <f>IF(U222="snížená",N222,0)</f>
        <v>0</v>
      </c>
      <c r="BG222" s="112">
        <f>IF(U222="zákl. přenesená",N222,0)</f>
        <v>0</v>
      </c>
      <c r="BH222" s="112">
        <f>IF(U222="sníž. přenesená",N222,0)</f>
        <v>0</v>
      </c>
      <c r="BI222" s="112">
        <f>IF(U222="nulová",N222,0)</f>
        <v>0</v>
      </c>
      <c r="BJ222" s="21" t="s">
        <v>86</v>
      </c>
      <c r="BK222" s="112">
        <f>ROUND(L222*K222,2)</f>
        <v>0</v>
      </c>
      <c r="BL222" s="21" t="s">
        <v>156</v>
      </c>
      <c r="BM222" s="21" t="s">
        <v>340</v>
      </c>
    </row>
    <row r="223" spans="2:65" s="10" customFormat="1" ht="16.5" customHeight="1">
      <c r="B223" s="176"/>
      <c r="C223" s="177"/>
      <c r="D223" s="177"/>
      <c r="E223" s="178" t="s">
        <v>21</v>
      </c>
      <c r="F223" s="281" t="s">
        <v>295</v>
      </c>
      <c r="G223" s="282"/>
      <c r="H223" s="282"/>
      <c r="I223" s="282"/>
      <c r="J223" s="177"/>
      <c r="K223" s="178" t="s">
        <v>21</v>
      </c>
      <c r="L223" s="177"/>
      <c r="M223" s="177"/>
      <c r="N223" s="177"/>
      <c r="O223" s="177"/>
      <c r="P223" s="177"/>
      <c r="Q223" s="177"/>
      <c r="R223" s="179"/>
      <c r="T223" s="180"/>
      <c r="U223" s="177"/>
      <c r="V223" s="177"/>
      <c r="W223" s="177"/>
      <c r="X223" s="177"/>
      <c r="Y223" s="177"/>
      <c r="Z223" s="177"/>
      <c r="AA223" s="181"/>
      <c r="AT223" s="182" t="s">
        <v>159</v>
      </c>
      <c r="AU223" s="182" t="s">
        <v>108</v>
      </c>
      <c r="AV223" s="10" t="s">
        <v>86</v>
      </c>
      <c r="AW223" s="10" t="s">
        <v>35</v>
      </c>
      <c r="AX223" s="10" t="s">
        <v>78</v>
      </c>
      <c r="AY223" s="182" t="s">
        <v>151</v>
      </c>
    </row>
    <row r="224" spans="2:65" s="10" customFormat="1" ht="16.5" customHeight="1">
      <c r="B224" s="176"/>
      <c r="C224" s="177"/>
      <c r="D224" s="177"/>
      <c r="E224" s="178" t="s">
        <v>21</v>
      </c>
      <c r="F224" s="283" t="s">
        <v>341</v>
      </c>
      <c r="G224" s="284"/>
      <c r="H224" s="284"/>
      <c r="I224" s="284"/>
      <c r="J224" s="177"/>
      <c r="K224" s="178" t="s">
        <v>21</v>
      </c>
      <c r="L224" s="177"/>
      <c r="M224" s="177"/>
      <c r="N224" s="177"/>
      <c r="O224" s="177"/>
      <c r="P224" s="177"/>
      <c r="Q224" s="177"/>
      <c r="R224" s="179"/>
      <c r="T224" s="180"/>
      <c r="U224" s="177"/>
      <c r="V224" s="177"/>
      <c r="W224" s="177"/>
      <c r="X224" s="177"/>
      <c r="Y224" s="177"/>
      <c r="Z224" s="177"/>
      <c r="AA224" s="181"/>
      <c r="AT224" s="182" t="s">
        <v>159</v>
      </c>
      <c r="AU224" s="182" t="s">
        <v>108</v>
      </c>
      <c r="AV224" s="10" t="s">
        <v>86</v>
      </c>
      <c r="AW224" s="10" t="s">
        <v>35</v>
      </c>
      <c r="AX224" s="10" t="s">
        <v>78</v>
      </c>
      <c r="AY224" s="182" t="s">
        <v>151</v>
      </c>
    </row>
    <row r="225" spans="2:65" s="11" customFormat="1" ht="16.5" customHeight="1">
      <c r="B225" s="183"/>
      <c r="C225" s="184"/>
      <c r="D225" s="184"/>
      <c r="E225" s="185" t="s">
        <v>21</v>
      </c>
      <c r="F225" s="285" t="s">
        <v>336</v>
      </c>
      <c r="G225" s="286"/>
      <c r="H225" s="286"/>
      <c r="I225" s="286"/>
      <c r="J225" s="184"/>
      <c r="K225" s="186">
        <v>47</v>
      </c>
      <c r="L225" s="184"/>
      <c r="M225" s="184"/>
      <c r="N225" s="184"/>
      <c r="O225" s="184"/>
      <c r="P225" s="184"/>
      <c r="Q225" s="184"/>
      <c r="R225" s="187"/>
      <c r="T225" s="188"/>
      <c r="U225" s="184"/>
      <c r="V225" s="184"/>
      <c r="W225" s="184"/>
      <c r="X225" s="184"/>
      <c r="Y225" s="184"/>
      <c r="Z225" s="184"/>
      <c r="AA225" s="189"/>
      <c r="AT225" s="190" t="s">
        <v>159</v>
      </c>
      <c r="AU225" s="190" t="s">
        <v>108</v>
      </c>
      <c r="AV225" s="11" t="s">
        <v>108</v>
      </c>
      <c r="AW225" s="11" t="s">
        <v>35</v>
      </c>
      <c r="AX225" s="11" t="s">
        <v>86</v>
      </c>
      <c r="AY225" s="190" t="s">
        <v>151</v>
      </c>
    </row>
    <row r="226" spans="2:65" s="1" customFormat="1" ht="25.5" customHeight="1">
      <c r="B226" s="37"/>
      <c r="C226" s="199" t="s">
        <v>342</v>
      </c>
      <c r="D226" s="199" t="s">
        <v>198</v>
      </c>
      <c r="E226" s="200" t="s">
        <v>343</v>
      </c>
      <c r="F226" s="255" t="s">
        <v>344</v>
      </c>
      <c r="G226" s="255"/>
      <c r="H226" s="255"/>
      <c r="I226" s="255"/>
      <c r="J226" s="201" t="s">
        <v>206</v>
      </c>
      <c r="K226" s="202">
        <v>48.41</v>
      </c>
      <c r="L226" s="261">
        <v>0</v>
      </c>
      <c r="M226" s="262"/>
      <c r="N226" s="263">
        <f>ROUND(L226*K226,2)</f>
        <v>0</v>
      </c>
      <c r="O226" s="250"/>
      <c r="P226" s="250"/>
      <c r="Q226" s="250"/>
      <c r="R226" s="39"/>
      <c r="T226" s="173" t="s">
        <v>21</v>
      </c>
      <c r="U226" s="46" t="s">
        <v>43</v>
      </c>
      <c r="V226" s="38"/>
      <c r="W226" s="174">
        <f>V226*K226</f>
        <v>0</v>
      </c>
      <c r="X226" s="174">
        <v>0.17599999999999999</v>
      </c>
      <c r="Y226" s="174">
        <f>X226*K226</f>
        <v>8.5201599999999988</v>
      </c>
      <c r="Z226" s="174">
        <v>0</v>
      </c>
      <c r="AA226" s="175">
        <f>Z226*K226</f>
        <v>0</v>
      </c>
      <c r="AR226" s="21" t="s">
        <v>201</v>
      </c>
      <c r="AT226" s="21" t="s">
        <v>198</v>
      </c>
      <c r="AU226" s="21" t="s">
        <v>108</v>
      </c>
      <c r="AY226" s="21" t="s">
        <v>151</v>
      </c>
      <c r="BE226" s="112">
        <f>IF(U226="základní",N226,0)</f>
        <v>0</v>
      </c>
      <c r="BF226" s="112">
        <f>IF(U226="snížená",N226,0)</f>
        <v>0</v>
      </c>
      <c r="BG226" s="112">
        <f>IF(U226="zákl. přenesená",N226,0)</f>
        <v>0</v>
      </c>
      <c r="BH226" s="112">
        <f>IF(U226="sníž. přenesená",N226,0)</f>
        <v>0</v>
      </c>
      <c r="BI226" s="112">
        <f>IF(U226="nulová",N226,0)</f>
        <v>0</v>
      </c>
      <c r="BJ226" s="21" t="s">
        <v>86</v>
      </c>
      <c r="BK226" s="112">
        <f>ROUND(L226*K226,2)</f>
        <v>0</v>
      </c>
      <c r="BL226" s="21" t="s">
        <v>156</v>
      </c>
      <c r="BM226" s="21" t="s">
        <v>345</v>
      </c>
    </row>
    <row r="227" spans="2:65" s="10" customFormat="1" ht="16.5" customHeight="1">
      <c r="B227" s="176"/>
      <c r="C227" s="177"/>
      <c r="D227" s="177"/>
      <c r="E227" s="178" t="s">
        <v>21</v>
      </c>
      <c r="F227" s="281" t="s">
        <v>346</v>
      </c>
      <c r="G227" s="282"/>
      <c r="H227" s="282"/>
      <c r="I227" s="282"/>
      <c r="J227" s="177"/>
      <c r="K227" s="178" t="s">
        <v>21</v>
      </c>
      <c r="L227" s="177"/>
      <c r="M227" s="177"/>
      <c r="N227" s="177"/>
      <c r="O227" s="177"/>
      <c r="P227" s="177"/>
      <c r="Q227" s="177"/>
      <c r="R227" s="179"/>
      <c r="T227" s="180"/>
      <c r="U227" s="177"/>
      <c r="V227" s="177"/>
      <c r="W227" s="177"/>
      <c r="X227" s="177"/>
      <c r="Y227" s="177"/>
      <c r="Z227" s="177"/>
      <c r="AA227" s="181"/>
      <c r="AT227" s="182" t="s">
        <v>159</v>
      </c>
      <c r="AU227" s="182" t="s">
        <v>108</v>
      </c>
      <c r="AV227" s="10" t="s">
        <v>86</v>
      </c>
      <c r="AW227" s="10" t="s">
        <v>35</v>
      </c>
      <c r="AX227" s="10" t="s">
        <v>78</v>
      </c>
      <c r="AY227" s="182" t="s">
        <v>151</v>
      </c>
    </row>
    <row r="228" spans="2:65" s="11" customFormat="1" ht="16.5" customHeight="1">
      <c r="B228" s="183"/>
      <c r="C228" s="184"/>
      <c r="D228" s="184"/>
      <c r="E228" s="185" t="s">
        <v>21</v>
      </c>
      <c r="F228" s="285" t="s">
        <v>347</v>
      </c>
      <c r="G228" s="286"/>
      <c r="H228" s="286"/>
      <c r="I228" s="286"/>
      <c r="J228" s="184"/>
      <c r="K228" s="186">
        <v>48.41</v>
      </c>
      <c r="L228" s="184"/>
      <c r="M228" s="184"/>
      <c r="N228" s="184"/>
      <c r="O228" s="184"/>
      <c r="P228" s="184"/>
      <c r="Q228" s="184"/>
      <c r="R228" s="187"/>
      <c r="T228" s="188"/>
      <c r="U228" s="184"/>
      <c r="V228" s="184"/>
      <c r="W228" s="184"/>
      <c r="X228" s="184"/>
      <c r="Y228" s="184"/>
      <c r="Z228" s="184"/>
      <c r="AA228" s="189"/>
      <c r="AT228" s="190" t="s">
        <v>159</v>
      </c>
      <c r="AU228" s="190" t="s">
        <v>108</v>
      </c>
      <c r="AV228" s="11" t="s">
        <v>108</v>
      </c>
      <c r="AW228" s="11" t="s">
        <v>35</v>
      </c>
      <c r="AX228" s="11" t="s">
        <v>86</v>
      </c>
      <c r="AY228" s="190" t="s">
        <v>151</v>
      </c>
    </row>
    <row r="229" spans="2:65" s="10" customFormat="1" ht="16.5" customHeight="1">
      <c r="B229" s="176"/>
      <c r="C229" s="177"/>
      <c r="D229" s="177"/>
      <c r="E229" s="178" t="s">
        <v>21</v>
      </c>
      <c r="F229" s="283" t="s">
        <v>348</v>
      </c>
      <c r="G229" s="284"/>
      <c r="H229" s="284"/>
      <c r="I229" s="284"/>
      <c r="J229" s="177"/>
      <c r="K229" s="178" t="s">
        <v>21</v>
      </c>
      <c r="L229" s="177"/>
      <c r="M229" s="177"/>
      <c r="N229" s="177"/>
      <c r="O229" s="177"/>
      <c r="P229" s="177"/>
      <c r="Q229" s="177"/>
      <c r="R229" s="179"/>
      <c r="T229" s="180"/>
      <c r="U229" s="177"/>
      <c r="V229" s="177"/>
      <c r="W229" s="177"/>
      <c r="X229" s="177"/>
      <c r="Y229" s="177"/>
      <c r="Z229" s="177"/>
      <c r="AA229" s="181"/>
      <c r="AT229" s="182" t="s">
        <v>159</v>
      </c>
      <c r="AU229" s="182" t="s">
        <v>108</v>
      </c>
      <c r="AV229" s="10" t="s">
        <v>86</v>
      </c>
      <c r="AW229" s="10" t="s">
        <v>35</v>
      </c>
      <c r="AX229" s="10" t="s">
        <v>78</v>
      </c>
      <c r="AY229" s="182" t="s">
        <v>151</v>
      </c>
    </row>
    <row r="230" spans="2:65" s="9" customFormat="1" ht="29.85" customHeight="1">
      <c r="B230" s="158"/>
      <c r="C230" s="159"/>
      <c r="D230" s="168" t="s">
        <v>123</v>
      </c>
      <c r="E230" s="168"/>
      <c r="F230" s="168"/>
      <c r="G230" s="168"/>
      <c r="H230" s="168"/>
      <c r="I230" s="168"/>
      <c r="J230" s="168"/>
      <c r="K230" s="168"/>
      <c r="L230" s="168"/>
      <c r="M230" s="168"/>
      <c r="N230" s="290">
        <f>BK230</f>
        <v>0</v>
      </c>
      <c r="O230" s="291"/>
      <c r="P230" s="291"/>
      <c r="Q230" s="291"/>
      <c r="R230" s="161"/>
      <c r="T230" s="162"/>
      <c r="U230" s="159"/>
      <c r="V230" s="159"/>
      <c r="W230" s="163">
        <f>SUM(W231:W247)</f>
        <v>0</v>
      </c>
      <c r="X230" s="159"/>
      <c r="Y230" s="163">
        <f>SUM(Y231:Y247)</f>
        <v>11.465790000000002</v>
      </c>
      <c r="Z230" s="159"/>
      <c r="AA230" s="164">
        <f>SUM(AA231:AA247)</f>
        <v>0</v>
      </c>
      <c r="AR230" s="165" t="s">
        <v>86</v>
      </c>
      <c r="AT230" s="166" t="s">
        <v>77</v>
      </c>
      <c r="AU230" s="166" t="s">
        <v>86</v>
      </c>
      <c r="AY230" s="165" t="s">
        <v>151</v>
      </c>
      <c r="BK230" s="167">
        <f>SUM(BK231:BK247)</f>
        <v>0</v>
      </c>
    </row>
    <row r="231" spans="2:65" s="1" customFormat="1" ht="16.5" customHeight="1">
      <c r="B231" s="37"/>
      <c r="C231" s="169" t="s">
        <v>349</v>
      </c>
      <c r="D231" s="169" t="s">
        <v>152</v>
      </c>
      <c r="E231" s="170" t="s">
        <v>350</v>
      </c>
      <c r="F231" s="256" t="s">
        <v>351</v>
      </c>
      <c r="G231" s="256"/>
      <c r="H231" s="256"/>
      <c r="I231" s="256"/>
      <c r="J231" s="171" t="s">
        <v>206</v>
      </c>
      <c r="K231" s="172">
        <v>7</v>
      </c>
      <c r="L231" s="259">
        <v>0</v>
      </c>
      <c r="M231" s="260"/>
      <c r="N231" s="250">
        <f>ROUND(L231*K231,2)</f>
        <v>0</v>
      </c>
      <c r="O231" s="250"/>
      <c r="P231" s="250"/>
      <c r="Q231" s="250"/>
      <c r="R231" s="39"/>
      <c r="T231" s="173" t="s">
        <v>21</v>
      </c>
      <c r="U231" s="46" t="s">
        <v>43</v>
      </c>
      <c r="V231" s="38"/>
      <c r="W231" s="174">
        <f>V231*K231</f>
        <v>0</v>
      </c>
      <c r="X231" s="174">
        <v>0</v>
      </c>
      <c r="Y231" s="174">
        <f>X231*K231</f>
        <v>0</v>
      </c>
      <c r="Z231" s="174">
        <v>0</v>
      </c>
      <c r="AA231" s="175">
        <f>Z231*K231</f>
        <v>0</v>
      </c>
      <c r="AR231" s="21" t="s">
        <v>156</v>
      </c>
      <c r="AT231" s="21" t="s">
        <v>152</v>
      </c>
      <c r="AU231" s="21" t="s">
        <v>108</v>
      </c>
      <c r="AY231" s="21" t="s">
        <v>151</v>
      </c>
      <c r="BE231" s="112">
        <f>IF(U231="základní",N231,0)</f>
        <v>0</v>
      </c>
      <c r="BF231" s="112">
        <f>IF(U231="snížená",N231,0)</f>
        <v>0</v>
      </c>
      <c r="BG231" s="112">
        <f>IF(U231="zákl. přenesená",N231,0)</f>
        <v>0</v>
      </c>
      <c r="BH231" s="112">
        <f>IF(U231="sníž. přenesená",N231,0)</f>
        <v>0</v>
      </c>
      <c r="BI231" s="112">
        <f>IF(U231="nulová",N231,0)</f>
        <v>0</v>
      </c>
      <c r="BJ231" s="21" t="s">
        <v>86</v>
      </c>
      <c r="BK231" s="112">
        <f>ROUND(L231*K231,2)</f>
        <v>0</v>
      </c>
      <c r="BL231" s="21" t="s">
        <v>156</v>
      </c>
      <c r="BM231" s="21" t="s">
        <v>352</v>
      </c>
    </row>
    <row r="232" spans="2:65" s="10" customFormat="1" ht="16.5" customHeight="1">
      <c r="B232" s="176"/>
      <c r="C232" s="177"/>
      <c r="D232" s="177"/>
      <c r="E232" s="178" t="s">
        <v>21</v>
      </c>
      <c r="F232" s="281" t="s">
        <v>353</v>
      </c>
      <c r="G232" s="282"/>
      <c r="H232" s="282"/>
      <c r="I232" s="282"/>
      <c r="J232" s="177"/>
      <c r="K232" s="178" t="s">
        <v>21</v>
      </c>
      <c r="L232" s="177"/>
      <c r="M232" s="177"/>
      <c r="N232" s="177"/>
      <c r="O232" s="177"/>
      <c r="P232" s="177"/>
      <c r="Q232" s="177"/>
      <c r="R232" s="179"/>
      <c r="T232" s="180"/>
      <c r="U232" s="177"/>
      <c r="V232" s="177"/>
      <c r="W232" s="177"/>
      <c r="X232" s="177"/>
      <c r="Y232" s="177"/>
      <c r="Z232" s="177"/>
      <c r="AA232" s="181"/>
      <c r="AT232" s="182" t="s">
        <v>159</v>
      </c>
      <c r="AU232" s="182" t="s">
        <v>108</v>
      </c>
      <c r="AV232" s="10" t="s">
        <v>86</v>
      </c>
      <c r="AW232" s="10" t="s">
        <v>35</v>
      </c>
      <c r="AX232" s="10" t="s">
        <v>78</v>
      </c>
      <c r="AY232" s="182" t="s">
        <v>151</v>
      </c>
    </row>
    <row r="233" spans="2:65" s="11" customFormat="1" ht="16.5" customHeight="1">
      <c r="B233" s="183"/>
      <c r="C233" s="184"/>
      <c r="D233" s="184"/>
      <c r="E233" s="185" t="s">
        <v>21</v>
      </c>
      <c r="F233" s="285" t="s">
        <v>197</v>
      </c>
      <c r="G233" s="286"/>
      <c r="H233" s="286"/>
      <c r="I233" s="286"/>
      <c r="J233" s="184"/>
      <c r="K233" s="186">
        <v>7</v>
      </c>
      <c r="L233" s="184"/>
      <c r="M233" s="184"/>
      <c r="N233" s="184"/>
      <c r="O233" s="184"/>
      <c r="P233" s="184"/>
      <c r="Q233" s="184"/>
      <c r="R233" s="187"/>
      <c r="T233" s="188"/>
      <c r="U233" s="184"/>
      <c r="V233" s="184"/>
      <c r="W233" s="184"/>
      <c r="X233" s="184"/>
      <c r="Y233" s="184"/>
      <c r="Z233" s="184"/>
      <c r="AA233" s="189"/>
      <c r="AT233" s="190" t="s">
        <v>159</v>
      </c>
      <c r="AU233" s="190" t="s">
        <v>108</v>
      </c>
      <c r="AV233" s="11" t="s">
        <v>108</v>
      </c>
      <c r="AW233" s="11" t="s">
        <v>35</v>
      </c>
      <c r="AX233" s="11" t="s">
        <v>86</v>
      </c>
      <c r="AY233" s="190" t="s">
        <v>151</v>
      </c>
    </row>
    <row r="234" spans="2:65" s="1" customFormat="1" ht="38.25" customHeight="1">
      <c r="B234" s="37"/>
      <c r="C234" s="169" t="s">
        <v>354</v>
      </c>
      <c r="D234" s="169" t="s">
        <v>152</v>
      </c>
      <c r="E234" s="170" t="s">
        <v>355</v>
      </c>
      <c r="F234" s="256" t="s">
        <v>356</v>
      </c>
      <c r="G234" s="256"/>
      <c r="H234" s="256"/>
      <c r="I234" s="256"/>
      <c r="J234" s="171" t="s">
        <v>206</v>
      </c>
      <c r="K234" s="172">
        <v>7</v>
      </c>
      <c r="L234" s="259">
        <v>0</v>
      </c>
      <c r="M234" s="260"/>
      <c r="N234" s="250">
        <f>ROUND(L234*K234,2)</f>
        <v>0</v>
      </c>
      <c r="O234" s="250"/>
      <c r="P234" s="250"/>
      <c r="Q234" s="250"/>
      <c r="R234" s="39"/>
      <c r="T234" s="173" t="s">
        <v>21</v>
      </c>
      <c r="U234" s="46" t="s">
        <v>43</v>
      </c>
      <c r="V234" s="38"/>
      <c r="W234" s="174">
        <f>V234*K234</f>
        <v>0</v>
      </c>
      <c r="X234" s="174">
        <v>8.4250000000000005E-2</v>
      </c>
      <c r="Y234" s="174">
        <f>X234*K234</f>
        <v>0.58975</v>
      </c>
      <c r="Z234" s="174">
        <v>0</v>
      </c>
      <c r="AA234" s="175">
        <f>Z234*K234</f>
        <v>0</v>
      </c>
      <c r="AR234" s="21" t="s">
        <v>156</v>
      </c>
      <c r="AT234" s="21" t="s">
        <v>152</v>
      </c>
      <c r="AU234" s="21" t="s">
        <v>108</v>
      </c>
      <c r="AY234" s="21" t="s">
        <v>151</v>
      </c>
      <c r="BE234" s="112">
        <f>IF(U234="základní",N234,0)</f>
        <v>0</v>
      </c>
      <c r="BF234" s="112">
        <f>IF(U234="snížená",N234,0)</f>
        <v>0</v>
      </c>
      <c r="BG234" s="112">
        <f>IF(U234="zákl. přenesená",N234,0)</f>
        <v>0</v>
      </c>
      <c r="BH234" s="112">
        <f>IF(U234="sníž. přenesená",N234,0)</f>
        <v>0</v>
      </c>
      <c r="BI234" s="112">
        <f>IF(U234="nulová",N234,0)</f>
        <v>0</v>
      </c>
      <c r="BJ234" s="21" t="s">
        <v>86</v>
      </c>
      <c r="BK234" s="112">
        <f>ROUND(L234*K234,2)</f>
        <v>0</v>
      </c>
      <c r="BL234" s="21" t="s">
        <v>156</v>
      </c>
      <c r="BM234" s="21" t="s">
        <v>357</v>
      </c>
    </row>
    <row r="235" spans="2:65" s="10" customFormat="1" ht="16.5" customHeight="1">
      <c r="B235" s="176"/>
      <c r="C235" s="177"/>
      <c r="D235" s="177"/>
      <c r="E235" s="178" t="s">
        <v>21</v>
      </c>
      <c r="F235" s="281" t="s">
        <v>295</v>
      </c>
      <c r="G235" s="282"/>
      <c r="H235" s="282"/>
      <c r="I235" s="282"/>
      <c r="J235" s="177"/>
      <c r="K235" s="178" t="s">
        <v>21</v>
      </c>
      <c r="L235" s="177"/>
      <c r="M235" s="177"/>
      <c r="N235" s="177"/>
      <c r="O235" s="177"/>
      <c r="P235" s="177"/>
      <c r="Q235" s="177"/>
      <c r="R235" s="179"/>
      <c r="T235" s="180"/>
      <c r="U235" s="177"/>
      <c r="V235" s="177"/>
      <c r="W235" s="177"/>
      <c r="X235" s="177"/>
      <c r="Y235" s="177"/>
      <c r="Z235" s="177"/>
      <c r="AA235" s="181"/>
      <c r="AT235" s="182" t="s">
        <v>159</v>
      </c>
      <c r="AU235" s="182" t="s">
        <v>108</v>
      </c>
      <c r="AV235" s="10" t="s">
        <v>86</v>
      </c>
      <c r="AW235" s="10" t="s">
        <v>35</v>
      </c>
      <c r="AX235" s="10" t="s">
        <v>78</v>
      </c>
      <c r="AY235" s="182" t="s">
        <v>151</v>
      </c>
    </row>
    <row r="236" spans="2:65" s="11" customFormat="1" ht="16.5" customHeight="1">
      <c r="B236" s="183"/>
      <c r="C236" s="184"/>
      <c r="D236" s="184"/>
      <c r="E236" s="185" t="s">
        <v>21</v>
      </c>
      <c r="F236" s="285" t="s">
        <v>197</v>
      </c>
      <c r="G236" s="286"/>
      <c r="H236" s="286"/>
      <c r="I236" s="286"/>
      <c r="J236" s="184"/>
      <c r="K236" s="186">
        <v>7</v>
      </c>
      <c r="L236" s="184"/>
      <c r="M236" s="184"/>
      <c r="N236" s="184"/>
      <c r="O236" s="184"/>
      <c r="P236" s="184"/>
      <c r="Q236" s="184"/>
      <c r="R236" s="187"/>
      <c r="T236" s="188"/>
      <c r="U236" s="184"/>
      <c r="V236" s="184"/>
      <c r="W236" s="184"/>
      <c r="X236" s="184"/>
      <c r="Y236" s="184"/>
      <c r="Z236" s="184"/>
      <c r="AA236" s="189"/>
      <c r="AT236" s="190" t="s">
        <v>159</v>
      </c>
      <c r="AU236" s="190" t="s">
        <v>108</v>
      </c>
      <c r="AV236" s="11" t="s">
        <v>108</v>
      </c>
      <c r="AW236" s="11" t="s">
        <v>35</v>
      </c>
      <c r="AX236" s="11" t="s">
        <v>86</v>
      </c>
      <c r="AY236" s="190" t="s">
        <v>151</v>
      </c>
    </row>
    <row r="237" spans="2:65" s="1" customFormat="1" ht="25.5" customHeight="1">
      <c r="B237" s="37"/>
      <c r="C237" s="199" t="s">
        <v>358</v>
      </c>
      <c r="D237" s="199" t="s">
        <v>198</v>
      </c>
      <c r="E237" s="200" t="s">
        <v>359</v>
      </c>
      <c r="F237" s="255" t="s">
        <v>360</v>
      </c>
      <c r="G237" s="255"/>
      <c r="H237" s="255"/>
      <c r="I237" s="255"/>
      <c r="J237" s="201" t="s">
        <v>206</v>
      </c>
      <c r="K237" s="202">
        <v>7.21</v>
      </c>
      <c r="L237" s="261">
        <v>0</v>
      </c>
      <c r="M237" s="262"/>
      <c r="N237" s="263">
        <f>ROUND(L237*K237,2)</f>
        <v>0</v>
      </c>
      <c r="O237" s="250"/>
      <c r="P237" s="250"/>
      <c r="Q237" s="250"/>
      <c r="R237" s="39"/>
      <c r="T237" s="173" t="s">
        <v>21</v>
      </c>
      <c r="U237" s="46" t="s">
        <v>43</v>
      </c>
      <c r="V237" s="38"/>
      <c r="W237" s="174">
        <f>V237*K237</f>
        <v>0</v>
      </c>
      <c r="X237" s="174">
        <v>0.13100000000000001</v>
      </c>
      <c r="Y237" s="174">
        <f>X237*K237</f>
        <v>0.94451000000000007</v>
      </c>
      <c r="Z237" s="174">
        <v>0</v>
      </c>
      <c r="AA237" s="175">
        <f>Z237*K237</f>
        <v>0</v>
      </c>
      <c r="AR237" s="21" t="s">
        <v>201</v>
      </c>
      <c r="AT237" s="21" t="s">
        <v>198</v>
      </c>
      <c r="AU237" s="21" t="s">
        <v>108</v>
      </c>
      <c r="AY237" s="21" t="s">
        <v>151</v>
      </c>
      <c r="BE237" s="112">
        <f>IF(U237="základní",N237,0)</f>
        <v>0</v>
      </c>
      <c r="BF237" s="112">
        <f>IF(U237="snížená",N237,0)</f>
        <v>0</v>
      </c>
      <c r="BG237" s="112">
        <f>IF(U237="zákl. přenesená",N237,0)</f>
        <v>0</v>
      </c>
      <c r="BH237" s="112">
        <f>IF(U237="sníž. přenesená",N237,0)</f>
        <v>0</v>
      </c>
      <c r="BI237" s="112">
        <f>IF(U237="nulová",N237,0)</f>
        <v>0</v>
      </c>
      <c r="BJ237" s="21" t="s">
        <v>86</v>
      </c>
      <c r="BK237" s="112">
        <f>ROUND(L237*K237,2)</f>
        <v>0</v>
      </c>
      <c r="BL237" s="21" t="s">
        <v>156</v>
      </c>
      <c r="BM237" s="21" t="s">
        <v>361</v>
      </c>
    </row>
    <row r="238" spans="2:65" s="11" customFormat="1" ht="16.5" customHeight="1">
      <c r="B238" s="183"/>
      <c r="C238" s="184"/>
      <c r="D238" s="184"/>
      <c r="E238" s="185" t="s">
        <v>21</v>
      </c>
      <c r="F238" s="257" t="s">
        <v>362</v>
      </c>
      <c r="G238" s="258"/>
      <c r="H238" s="258"/>
      <c r="I238" s="258"/>
      <c r="J238" s="184"/>
      <c r="K238" s="186">
        <v>7.21</v>
      </c>
      <c r="L238" s="184"/>
      <c r="M238" s="184"/>
      <c r="N238" s="184"/>
      <c r="O238" s="184"/>
      <c r="P238" s="184"/>
      <c r="Q238" s="184"/>
      <c r="R238" s="187"/>
      <c r="T238" s="188"/>
      <c r="U238" s="184"/>
      <c r="V238" s="184"/>
      <c r="W238" s="184"/>
      <c r="X238" s="184"/>
      <c r="Y238" s="184"/>
      <c r="Z238" s="184"/>
      <c r="AA238" s="189"/>
      <c r="AT238" s="190" t="s">
        <v>159</v>
      </c>
      <c r="AU238" s="190" t="s">
        <v>108</v>
      </c>
      <c r="AV238" s="11" t="s">
        <v>108</v>
      </c>
      <c r="AW238" s="11" t="s">
        <v>35</v>
      </c>
      <c r="AX238" s="11" t="s">
        <v>86</v>
      </c>
      <c r="AY238" s="190" t="s">
        <v>151</v>
      </c>
    </row>
    <row r="239" spans="2:65" s="1" customFormat="1" ht="25.5" customHeight="1">
      <c r="B239" s="37"/>
      <c r="C239" s="169" t="s">
        <v>363</v>
      </c>
      <c r="D239" s="169" t="s">
        <v>152</v>
      </c>
      <c r="E239" s="170" t="s">
        <v>364</v>
      </c>
      <c r="F239" s="256" t="s">
        <v>365</v>
      </c>
      <c r="G239" s="256"/>
      <c r="H239" s="256"/>
      <c r="I239" s="256"/>
      <c r="J239" s="171" t="s">
        <v>206</v>
      </c>
      <c r="K239" s="172">
        <v>51</v>
      </c>
      <c r="L239" s="259">
        <v>0</v>
      </c>
      <c r="M239" s="260"/>
      <c r="N239" s="250">
        <f>ROUND(L239*K239,2)</f>
        <v>0</v>
      </c>
      <c r="O239" s="250"/>
      <c r="P239" s="250"/>
      <c r="Q239" s="250"/>
      <c r="R239" s="39"/>
      <c r="T239" s="173" t="s">
        <v>21</v>
      </c>
      <c r="U239" s="46" t="s">
        <v>43</v>
      </c>
      <c r="V239" s="38"/>
      <c r="W239" s="174">
        <f>V239*K239</f>
        <v>0</v>
      </c>
      <c r="X239" s="174">
        <v>0</v>
      </c>
      <c r="Y239" s="174">
        <f>X239*K239</f>
        <v>0</v>
      </c>
      <c r="Z239" s="174">
        <v>0</v>
      </c>
      <c r="AA239" s="175">
        <f>Z239*K239</f>
        <v>0</v>
      </c>
      <c r="AR239" s="21" t="s">
        <v>156</v>
      </c>
      <c r="AT239" s="21" t="s">
        <v>152</v>
      </c>
      <c r="AU239" s="21" t="s">
        <v>108</v>
      </c>
      <c r="AY239" s="21" t="s">
        <v>151</v>
      </c>
      <c r="BE239" s="112">
        <f>IF(U239="základní",N239,0)</f>
        <v>0</v>
      </c>
      <c r="BF239" s="112">
        <f>IF(U239="snížená",N239,0)</f>
        <v>0</v>
      </c>
      <c r="BG239" s="112">
        <f>IF(U239="zákl. přenesená",N239,0)</f>
        <v>0</v>
      </c>
      <c r="BH239" s="112">
        <f>IF(U239="sníž. přenesená",N239,0)</f>
        <v>0</v>
      </c>
      <c r="BI239" s="112">
        <f>IF(U239="nulová",N239,0)</f>
        <v>0</v>
      </c>
      <c r="BJ239" s="21" t="s">
        <v>86</v>
      </c>
      <c r="BK239" s="112">
        <f>ROUND(L239*K239,2)</f>
        <v>0</v>
      </c>
      <c r="BL239" s="21" t="s">
        <v>156</v>
      </c>
      <c r="BM239" s="21" t="s">
        <v>366</v>
      </c>
    </row>
    <row r="240" spans="2:65" s="10" customFormat="1" ht="16.5" customHeight="1">
      <c r="B240" s="176"/>
      <c r="C240" s="177"/>
      <c r="D240" s="177"/>
      <c r="E240" s="178" t="s">
        <v>21</v>
      </c>
      <c r="F240" s="281" t="s">
        <v>367</v>
      </c>
      <c r="G240" s="282"/>
      <c r="H240" s="282"/>
      <c r="I240" s="282"/>
      <c r="J240" s="177"/>
      <c r="K240" s="178" t="s">
        <v>21</v>
      </c>
      <c r="L240" s="177"/>
      <c r="M240" s="177"/>
      <c r="N240" s="177"/>
      <c r="O240" s="177"/>
      <c r="P240" s="177"/>
      <c r="Q240" s="177"/>
      <c r="R240" s="179"/>
      <c r="T240" s="180"/>
      <c r="U240" s="177"/>
      <c r="V240" s="177"/>
      <c r="W240" s="177"/>
      <c r="X240" s="177"/>
      <c r="Y240" s="177"/>
      <c r="Z240" s="177"/>
      <c r="AA240" s="181"/>
      <c r="AT240" s="182" t="s">
        <v>159</v>
      </c>
      <c r="AU240" s="182" t="s">
        <v>108</v>
      </c>
      <c r="AV240" s="10" t="s">
        <v>86</v>
      </c>
      <c r="AW240" s="10" t="s">
        <v>35</v>
      </c>
      <c r="AX240" s="10" t="s">
        <v>78</v>
      </c>
      <c r="AY240" s="182" t="s">
        <v>151</v>
      </c>
    </row>
    <row r="241" spans="2:65" s="11" customFormat="1" ht="16.5" customHeight="1">
      <c r="B241" s="183"/>
      <c r="C241" s="184"/>
      <c r="D241" s="184"/>
      <c r="E241" s="185" t="s">
        <v>21</v>
      </c>
      <c r="F241" s="285" t="s">
        <v>368</v>
      </c>
      <c r="G241" s="286"/>
      <c r="H241" s="286"/>
      <c r="I241" s="286"/>
      <c r="J241" s="184"/>
      <c r="K241" s="186">
        <v>51</v>
      </c>
      <c r="L241" s="184"/>
      <c r="M241" s="184"/>
      <c r="N241" s="184"/>
      <c r="O241" s="184"/>
      <c r="P241" s="184"/>
      <c r="Q241" s="184"/>
      <c r="R241" s="187"/>
      <c r="T241" s="188"/>
      <c r="U241" s="184"/>
      <c r="V241" s="184"/>
      <c r="W241" s="184"/>
      <c r="X241" s="184"/>
      <c r="Y241" s="184"/>
      <c r="Z241" s="184"/>
      <c r="AA241" s="189"/>
      <c r="AT241" s="190" t="s">
        <v>159</v>
      </c>
      <c r="AU241" s="190" t="s">
        <v>108</v>
      </c>
      <c r="AV241" s="11" t="s">
        <v>108</v>
      </c>
      <c r="AW241" s="11" t="s">
        <v>35</v>
      </c>
      <c r="AX241" s="11" t="s">
        <v>86</v>
      </c>
      <c r="AY241" s="190" t="s">
        <v>151</v>
      </c>
    </row>
    <row r="242" spans="2:65" s="1" customFormat="1" ht="38.25" customHeight="1">
      <c r="B242" s="37"/>
      <c r="C242" s="169" t="s">
        <v>369</v>
      </c>
      <c r="D242" s="169" t="s">
        <v>152</v>
      </c>
      <c r="E242" s="170" t="s">
        <v>370</v>
      </c>
      <c r="F242" s="256" t="s">
        <v>371</v>
      </c>
      <c r="G242" s="256"/>
      <c r="H242" s="256"/>
      <c r="I242" s="256"/>
      <c r="J242" s="171" t="s">
        <v>206</v>
      </c>
      <c r="K242" s="172">
        <v>51</v>
      </c>
      <c r="L242" s="259">
        <v>0</v>
      </c>
      <c r="M242" s="260"/>
      <c r="N242" s="250">
        <f>ROUND(L242*K242,2)</f>
        <v>0</v>
      </c>
      <c r="O242" s="250"/>
      <c r="P242" s="250"/>
      <c r="Q242" s="250"/>
      <c r="R242" s="39"/>
      <c r="T242" s="173" t="s">
        <v>21</v>
      </c>
      <c r="U242" s="46" t="s">
        <v>43</v>
      </c>
      <c r="V242" s="38"/>
      <c r="W242" s="174">
        <f>V242*K242</f>
        <v>0</v>
      </c>
      <c r="X242" s="174">
        <v>8.0030000000000004E-2</v>
      </c>
      <c r="Y242" s="174">
        <f>X242*K242</f>
        <v>4.0815299999999999</v>
      </c>
      <c r="Z242" s="174">
        <v>0</v>
      </c>
      <c r="AA242" s="175">
        <f>Z242*K242</f>
        <v>0</v>
      </c>
      <c r="AR242" s="21" t="s">
        <v>156</v>
      </c>
      <c r="AT242" s="21" t="s">
        <v>152</v>
      </c>
      <c r="AU242" s="21" t="s">
        <v>108</v>
      </c>
      <c r="AY242" s="21" t="s">
        <v>151</v>
      </c>
      <c r="BE242" s="112">
        <f>IF(U242="základní",N242,0)</f>
        <v>0</v>
      </c>
      <c r="BF242" s="112">
        <f>IF(U242="snížená",N242,0)</f>
        <v>0</v>
      </c>
      <c r="BG242" s="112">
        <f>IF(U242="zákl. přenesená",N242,0)</f>
        <v>0</v>
      </c>
      <c r="BH242" s="112">
        <f>IF(U242="sníž. přenesená",N242,0)</f>
        <v>0</v>
      </c>
      <c r="BI242" s="112">
        <f>IF(U242="nulová",N242,0)</f>
        <v>0</v>
      </c>
      <c r="BJ242" s="21" t="s">
        <v>86</v>
      </c>
      <c r="BK242" s="112">
        <f>ROUND(L242*K242,2)</f>
        <v>0</v>
      </c>
      <c r="BL242" s="21" t="s">
        <v>156</v>
      </c>
      <c r="BM242" s="21" t="s">
        <v>372</v>
      </c>
    </row>
    <row r="243" spans="2:65" s="1" customFormat="1" ht="16.5" customHeight="1">
      <c r="B243" s="37"/>
      <c r="C243" s="199" t="s">
        <v>373</v>
      </c>
      <c r="D243" s="199" t="s">
        <v>198</v>
      </c>
      <c r="E243" s="200" t="s">
        <v>374</v>
      </c>
      <c r="F243" s="255" t="s">
        <v>375</v>
      </c>
      <c r="G243" s="255"/>
      <c r="H243" s="255"/>
      <c r="I243" s="255"/>
      <c r="J243" s="201" t="s">
        <v>206</v>
      </c>
      <c r="K243" s="202">
        <v>52</v>
      </c>
      <c r="L243" s="261">
        <v>0</v>
      </c>
      <c r="M243" s="262"/>
      <c r="N243" s="263">
        <f>ROUND(L243*K243,2)</f>
        <v>0</v>
      </c>
      <c r="O243" s="250"/>
      <c r="P243" s="250"/>
      <c r="Q243" s="250"/>
      <c r="R243" s="39"/>
      <c r="T243" s="173" t="s">
        <v>21</v>
      </c>
      <c r="U243" s="46" t="s">
        <v>43</v>
      </c>
      <c r="V243" s="38"/>
      <c r="W243" s="174">
        <f>V243*K243</f>
        <v>0</v>
      </c>
      <c r="X243" s="174">
        <v>0.1125</v>
      </c>
      <c r="Y243" s="174">
        <f>X243*K243</f>
        <v>5.8500000000000005</v>
      </c>
      <c r="Z243" s="174">
        <v>0</v>
      </c>
      <c r="AA243" s="175">
        <f>Z243*K243</f>
        <v>0</v>
      </c>
      <c r="AR243" s="21" t="s">
        <v>201</v>
      </c>
      <c r="AT243" s="21" t="s">
        <v>198</v>
      </c>
      <c r="AU243" s="21" t="s">
        <v>108</v>
      </c>
      <c r="AY243" s="21" t="s">
        <v>151</v>
      </c>
      <c r="BE243" s="112">
        <f>IF(U243="základní",N243,0)</f>
        <v>0</v>
      </c>
      <c r="BF243" s="112">
        <f>IF(U243="snížená",N243,0)</f>
        <v>0</v>
      </c>
      <c r="BG243" s="112">
        <f>IF(U243="zákl. přenesená",N243,0)</f>
        <v>0</v>
      </c>
      <c r="BH243" s="112">
        <f>IF(U243="sníž. přenesená",N243,0)</f>
        <v>0</v>
      </c>
      <c r="BI243" s="112">
        <f>IF(U243="nulová",N243,0)</f>
        <v>0</v>
      </c>
      <c r="BJ243" s="21" t="s">
        <v>86</v>
      </c>
      <c r="BK243" s="112">
        <f>ROUND(L243*K243,2)</f>
        <v>0</v>
      </c>
      <c r="BL243" s="21" t="s">
        <v>156</v>
      </c>
      <c r="BM243" s="21" t="s">
        <v>376</v>
      </c>
    </row>
    <row r="244" spans="2:65" s="1" customFormat="1" ht="16.5" customHeight="1">
      <c r="B244" s="37"/>
      <c r="C244" s="169" t="s">
        <v>377</v>
      </c>
      <c r="D244" s="169" t="s">
        <v>152</v>
      </c>
      <c r="E244" s="170" t="s">
        <v>378</v>
      </c>
      <c r="F244" s="256" t="s">
        <v>379</v>
      </c>
      <c r="G244" s="256"/>
      <c r="H244" s="256"/>
      <c r="I244" s="256"/>
      <c r="J244" s="171" t="s">
        <v>206</v>
      </c>
      <c r="K244" s="172">
        <v>19</v>
      </c>
      <c r="L244" s="259">
        <v>0</v>
      </c>
      <c r="M244" s="260"/>
      <c r="N244" s="250">
        <f>ROUND(L244*K244,2)</f>
        <v>0</v>
      </c>
      <c r="O244" s="250"/>
      <c r="P244" s="250"/>
      <c r="Q244" s="250"/>
      <c r="R244" s="39"/>
      <c r="T244" s="173" t="s">
        <v>21</v>
      </c>
      <c r="U244" s="46" t="s">
        <v>43</v>
      </c>
      <c r="V244" s="38"/>
      <c r="W244" s="174">
        <f>V244*K244</f>
        <v>0</v>
      </c>
      <c r="X244" s="174">
        <v>0</v>
      </c>
      <c r="Y244" s="174">
        <f>X244*K244</f>
        <v>0</v>
      </c>
      <c r="Z244" s="174">
        <v>0</v>
      </c>
      <c r="AA244" s="175">
        <f>Z244*K244</f>
        <v>0</v>
      </c>
      <c r="AR244" s="21" t="s">
        <v>156</v>
      </c>
      <c r="AT244" s="21" t="s">
        <v>152</v>
      </c>
      <c r="AU244" s="21" t="s">
        <v>108</v>
      </c>
      <c r="AY244" s="21" t="s">
        <v>151</v>
      </c>
      <c r="BE244" s="112">
        <f>IF(U244="základní",N244,0)</f>
        <v>0</v>
      </c>
      <c r="BF244" s="112">
        <f>IF(U244="snížená",N244,0)</f>
        <v>0</v>
      </c>
      <c r="BG244" s="112">
        <f>IF(U244="zákl. přenesená",N244,0)</f>
        <v>0</v>
      </c>
      <c r="BH244" s="112">
        <f>IF(U244="sníž. přenesená",N244,0)</f>
        <v>0</v>
      </c>
      <c r="BI244" s="112">
        <f>IF(U244="nulová",N244,0)</f>
        <v>0</v>
      </c>
      <c r="BJ244" s="21" t="s">
        <v>86</v>
      </c>
      <c r="BK244" s="112">
        <f>ROUND(L244*K244,2)</f>
        <v>0</v>
      </c>
      <c r="BL244" s="21" t="s">
        <v>156</v>
      </c>
      <c r="BM244" s="21" t="s">
        <v>380</v>
      </c>
    </row>
    <row r="245" spans="2:65" s="10" customFormat="1" ht="16.5" customHeight="1">
      <c r="B245" s="176"/>
      <c r="C245" s="177"/>
      <c r="D245" s="177"/>
      <c r="E245" s="178" t="s">
        <v>21</v>
      </c>
      <c r="F245" s="281" t="s">
        <v>381</v>
      </c>
      <c r="G245" s="282"/>
      <c r="H245" s="282"/>
      <c r="I245" s="282"/>
      <c r="J245" s="177"/>
      <c r="K245" s="178" t="s">
        <v>21</v>
      </c>
      <c r="L245" s="177"/>
      <c r="M245" s="177"/>
      <c r="N245" s="177"/>
      <c r="O245" s="177"/>
      <c r="P245" s="177"/>
      <c r="Q245" s="177"/>
      <c r="R245" s="179"/>
      <c r="T245" s="180"/>
      <c r="U245" s="177"/>
      <c r="V245" s="177"/>
      <c r="W245" s="177"/>
      <c r="X245" s="177"/>
      <c r="Y245" s="177"/>
      <c r="Z245" s="177"/>
      <c r="AA245" s="181"/>
      <c r="AT245" s="182" t="s">
        <v>159</v>
      </c>
      <c r="AU245" s="182" t="s">
        <v>108</v>
      </c>
      <c r="AV245" s="10" t="s">
        <v>86</v>
      </c>
      <c r="AW245" s="10" t="s">
        <v>35</v>
      </c>
      <c r="AX245" s="10" t="s">
        <v>78</v>
      </c>
      <c r="AY245" s="182" t="s">
        <v>151</v>
      </c>
    </row>
    <row r="246" spans="2:65" s="10" customFormat="1" ht="16.5" customHeight="1">
      <c r="B246" s="176"/>
      <c r="C246" s="177"/>
      <c r="D246" s="177"/>
      <c r="E246" s="178" t="s">
        <v>21</v>
      </c>
      <c r="F246" s="283" t="s">
        <v>382</v>
      </c>
      <c r="G246" s="284"/>
      <c r="H246" s="284"/>
      <c r="I246" s="284"/>
      <c r="J246" s="177"/>
      <c r="K246" s="178" t="s">
        <v>21</v>
      </c>
      <c r="L246" s="177"/>
      <c r="M246" s="177"/>
      <c r="N246" s="177"/>
      <c r="O246" s="177"/>
      <c r="P246" s="177"/>
      <c r="Q246" s="177"/>
      <c r="R246" s="179"/>
      <c r="T246" s="180"/>
      <c r="U246" s="177"/>
      <c r="V246" s="177"/>
      <c r="W246" s="177"/>
      <c r="X246" s="177"/>
      <c r="Y246" s="177"/>
      <c r="Z246" s="177"/>
      <c r="AA246" s="181"/>
      <c r="AT246" s="182" t="s">
        <v>159</v>
      </c>
      <c r="AU246" s="182" t="s">
        <v>108</v>
      </c>
      <c r="AV246" s="10" t="s">
        <v>86</v>
      </c>
      <c r="AW246" s="10" t="s">
        <v>35</v>
      </c>
      <c r="AX246" s="10" t="s">
        <v>78</v>
      </c>
      <c r="AY246" s="182" t="s">
        <v>151</v>
      </c>
    </row>
    <row r="247" spans="2:65" s="11" customFormat="1" ht="16.5" customHeight="1">
      <c r="B247" s="183"/>
      <c r="C247" s="184"/>
      <c r="D247" s="184"/>
      <c r="E247" s="185" t="s">
        <v>21</v>
      </c>
      <c r="F247" s="285" t="s">
        <v>383</v>
      </c>
      <c r="G247" s="286"/>
      <c r="H247" s="286"/>
      <c r="I247" s="286"/>
      <c r="J247" s="184"/>
      <c r="K247" s="186">
        <v>19</v>
      </c>
      <c r="L247" s="184"/>
      <c r="M247" s="184"/>
      <c r="N247" s="184"/>
      <c r="O247" s="184"/>
      <c r="P247" s="184"/>
      <c r="Q247" s="184"/>
      <c r="R247" s="187"/>
      <c r="T247" s="188"/>
      <c r="U247" s="184"/>
      <c r="V247" s="184"/>
      <c r="W247" s="184"/>
      <c r="X247" s="184"/>
      <c r="Y247" s="184"/>
      <c r="Z247" s="184"/>
      <c r="AA247" s="189"/>
      <c r="AT247" s="190" t="s">
        <v>159</v>
      </c>
      <c r="AU247" s="190" t="s">
        <v>108</v>
      </c>
      <c r="AV247" s="11" t="s">
        <v>108</v>
      </c>
      <c r="AW247" s="11" t="s">
        <v>35</v>
      </c>
      <c r="AX247" s="11" t="s">
        <v>86</v>
      </c>
      <c r="AY247" s="190" t="s">
        <v>151</v>
      </c>
    </row>
    <row r="248" spans="2:65" s="9" customFormat="1" ht="29.85" customHeight="1">
      <c r="B248" s="158"/>
      <c r="C248" s="159"/>
      <c r="D248" s="168" t="s">
        <v>124</v>
      </c>
      <c r="E248" s="168"/>
      <c r="F248" s="168"/>
      <c r="G248" s="168"/>
      <c r="H248" s="168"/>
      <c r="I248" s="168"/>
      <c r="J248" s="168"/>
      <c r="K248" s="168"/>
      <c r="L248" s="168"/>
      <c r="M248" s="168"/>
      <c r="N248" s="290">
        <f>BK248</f>
        <v>0</v>
      </c>
      <c r="O248" s="291"/>
      <c r="P248" s="291"/>
      <c r="Q248" s="291"/>
      <c r="R248" s="161"/>
      <c r="T248" s="162"/>
      <c r="U248" s="159"/>
      <c r="V248" s="159"/>
      <c r="W248" s="163">
        <f>SUM(W249:W259)</f>
        <v>0</v>
      </c>
      <c r="X248" s="159"/>
      <c r="Y248" s="163">
        <f>SUM(Y249:Y259)</f>
        <v>0</v>
      </c>
      <c r="Z248" s="159"/>
      <c r="AA248" s="164">
        <f>SUM(AA249:AA259)</f>
        <v>0</v>
      </c>
      <c r="AR248" s="165" t="s">
        <v>86</v>
      </c>
      <c r="AT248" s="166" t="s">
        <v>77</v>
      </c>
      <c r="AU248" s="166" t="s">
        <v>86</v>
      </c>
      <c r="AY248" s="165" t="s">
        <v>151</v>
      </c>
      <c r="BK248" s="167">
        <f>SUM(BK249:BK259)</f>
        <v>0</v>
      </c>
    </row>
    <row r="249" spans="2:65" s="1" customFormat="1" ht="38.25" customHeight="1">
      <c r="B249" s="37"/>
      <c r="C249" s="169" t="s">
        <v>384</v>
      </c>
      <c r="D249" s="169" t="s">
        <v>152</v>
      </c>
      <c r="E249" s="170" t="s">
        <v>153</v>
      </c>
      <c r="F249" s="256" t="s">
        <v>154</v>
      </c>
      <c r="G249" s="256"/>
      <c r="H249" s="256"/>
      <c r="I249" s="256"/>
      <c r="J249" s="171" t="s">
        <v>155</v>
      </c>
      <c r="K249" s="172">
        <v>225</v>
      </c>
      <c r="L249" s="259">
        <v>0</v>
      </c>
      <c r="M249" s="260"/>
      <c r="N249" s="250">
        <f>ROUND(L249*K249,2)</f>
        <v>0</v>
      </c>
      <c r="O249" s="250"/>
      <c r="P249" s="250"/>
      <c r="Q249" s="250"/>
      <c r="R249" s="39"/>
      <c r="T249" s="173" t="s">
        <v>21</v>
      </c>
      <c r="U249" s="46" t="s">
        <v>43</v>
      </c>
      <c r="V249" s="38"/>
      <c r="W249" s="174">
        <f>V249*K249</f>
        <v>0</v>
      </c>
      <c r="X249" s="174">
        <v>0</v>
      </c>
      <c r="Y249" s="174">
        <f>X249*K249</f>
        <v>0</v>
      </c>
      <c r="Z249" s="174">
        <v>0</v>
      </c>
      <c r="AA249" s="175">
        <f>Z249*K249</f>
        <v>0</v>
      </c>
      <c r="AR249" s="21" t="s">
        <v>156</v>
      </c>
      <c r="AT249" s="21" t="s">
        <v>152</v>
      </c>
      <c r="AU249" s="21" t="s">
        <v>108</v>
      </c>
      <c r="AY249" s="21" t="s">
        <v>151</v>
      </c>
      <c r="BE249" s="112">
        <f>IF(U249="základní",N249,0)</f>
        <v>0</v>
      </c>
      <c r="BF249" s="112">
        <f>IF(U249="snížená",N249,0)</f>
        <v>0</v>
      </c>
      <c r="BG249" s="112">
        <f>IF(U249="zákl. přenesená",N249,0)</f>
        <v>0</v>
      </c>
      <c r="BH249" s="112">
        <f>IF(U249="sníž. přenesená",N249,0)</f>
        <v>0</v>
      </c>
      <c r="BI249" s="112">
        <f>IF(U249="nulová",N249,0)</f>
        <v>0</v>
      </c>
      <c r="BJ249" s="21" t="s">
        <v>86</v>
      </c>
      <c r="BK249" s="112">
        <f>ROUND(L249*K249,2)</f>
        <v>0</v>
      </c>
      <c r="BL249" s="21" t="s">
        <v>156</v>
      </c>
      <c r="BM249" s="21" t="s">
        <v>385</v>
      </c>
    </row>
    <row r="250" spans="2:65" s="11" customFormat="1" ht="16.5" customHeight="1">
      <c r="B250" s="183"/>
      <c r="C250" s="184"/>
      <c r="D250" s="184"/>
      <c r="E250" s="185" t="s">
        <v>21</v>
      </c>
      <c r="F250" s="257" t="s">
        <v>386</v>
      </c>
      <c r="G250" s="258"/>
      <c r="H250" s="258"/>
      <c r="I250" s="258"/>
      <c r="J250" s="184"/>
      <c r="K250" s="186">
        <v>225</v>
      </c>
      <c r="L250" s="184"/>
      <c r="M250" s="184"/>
      <c r="N250" s="184"/>
      <c r="O250" s="184"/>
      <c r="P250" s="184"/>
      <c r="Q250" s="184"/>
      <c r="R250" s="187"/>
      <c r="T250" s="188"/>
      <c r="U250" s="184"/>
      <c r="V250" s="184"/>
      <c r="W250" s="184"/>
      <c r="X250" s="184"/>
      <c r="Y250" s="184"/>
      <c r="Z250" s="184"/>
      <c r="AA250" s="189"/>
      <c r="AT250" s="190" t="s">
        <v>159</v>
      </c>
      <c r="AU250" s="190" t="s">
        <v>108</v>
      </c>
      <c r="AV250" s="11" t="s">
        <v>108</v>
      </c>
      <c r="AW250" s="11" t="s">
        <v>35</v>
      </c>
      <c r="AX250" s="11" t="s">
        <v>86</v>
      </c>
      <c r="AY250" s="190" t="s">
        <v>151</v>
      </c>
    </row>
    <row r="251" spans="2:65" s="1" customFormat="1" ht="25.5" customHeight="1">
      <c r="B251" s="37"/>
      <c r="C251" s="169" t="s">
        <v>387</v>
      </c>
      <c r="D251" s="169" t="s">
        <v>152</v>
      </c>
      <c r="E251" s="170" t="s">
        <v>168</v>
      </c>
      <c r="F251" s="256" t="s">
        <v>169</v>
      </c>
      <c r="G251" s="256"/>
      <c r="H251" s="256"/>
      <c r="I251" s="256"/>
      <c r="J251" s="171" t="s">
        <v>155</v>
      </c>
      <c r="K251" s="172">
        <v>45</v>
      </c>
      <c r="L251" s="259">
        <v>0</v>
      </c>
      <c r="M251" s="260"/>
      <c r="N251" s="250">
        <f>ROUND(L251*K251,2)</f>
        <v>0</v>
      </c>
      <c r="O251" s="250"/>
      <c r="P251" s="250"/>
      <c r="Q251" s="250"/>
      <c r="R251" s="39"/>
      <c r="T251" s="173" t="s">
        <v>21</v>
      </c>
      <c r="U251" s="46" t="s">
        <v>43</v>
      </c>
      <c r="V251" s="38"/>
      <c r="W251" s="174">
        <f>V251*K251</f>
        <v>0</v>
      </c>
      <c r="X251" s="174">
        <v>0</v>
      </c>
      <c r="Y251" s="174">
        <f>X251*K251</f>
        <v>0</v>
      </c>
      <c r="Z251" s="174">
        <v>0</v>
      </c>
      <c r="AA251" s="175">
        <f>Z251*K251</f>
        <v>0</v>
      </c>
      <c r="AR251" s="21" t="s">
        <v>156</v>
      </c>
      <c r="AT251" s="21" t="s">
        <v>152</v>
      </c>
      <c r="AU251" s="21" t="s">
        <v>108</v>
      </c>
      <c r="AY251" s="21" t="s">
        <v>151</v>
      </c>
      <c r="BE251" s="112">
        <f>IF(U251="základní",N251,0)</f>
        <v>0</v>
      </c>
      <c r="BF251" s="112">
        <f>IF(U251="snížená",N251,0)</f>
        <v>0</v>
      </c>
      <c r="BG251" s="112">
        <f>IF(U251="zákl. přenesená",N251,0)</f>
        <v>0</v>
      </c>
      <c r="BH251" s="112">
        <f>IF(U251="sníž. přenesená",N251,0)</f>
        <v>0</v>
      </c>
      <c r="BI251" s="112">
        <f>IF(U251="nulová",N251,0)</f>
        <v>0</v>
      </c>
      <c r="BJ251" s="21" t="s">
        <v>86</v>
      </c>
      <c r="BK251" s="112">
        <f>ROUND(L251*K251,2)</f>
        <v>0</v>
      </c>
      <c r="BL251" s="21" t="s">
        <v>156</v>
      </c>
      <c r="BM251" s="21" t="s">
        <v>388</v>
      </c>
    </row>
    <row r="252" spans="2:65" s="10" customFormat="1" ht="16.5" customHeight="1">
      <c r="B252" s="176"/>
      <c r="C252" s="177"/>
      <c r="D252" s="177"/>
      <c r="E252" s="178" t="s">
        <v>21</v>
      </c>
      <c r="F252" s="281" t="s">
        <v>171</v>
      </c>
      <c r="G252" s="282"/>
      <c r="H252" s="282"/>
      <c r="I252" s="282"/>
      <c r="J252" s="177"/>
      <c r="K252" s="178" t="s">
        <v>21</v>
      </c>
      <c r="L252" s="177"/>
      <c r="M252" s="177"/>
      <c r="N252" s="177"/>
      <c r="O252" s="177"/>
      <c r="P252" s="177"/>
      <c r="Q252" s="177"/>
      <c r="R252" s="179"/>
      <c r="T252" s="180"/>
      <c r="U252" s="177"/>
      <c r="V252" s="177"/>
      <c r="W252" s="177"/>
      <c r="X252" s="177"/>
      <c r="Y252" s="177"/>
      <c r="Z252" s="177"/>
      <c r="AA252" s="181"/>
      <c r="AT252" s="182" t="s">
        <v>159</v>
      </c>
      <c r="AU252" s="182" t="s">
        <v>108</v>
      </c>
      <c r="AV252" s="10" t="s">
        <v>86</v>
      </c>
      <c r="AW252" s="10" t="s">
        <v>35</v>
      </c>
      <c r="AX252" s="10" t="s">
        <v>78</v>
      </c>
      <c r="AY252" s="182" t="s">
        <v>151</v>
      </c>
    </row>
    <row r="253" spans="2:65" s="11" customFormat="1" ht="16.5" customHeight="1">
      <c r="B253" s="183"/>
      <c r="C253" s="184"/>
      <c r="D253" s="184"/>
      <c r="E253" s="185" t="s">
        <v>21</v>
      </c>
      <c r="F253" s="285" t="s">
        <v>389</v>
      </c>
      <c r="G253" s="286"/>
      <c r="H253" s="286"/>
      <c r="I253" s="286"/>
      <c r="J253" s="184"/>
      <c r="K253" s="186">
        <v>45</v>
      </c>
      <c r="L253" s="184"/>
      <c r="M253" s="184"/>
      <c r="N253" s="184"/>
      <c r="O253" s="184"/>
      <c r="P253" s="184"/>
      <c r="Q253" s="184"/>
      <c r="R253" s="187"/>
      <c r="T253" s="188"/>
      <c r="U253" s="184"/>
      <c r="V253" s="184"/>
      <c r="W253" s="184"/>
      <c r="X253" s="184"/>
      <c r="Y253" s="184"/>
      <c r="Z253" s="184"/>
      <c r="AA253" s="189"/>
      <c r="AT253" s="190" t="s">
        <v>159</v>
      </c>
      <c r="AU253" s="190" t="s">
        <v>108</v>
      </c>
      <c r="AV253" s="11" t="s">
        <v>108</v>
      </c>
      <c r="AW253" s="11" t="s">
        <v>35</v>
      </c>
      <c r="AX253" s="11" t="s">
        <v>86</v>
      </c>
      <c r="AY253" s="190" t="s">
        <v>151</v>
      </c>
    </row>
    <row r="254" spans="2:65" s="1" customFormat="1" ht="25.5" customHeight="1">
      <c r="B254" s="37"/>
      <c r="C254" s="169" t="s">
        <v>336</v>
      </c>
      <c r="D254" s="169" t="s">
        <v>152</v>
      </c>
      <c r="E254" s="170" t="s">
        <v>176</v>
      </c>
      <c r="F254" s="256" t="s">
        <v>177</v>
      </c>
      <c r="G254" s="256"/>
      <c r="H254" s="256"/>
      <c r="I254" s="256"/>
      <c r="J254" s="171" t="s">
        <v>155</v>
      </c>
      <c r="K254" s="172">
        <v>225</v>
      </c>
      <c r="L254" s="259">
        <v>0</v>
      </c>
      <c r="M254" s="260"/>
      <c r="N254" s="250">
        <f>ROUND(L254*K254,2)</f>
        <v>0</v>
      </c>
      <c r="O254" s="250"/>
      <c r="P254" s="250"/>
      <c r="Q254" s="250"/>
      <c r="R254" s="39"/>
      <c r="T254" s="173" t="s">
        <v>21</v>
      </c>
      <c r="U254" s="46" t="s">
        <v>43</v>
      </c>
      <c r="V254" s="38"/>
      <c r="W254" s="174">
        <f>V254*K254</f>
        <v>0</v>
      </c>
      <c r="X254" s="174">
        <v>0</v>
      </c>
      <c r="Y254" s="174">
        <f>X254*K254</f>
        <v>0</v>
      </c>
      <c r="Z254" s="174">
        <v>0</v>
      </c>
      <c r="AA254" s="175">
        <f>Z254*K254</f>
        <v>0</v>
      </c>
      <c r="AR254" s="21" t="s">
        <v>156</v>
      </c>
      <c r="AT254" s="21" t="s">
        <v>152</v>
      </c>
      <c r="AU254" s="21" t="s">
        <v>108</v>
      </c>
      <c r="AY254" s="21" t="s">
        <v>151</v>
      </c>
      <c r="BE254" s="112">
        <f>IF(U254="základní",N254,0)</f>
        <v>0</v>
      </c>
      <c r="BF254" s="112">
        <f>IF(U254="snížená",N254,0)</f>
        <v>0</v>
      </c>
      <c r="BG254" s="112">
        <f>IF(U254="zákl. přenesená",N254,0)</f>
        <v>0</v>
      </c>
      <c r="BH254" s="112">
        <f>IF(U254="sníž. přenesená",N254,0)</f>
        <v>0</v>
      </c>
      <c r="BI254" s="112">
        <f>IF(U254="nulová",N254,0)</f>
        <v>0</v>
      </c>
      <c r="BJ254" s="21" t="s">
        <v>86</v>
      </c>
      <c r="BK254" s="112">
        <f>ROUND(L254*K254,2)</f>
        <v>0</v>
      </c>
      <c r="BL254" s="21" t="s">
        <v>156</v>
      </c>
      <c r="BM254" s="21" t="s">
        <v>390</v>
      </c>
    </row>
    <row r="255" spans="2:65" s="1" customFormat="1" ht="16.5" customHeight="1">
      <c r="B255" s="37"/>
      <c r="C255" s="169" t="s">
        <v>391</v>
      </c>
      <c r="D255" s="169" t="s">
        <v>152</v>
      </c>
      <c r="E255" s="170" t="s">
        <v>181</v>
      </c>
      <c r="F255" s="256" t="s">
        <v>182</v>
      </c>
      <c r="G255" s="256"/>
      <c r="H255" s="256"/>
      <c r="I255" s="256"/>
      <c r="J255" s="171" t="s">
        <v>155</v>
      </c>
      <c r="K255" s="172">
        <v>225</v>
      </c>
      <c r="L255" s="259">
        <v>0</v>
      </c>
      <c r="M255" s="260"/>
      <c r="N255" s="250">
        <f>ROUND(L255*K255,2)</f>
        <v>0</v>
      </c>
      <c r="O255" s="250"/>
      <c r="P255" s="250"/>
      <c r="Q255" s="250"/>
      <c r="R255" s="39"/>
      <c r="T255" s="173" t="s">
        <v>21</v>
      </c>
      <c r="U255" s="46" t="s">
        <v>43</v>
      </c>
      <c r="V255" s="38"/>
      <c r="W255" s="174">
        <f>V255*K255</f>
        <v>0</v>
      </c>
      <c r="X255" s="174">
        <v>0</v>
      </c>
      <c r="Y255" s="174">
        <f>X255*K255</f>
        <v>0</v>
      </c>
      <c r="Z255" s="174">
        <v>0</v>
      </c>
      <c r="AA255" s="175">
        <f>Z255*K255</f>
        <v>0</v>
      </c>
      <c r="AR255" s="21" t="s">
        <v>156</v>
      </c>
      <c r="AT255" s="21" t="s">
        <v>152</v>
      </c>
      <c r="AU255" s="21" t="s">
        <v>108</v>
      </c>
      <c r="AY255" s="21" t="s">
        <v>151</v>
      </c>
      <c r="BE255" s="112">
        <f>IF(U255="základní",N255,0)</f>
        <v>0</v>
      </c>
      <c r="BF255" s="112">
        <f>IF(U255="snížená",N255,0)</f>
        <v>0</v>
      </c>
      <c r="BG255" s="112">
        <f>IF(U255="zákl. přenesená",N255,0)</f>
        <v>0</v>
      </c>
      <c r="BH255" s="112">
        <f>IF(U255="sníž. přenesená",N255,0)</f>
        <v>0</v>
      </c>
      <c r="BI255" s="112">
        <f>IF(U255="nulová",N255,0)</f>
        <v>0</v>
      </c>
      <c r="BJ255" s="21" t="s">
        <v>86</v>
      </c>
      <c r="BK255" s="112">
        <f>ROUND(L255*K255,2)</f>
        <v>0</v>
      </c>
      <c r="BL255" s="21" t="s">
        <v>156</v>
      </c>
      <c r="BM255" s="21" t="s">
        <v>392</v>
      </c>
    </row>
    <row r="256" spans="2:65" s="1" customFormat="1" ht="25.5" customHeight="1">
      <c r="B256" s="37"/>
      <c r="C256" s="169" t="s">
        <v>393</v>
      </c>
      <c r="D256" s="169" t="s">
        <v>152</v>
      </c>
      <c r="E256" s="170" t="s">
        <v>185</v>
      </c>
      <c r="F256" s="256" t="s">
        <v>186</v>
      </c>
      <c r="G256" s="256"/>
      <c r="H256" s="256"/>
      <c r="I256" s="256"/>
      <c r="J256" s="171" t="s">
        <v>187</v>
      </c>
      <c r="K256" s="172">
        <v>382.5</v>
      </c>
      <c r="L256" s="259">
        <v>0</v>
      </c>
      <c r="M256" s="260"/>
      <c r="N256" s="250">
        <f>ROUND(L256*K256,2)</f>
        <v>0</v>
      </c>
      <c r="O256" s="250"/>
      <c r="P256" s="250"/>
      <c r="Q256" s="250"/>
      <c r="R256" s="39"/>
      <c r="T256" s="173" t="s">
        <v>21</v>
      </c>
      <c r="U256" s="46" t="s">
        <v>43</v>
      </c>
      <c r="V256" s="38"/>
      <c r="W256" s="174">
        <f>V256*K256</f>
        <v>0</v>
      </c>
      <c r="X256" s="174">
        <v>0</v>
      </c>
      <c r="Y256" s="174">
        <f>X256*K256</f>
        <v>0</v>
      </c>
      <c r="Z256" s="174">
        <v>0</v>
      </c>
      <c r="AA256" s="175">
        <f>Z256*K256</f>
        <v>0</v>
      </c>
      <c r="AR256" s="21" t="s">
        <v>156</v>
      </c>
      <c r="AT256" s="21" t="s">
        <v>152</v>
      </c>
      <c r="AU256" s="21" t="s">
        <v>108</v>
      </c>
      <c r="AY256" s="21" t="s">
        <v>151</v>
      </c>
      <c r="BE256" s="112">
        <f>IF(U256="základní",N256,0)</f>
        <v>0</v>
      </c>
      <c r="BF256" s="112">
        <f>IF(U256="snížená",N256,0)</f>
        <v>0</v>
      </c>
      <c r="BG256" s="112">
        <f>IF(U256="zákl. přenesená",N256,0)</f>
        <v>0</v>
      </c>
      <c r="BH256" s="112">
        <f>IF(U256="sníž. přenesená",N256,0)</f>
        <v>0</v>
      </c>
      <c r="BI256" s="112">
        <f>IF(U256="nulová",N256,0)</f>
        <v>0</v>
      </c>
      <c r="BJ256" s="21" t="s">
        <v>86</v>
      </c>
      <c r="BK256" s="112">
        <f>ROUND(L256*K256,2)</f>
        <v>0</v>
      </c>
      <c r="BL256" s="21" t="s">
        <v>156</v>
      </c>
      <c r="BM256" s="21" t="s">
        <v>394</v>
      </c>
    </row>
    <row r="257" spans="2:65" s="11" customFormat="1" ht="16.5" customHeight="1">
      <c r="B257" s="183"/>
      <c r="C257" s="184"/>
      <c r="D257" s="184"/>
      <c r="E257" s="185" t="s">
        <v>21</v>
      </c>
      <c r="F257" s="257" t="s">
        <v>395</v>
      </c>
      <c r="G257" s="258"/>
      <c r="H257" s="258"/>
      <c r="I257" s="258"/>
      <c r="J257" s="184"/>
      <c r="K257" s="186">
        <v>382.5</v>
      </c>
      <c r="L257" s="184"/>
      <c r="M257" s="184"/>
      <c r="N257" s="184"/>
      <c r="O257" s="184"/>
      <c r="P257" s="184"/>
      <c r="Q257" s="184"/>
      <c r="R257" s="187"/>
      <c r="T257" s="188"/>
      <c r="U257" s="184"/>
      <c r="V257" s="184"/>
      <c r="W257" s="184"/>
      <c r="X257" s="184"/>
      <c r="Y257" s="184"/>
      <c r="Z257" s="184"/>
      <c r="AA257" s="189"/>
      <c r="AT257" s="190" t="s">
        <v>159</v>
      </c>
      <c r="AU257" s="190" t="s">
        <v>108</v>
      </c>
      <c r="AV257" s="11" t="s">
        <v>108</v>
      </c>
      <c r="AW257" s="11" t="s">
        <v>35</v>
      </c>
      <c r="AX257" s="11" t="s">
        <v>86</v>
      </c>
      <c r="AY257" s="190" t="s">
        <v>151</v>
      </c>
    </row>
    <row r="258" spans="2:65" s="1" customFormat="1" ht="25.5" customHeight="1">
      <c r="B258" s="37"/>
      <c r="C258" s="169" t="s">
        <v>396</v>
      </c>
      <c r="D258" s="169" t="s">
        <v>152</v>
      </c>
      <c r="E258" s="170" t="s">
        <v>204</v>
      </c>
      <c r="F258" s="256" t="s">
        <v>205</v>
      </c>
      <c r="G258" s="256"/>
      <c r="H258" s="256"/>
      <c r="I258" s="256"/>
      <c r="J258" s="171" t="s">
        <v>206</v>
      </c>
      <c r="K258" s="172">
        <v>750</v>
      </c>
      <c r="L258" s="259">
        <v>0</v>
      </c>
      <c r="M258" s="260"/>
      <c r="N258" s="250">
        <f>ROUND(L258*K258,2)</f>
        <v>0</v>
      </c>
      <c r="O258" s="250"/>
      <c r="P258" s="250"/>
      <c r="Q258" s="250"/>
      <c r="R258" s="39"/>
      <c r="T258" s="173" t="s">
        <v>21</v>
      </c>
      <c r="U258" s="46" t="s">
        <v>43</v>
      </c>
      <c r="V258" s="38"/>
      <c r="W258" s="174">
        <f>V258*K258</f>
        <v>0</v>
      </c>
      <c r="X258" s="174">
        <v>0</v>
      </c>
      <c r="Y258" s="174">
        <f>X258*K258</f>
        <v>0</v>
      </c>
      <c r="Z258" s="174">
        <v>0</v>
      </c>
      <c r="AA258" s="175">
        <f>Z258*K258</f>
        <v>0</v>
      </c>
      <c r="AR258" s="21" t="s">
        <v>156</v>
      </c>
      <c r="AT258" s="21" t="s">
        <v>152</v>
      </c>
      <c r="AU258" s="21" t="s">
        <v>108</v>
      </c>
      <c r="AY258" s="21" t="s">
        <v>151</v>
      </c>
      <c r="BE258" s="112">
        <f>IF(U258="základní",N258,0)</f>
        <v>0</v>
      </c>
      <c r="BF258" s="112">
        <f>IF(U258="snížená",N258,0)</f>
        <v>0</v>
      </c>
      <c r="BG258" s="112">
        <f>IF(U258="zákl. přenesená",N258,0)</f>
        <v>0</v>
      </c>
      <c r="BH258" s="112">
        <f>IF(U258="sníž. přenesená",N258,0)</f>
        <v>0</v>
      </c>
      <c r="BI258" s="112">
        <f>IF(U258="nulová",N258,0)</f>
        <v>0</v>
      </c>
      <c r="BJ258" s="21" t="s">
        <v>86</v>
      </c>
      <c r="BK258" s="112">
        <f>ROUND(L258*K258,2)</f>
        <v>0</v>
      </c>
      <c r="BL258" s="21" t="s">
        <v>156</v>
      </c>
      <c r="BM258" s="21" t="s">
        <v>397</v>
      </c>
    </row>
    <row r="259" spans="2:65" s="1" customFormat="1" ht="16.5" customHeight="1">
      <c r="B259" s="37"/>
      <c r="C259" s="169" t="s">
        <v>368</v>
      </c>
      <c r="D259" s="169" t="s">
        <v>152</v>
      </c>
      <c r="E259" s="170" t="s">
        <v>398</v>
      </c>
      <c r="F259" s="256" t="s">
        <v>399</v>
      </c>
      <c r="G259" s="256"/>
      <c r="H259" s="256"/>
      <c r="I259" s="256"/>
      <c r="J259" s="171" t="s">
        <v>206</v>
      </c>
      <c r="K259" s="172">
        <v>750</v>
      </c>
      <c r="L259" s="259">
        <v>0</v>
      </c>
      <c r="M259" s="260"/>
      <c r="N259" s="250">
        <f>ROUND(L259*K259,2)</f>
        <v>0</v>
      </c>
      <c r="O259" s="250"/>
      <c r="P259" s="250"/>
      <c r="Q259" s="250"/>
      <c r="R259" s="39"/>
      <c r="T259" s="173" t="s">
        <v>21</v>
      </c>
      <c r="U259" s="46" t="s">
        <v>43</v>
      </c>
      <c r="V259" s="38"/>
      <c r="W259" s="174">
        <f>V259*K259</f>
        <v>0</v>
      </c>
      <c r="X259" s="174">
        <v>0</v>
      </c>
      <c r="Y259" s="174">
        <f>X259*K259</f>
        <v>0</v>
      </c>
      <c r="Z259" s="174">
        <v>0</v>
      </c>
      <c r="AA259" s="175">
        <f>Z259*K259</f>
        <v>0</v>
      </c>
      <c r="AR259" s="21" t="s">
        <v>156</v>
      </c>
      <c r="AT259" s="21" t="s">
        <v>152</v>
      </c>
      <c r="AU259" s="21" t="s">
        <v>108</v>
      </c>
      <c r="AY259" s="21" t="s">
        <v>151</v>
      </c>
      <c r="BE259" s="112">
        <f>IF(U259="základní",N259,0)</f>
        <v>0</v>
      </c>
      <c r="BF259" s="112">
        <f>IF(U259="snížená",N259,0)</f>
        <v>0</v>
      </c>
      <c r="BG259" s="112">
        <f>IF(U259="zákl. přenesená",N259,0)</f>
        <v>0</v>
      </c>
      <c r="BH259" s="112">
        <f>IF(U259="sníž. přenesená",N259,0)</f>
        <v>0</v>
      </c>
      <c r="BI259" s="112">
        <f>IF(U259="nulová",N259,0)</f>
        <v>0</v>
      </c>
      <c r="BJ259" s="21" t="s">
        <v>86</v>
      </c>
      <c r="BK259" s="112">
        <f>ROUND(L259*K259,2)</f>
        <v>0</v>
      </c>
      <c r="BL259" s="21" t="s">
        <v>156</v>
      </c>
      <c r="BM259" s="21" t="s">
        <v>400</v>
      </c>
    </row>
    <row r="260" spans="2:65" s="9" customFormat="1" ht="29.85" customHeight="1">
      <c r="B260" s="158"/>
      <c r="C260" s="159"/>
      <c r="D260" s="168" t="s">
        <v>125</v>
      </c>
      <c r="E260" s="168"/>
      <c r="F260" s="168"/>
      <c r="G260" s="168"/>
      <c r="H260" s="168"/>
      <c r="I260" s="168"/>
      <c r="J260" s="168"/>
      <c r="K260" s="168"/>
      <c r="L260" s="168"/>
      <c r="M260" s="168"/>
      <c r="N260" s="251">
        <f>BK260</f>
        <v>0</v>
      </c>
      <c r="O260" s="252"/>
      <c r="P260" s="252"/>
      <c r="Q260" s="252"/>
      <c r="R260" s="161"/>
      <c r="T260" s="162"/>
      <c r="U260" s="159"/>
      <c r="V260" s="159"/>
      <c r="W260" s="163">
        <f>SUM(W261:W263)</f>
        <v>0</v>
      </c>
      <c r="X260" s="159"/>
      <c r="Y260" s="163">
        <f>SUM(Y261:Y263)</f>
        <v>3.0401199999999999</v>
      </c>
      <c r="Z260" s="159"/>
      <c r="AA260" s="164">
        <f>SUM(AA261:AA263)</f>
        <v>0</v>
      </c>
      <c r="AR260" s="165" t="s">
        <v>86</v>
      </c>
      <c r="AT260" s="166" t="s">
        <v>77</v>
      </c>
      <c r="AU260" s="166" t="s">
        <v>86</v>
      </c>
      <c r="AY260" s="165" t="s">
        <v>151</v>
      </c>
      <c r="BK260" s="167">
        <f>SUM(BK261:BK263)</f>
        <v>0</v>
      </c>
    </row>
    <row r="261" spans="2:65" s="1" customFormat="1" ht="25.5" customHeight="1">
      <c r="B261" s="37"/>
      <c r="C261" s="169" t="s">
        <v>401</v>
      </c>
      <c r="D261" s="169" t="s">
        <v>152</v>
      </c>
      <c r="E261" s="170" t="s">
        <v>402</v>
      </c>
      <c r="F261" s="256" t="s">
        <v>403</v>
      </c>
      <c r="G261" s="256"/>
      <c r="H261" s="256"/>
      <c r="I261" s="256"/>
      <c r="J261" s="171" t="s">
        <v>404</v>
      </c>
      <c r="K261" s="172">
        <v>1</v>
      </c>
      <c r="L261" s="259">
        <v>0</v>
      </c>
      <c r="M261" s="260"/>
      <c r="N261" s="250">
        <f>ROUND(L261*K261,2)</f>
        <v>0</v>
      </c>
      <c r="O261" s="250"/>
      <c r="P261" s="250"/>
      <c r="Q261" s="250"/>
      <c r="R261" s="39"/>
      <c r="T261" s="173" t="s">
        <v>21</v>
      </c>
      <c r="U261" s="46" t="s">
        <v>43</v>
      </c>
      <c r="V261" s="38"/>
      <c r="W261" s="174">
        <f>V261*K261</f>
        <v>0</v>
      </c>
      <c r="X261" s="174">
        <v>0.42368</v>
      </c>
      <c r="Y261" s="174">
        <f>X261*K261</f>
        <v>0.42368</v>
      </c>
      <c r="Z261" s="174">
        <v>0</v>
      </c>
      <c r="AA261" s="175">
        <f>Z261*K261</f>
        <v>0</v>
      </c>
      <c r="AR261" s="21" t="s">
        <v>156</v>
      </c>
      <c r="AT261" s="21" t="s">
        <v>152</v>
      </c>
      <c r="AU261" s="21" t="s">
        <v>108</v>
      </c>
      <c r="AY261" s="21" t="s">
        <v>151</v>
      </c>
      <c r="BE261" s="112">
        <f>IF(U261="základní",N261,0)</f>
        <v>0</v>
      </c>
      <c r="BF261" s="112">
        <f>IF(U261="snížená",N261,0)</f>
        <v>0</v>
      </c>
      <c r="BG261" s="112">
        <f>IF(U261="zákl. přenesená",N261,0)</f>
        <v>0</v>
      </c>
      <c r="BH261" s="112">
        <f>IF(U261="sníž. přenesená",N261,0)</f>
        <v>0</v>
      </c>
      <c r="BI261" s="112">
        <f>IF(U261="nulová",N261,0)</f>
        <v>0</v>
      </c>
      <c r="BJ261" s="21" t="s">
        <v>86</v>
      </c>
      <c r="BK261" s="112">
        <f>ROUND(L261*K261,2)</f>
        <v>0</v>
      </c>
      <c r="BL261" s="21" t="s">
        <v>156</v>
      </c>
      <c r="BM261" s="21" t="s">
        <v>405</v>
      </c>
    </row>
    <row r="262" spans="2:65" s="1" customFormat="1" ht="25.5" customHeight="1">
      <c r="B262" s="37"/>
      <c r="C262" s="169" t="s">
        <v>406</v>
      </c>
      <c r="D262" s="169" t="s">
        <v>152</v>
      </c>
      <c r="E262" s="170" t="s">
        <v>407</v>
      </c>
      <c r="F262" s="256" t="s">
        <v>408</v>
      </c>
      <c r="G262" s="256"/>
      <c r="H262" s="256"/>
      <c r="I262" s="256"/>
      <c r="J262" s="171" t="s">
        <v>404</v>
      </c>
      <c r="K262" s="172">
        <v>4</v>
      </c>
      <c r="L262" s="259">
        <v>0</v>
      </c>
      <c r="M262" s="260"/>
      <c r="N262" s="250">
        <f>ROUND(L262*K262,2)</f>
        <v>0</v>
      </c>
      <c r="O262" s="250"/>
      <c r="P262" s="250"/>
      <c r="Q262" s="250"/>
      <c r="R262" s="39"/>
      <c r="T262" s="173" t="s">
        <v>21</v>
      </c>
      <c r="U262" s="46" t="s">
        <v>43</v>
      </c>
      <c r="V262" s="38"/>
      <c r="W262" s="174">
        <f>V262*K262</f>
        <v>0</v>
      </c>
      <c r="X262" s="174">
        <v>0.42080000000000001</v>
      </c>
      <c r="Y262" s="174">
        <f>X262*K262</f>
        <v>1.6832</v>
      </c>
      <c r="Z262" s="174">
        <v>0</v>
      </c>
      <c r="AA262" s="175">
        <f>Z262*K262</f>
        <v>0</v>
      </c>
      <c r="AR262" s="21" t="s">
        <v>156</v>
      </c>
      <c r="AT262" s="21" t="s">
        <v>152</v>
      </c>
      <c r="AU262" s="21" t="s">
        <v>108</v>
      </c>
      <c r="AY262" s="21" t="s">
        <v>151</v>
      </c>
      <c r="BE262" s="112">
        <f>IF(U262="základní",N262,0)</f>
        <v>0</v>
      </c>
      <c r="BF262" s="112">
        <f>IF(U262="snížená",N262,0)</f>
        <v>0</v>
      </c>
      <c r="BG262" s="112">
        <f>IF(U262="zákl. přenesená",N262,0)</f>
        <v>0</v>
      </c>
      <c r="BH262" s="112">
        <f>IF(U262="sníž. přenesená",N262,0)</f>
        <v>0</v>
      </c>
      <c r="BI262" s="112">
        <f>IF(U262="nulová",N262,0)</f>
        <v>0</v>
      </c>
      <c r="BJ262" s="21" t="s">
        <v>86</v>
      </c>
      <c r="BK262" s="112">
        <f>ROUND(L262*K262,2)</f>
        <v>0</v>
      </c>
      <c r="BL262" s="21" t="s">
        <v>156</v>
      </c>
      <c r="BM262" s="21" t="s">
        <v>409</v>
      </c>
    </row>
    <row r="263" spans="2:65" s="1" customFormat="1" ht="38.25" customHeight="1">
      <c r="B263" s="37"/>
      <c r="C263" s="169" t="s">
        <v>410</v>
      </c>
      <c r="D263" s="169" t="s">
        <v>152</v>
      </c>
      <c r="E263" s="170" t="s">
        <v>411</v>
      </c>
      <c r="F263" s="256" t="s">
        <v>412</v>
      </c>
      <c r="G263" s="256"/>
      <c r="H263" s="256"/>
      <c r="I263" s="256"/>
      <c r="J263" s="171" t="s">
        <v>404</v>
      </c>
      <c r="K263" s="172">
        <v>3</v>
      </c>
      <c r="L263" s="259">
        <v>0</v>
      </c>
      <c r="M263" s="260"/>
      <c r="N263" s="250">
        <f>ROUND(L263*K263,2)</f>
        <v>0</v>
      </c>
      <c r="O263" s="250"/>
      <c r="P263" s="250"/>
      <c r="Q263" s="250"/>
      <c r="R263" s="39"/>
      <c r="T263" s="173" t="s">
        <v>21</v>
      </c>
      <c r="U263" s="46" t="s">
        <v>43</v>
      </c>
      <c r="V263" s="38"/>
      <c r="W263" s="174">
        <f>V263*K263</f>
        <v>0</v>
      </c>
      <c r="X263" s="174">
        <v>0.31108000000000002</v>
      </c>
      <c r="Y263" s="174">
        <f>X263*K263</f>
        <v>0.93324000000000007</v>
      </c>
      <c r="Z263" s="174">
        <v>0</v>
      </c>
      <c r="AA263" s="175">
        <f>Z263*K263</f>
        <v>0</v>
      </c>
      <c r="AR263" s="21" t="s">
        <v>156</v>
      </c>
      <c r="AT263" s="21" t="s">
        <v>152</v>
      </c>
      <c r="AU263" s="21" t="s">
        <v>108</v>
      </c>
      <c r="AY263" s="21" t="s">
        <v>151</v>
      </c>
      <c r="BE263" s="112">
        <f>IF(U263="základní",N263,0)</f>
        <v>0</v>
      </c>
      <c r="BF263" s="112">
        <f>IF(U263="snížená",N263,0)</f>
        <v>0</v>
      </c>
      <c r="BG263" s="112">
        <f>IF(U263="zákl. přenesená",N263,0)</f>
        <v>0</v>
      </c>
      <c r="BH263" s="112">
        <f>IF(U263="sníž. přenesená",N263,0)</f>
        <v>0</v>
      </c>
      <c r="BI263" s="112">
        <f>IF(U263="nulová",N263,0)</f>
        <v>0</v>
      </c>
      <c r="BJ263" s="21" t="s">
        <v>86</v>
      </c>
      <c r="BK263" s="112">
        <f>ROUND(L263*K263,2)</f>
        <v>0</v>
      </c>
      <c r="BL263" s="21" t="s">
        <v>156</v>
      </c>
      <c r="BM263" s="21" t="s">
        <v>413</v>
      </c>
    </row>
    <row r="264" spans="2:65" s="9" customFormat="1" ht="29.85" customHeight="1">
      <c r="B264" s="158"/>
      <c r="C264" s="159"/>
      <c r="D264" s="168" t="s">
        <v>126</v>
      </c>
      <c r="E264" s="168"/>
      <c r="F264" s="168"/>
      <c r="G264" s="168"/>
      <c r="H264" s="168"/>
      <c r="I264" s="168"/>
      <c r="J264" s="168"/>
      <c r="K264" s="168"/>
      <c r="L264" s="168"/>
      <c r="M264" s="168"/>
      <c r="N264" s="251">
        <f>BK264</f>
        <v>0</v>
      </c>
      <c r="O264" s="252"/>
      <c r="P264" s="252"/>
      <c r="Q264" s="252"/>
      <c r="R264" s="161"/>
      <c r="T264" s="162"/>
      <c r="U264" s="159"/>
      <c r="V264" s="159"/>
      <c r="W264" s="163">
        <f>SUM(W265:W276)</f>
        <v>0</v>
      </c>
      <c r="X264" s="159"/>
      <c r="Y264" s="163">
        <f>SUM(Y265:Y276)</f>
        <v>89.324699999999993</v>
      </c>
      <c r="Z264" s="159"/>
      <c r="AA264" s="164">
        <f>SUM(AA265:AA276)</f>
        <v>0</v>
      </c>
      <c r="AR264" s="165" t="s">
        <v>86</v>
      </c>
      <c r="AT264" s="166" t="s">
        <v>77</v>
      </c>
      <c r="AU264" s="166" t="s">
        <v>86</v>
      </c>
      <c r="AY264" s="165" t="s">
        <v>151</v>
      </c>
      <c r="BK264" s="167">
        <f>SUM(BK265:BK276)</f>
        <v>0</v>
      </c>
    </row>
    <row r="265" spans="2:65" s="1" customFormat="1" ht="38.25" customHeight="1">
      <c r="B265" s="37"/>
      <c r="C265" s="169" t="s">
        <v>414</v>
      </c>
      <c r="D265" s="169" t="s">
        <v>152</v>
      </c>
      <c r="E265" s="170" t="s">
        <v>415</v>
      </c>
      <c r="F265" s="256" t="s">
        <v>416</v>
      </c>
      <c r="G265" s="256"/>
      <c r="H265" s="256"/>
      <c r="I265" s="256"/>
      <c r="J265" s="171" t="s">
        <v>267</v>
      </c>
      <c r="K265" s="172">
        <v>279</v>
      </c>
      <c r="L265" s="259">
        <v>0</v>
      </c>
      <c r="M265" s="260"/>
      <c r="N265" s="250">
        <f>ROUND(L265*K265,2)</f>
        <v>0</v>
      </c>
      <c r="O265" s="250"/>
      <c r="P265" s="250"/>
      <c r="Q265" s="250"/>
      <c r="R265" s="39"/>
      <c r="T265" s="173" t="s">
        <v>21</v>
      </c>
      <c r="U265" s="46" t="s">
        <v>43</v>
      </c>
      <c r="V265" s="38"/>
      <c r="W265" s="174">
        <f>V265*K265</f>
        <v>0</v>
      </c>
      <c r="X265" s="174">
        <v>0.15540000000000001</v>
      </c>
      <c r="Y265" s="174">
        <f>X265*K265</f>
        <v>43.3566</v>
      </c>
      <c r="Z265" s="174">
        <v>0</v>
      </c>
      <c r="AA265" s="175">
        <f>Z265*K265</f>
        <v>0</v>
      </c>
      <c r="AR265" s="21" t="s">
        <v>156</v>
      </c>
      <c r="AT265" s="21" t="s">
        <v>152</v>
      </c>
      <c r="AU265" s="21" t="s">
        <v>108</v>
      </c>
      <c r="AY265" s="21" t="s">
        <v>151</v>
      </c>
      <c r="BE265" s="112">
        <f>IF(U265="základní",N265,0)</f>
        <v>0</v>
      </c>
      <c r="BF265" s="112">
        <f>IF(U265="snížená",N265,0)</f>
        <v>0</v>
      </c>
      <c r="BG265" s="112">
        <f>IF(U265="zákl. přenesená",N265,0)</f>
        <v>0</v>
      </c>
      <c r="BH265" s="112">
        <f>IF(U265="sníž. přenesená",N265,0)</f>
        <v>0</v>
      </c>
      <c r="BI265" s="112">
        <f>IF(U265="nulová",N265,0)</f>
        <v>0</v>
      </c>
      <c r="BJ265" s="21" t="s">
        <v>86</v>
      </c>
      <c r="BK265" s="112">
        <f>ROUND(L265*K265,2)</f>
        <v>0</v>
      </c>
      <c r="BL265" s="21" t="s">
        <v>156</v>
      </c>
      <c r="BM265" s="21" t="s">
        <v>417</v>
      </c>
    </row>
    <row r="266" spans="2:65" s="11" customFormat="1" ht="16.5" customHeight="1">
      <c r="B266" s="183"/>
      <c r="C266" s="184"/>
      <c r="D266" s="184"/>
      <c r="E266" s="185" t="s">
        <v>21</v>
      </c>
      <c r="F266" s="257" t="s">
        <v>418</v>
      </c>
      <c r="G266" s="258"/>
      <c r="H266" s="258"/>
      <c r="I266" s="258"/>
      <c r="J266" s="184"/>
      <c r="K266" s="186">
        <v>279</v>
      </c>
      <c r="L266" s="184"/>
      <c r="M266" s="184"/>
      <c r="N266" s="184"/>
      <c r="O266" s="184"/>
      <c r="P266" s="184"/>
      <c r="Q266" s="184"/>
      <c r="R266" s="187"/>
      <c r="T266" s="188"/>
      <c r="U266" s="184"/>
      <c r="V266" s="184"/>
      <c r="W266" s="184"/>
      <c r="X266" s="184"/>
      <c r="Y266" s="184"/>
      <c r="Z266" s="184"/>
      <c r="AA266" s="189"/>
      <c r="AT266" s="190" t="s">
        <v>159</v>
      </c>
      <c r="AU266" s="190" t="s">
        <v>108</v>
      </c>
      <c r="AV266" s="11" t="s">
        <v>108</v>
      </c>
      <c r="AW266" s="11" t="s">
        <v>35</v>
      </c>
      <c r="AX266" s="11" t="s">
        <v>86</v>
      </c>
      <c r="AY266" s="190" t="s">
        <v>151</v>
      </c>
    </row>
    <row r="267" spans="2:65" s="1" customFormat="1" ht="25.5" customHeight="1">
      <c r="B267" s="37"/>
      <c r="C267" s="199" t="s">
        <v>419</v>
      </c>
      <c r="D267" s="199" t="s">
        <v>198</v>
      </c>
      <c r="E267" s="200" t="s">
        <v>420</v>
      </c>
      <c r="F267" s="255" t="s">
        <v>421</v>
      </c>
      <c r="G267" s="255"/>
      <c r="H267" s="255"/>
      <c r="I267" s="255"/>
      <c r="J267" s="201" t="s">
        <v>267</v>
      </c>
      <c r="K267" s="202">
        <v>54</v>
      </c>
      <c r="L267" s="261">
        <v>0</v>
      </c>
      <c r="M267" s="262"/>
      <c r="N267" s="263">
        <f>ROUND(L267*K267,2)</f>
        <v>0</v>
      </c>
      <c r="O267" s="250"/>
      <c r="P267" s="250"/>
      <c r="Q267" s="250"/>
      <c r="R267" s="39"/>
      <c r="T267" s="173" t="s">
        <v>21</v>
      </c>
      <c r="U267" s="46" t="s">
        <v>43</v>
      </c>
      <c r="V267" s="38"/>
      <c r="W267" s="174">
        <f>V267*K267</f>
        <v>0</v>
      </c>
      <c r="X267" s="174">
        <v>4.8300000000000003E-2</v>
      </c>
      <c r="Y267" s="174">
        <f>X267*K267</f>
        <v>2.6082000000000001</v>
      </c>
      <c r="Z267" s="174">
        <v>0</v>
      </c>
      <c r="AA267" s="175">
        <f>Z267*K267</f>
        <v>0</v>
      </c>
      <c r="AR267" s="21" t="s">
        <v>201</v>
      </c>
      <c r="AT267" s="21" t="s">
        <v>198</v>
      </c>
      <c r="AU267" s="21" t="s">
        <v>108</v>
      </c>
      <c r="AY267" s="21" t="s">
        <v>151</v>
      </c>
      <c r="BE267" s="112">
        <f>IF(U267="základní",N267,0)</f>
        <v>0</v>
      </c>
      <c r="BF267" s="112">
        <f>IF(U267="snížená",N267,0)</f>
        <v>0</v>
      </c>
      <c r="BG267" s="112">
        <f>IF(U267="zákl. přenesená",N267,0)</f>
        <v>0</v>
      </c>
      <c r="BH267" s="112">
        <f>IF(U267="sníž. přenesená",N267,0)</f>
        <v>0</v>
      </c>
      <c r="BI267" s="112">
        <f>IF(U267="nulová",N267,0)</f>
        <v>0</v>
      </c>
      <c r="BJ267" s="21" t="s">
        <v>86</v>
      </c>
      <c r="BK267" s="112">
        <f>ROUND(L267*K267,2)</f>
        <v>0</v>
      </c>
      <c r="BL267" s="21" t="s">
        <v>156</v>
      </c>
      <c r="BM267" s="21" t="s">
        <v>422</v>
      </c>
    </row>
    <row r="268" spans="2:65" s="1" customFormat="1" ht="25.5" customHeight="1">
      <c r="B268" s="37"/>
      <c r="C268" s="199" t="s">
        <v>423</v>
      </c>
      <c r="D268" s="199" t="s">
        <v>198</v>
      </c>
      <c r="E268" s="200" t="s">
        <v>424</v>
      </c>
      <c r="F268" s="255" t="s">
        <v>425</v>
      </c>
      <c r="G268" s="255"/>
      <c r="H268" s="255"/>
      <c r="I268" s="255"/>
      <c r="J268" s="201" t="s">
        <v>267</v>
      </c>
      <c r="K268" s="202">
        <v>215</v>
      </c>
      <c r="L268" s="261">
        <v>0</v>
      </c>
      <c r="M268" s="262"/>
      <c r="N268" s="263">
        <f>ROUND(L268*K268,2)</f>
        <v>0</v>
      </c>
      <c r="O268" s="250"/>
      <c r="P268" s="250"/>
      <c r="Q268" s="250"/>
      <c r="R268" s="39"/>
      <c r="T268" s="173" t="s">
        <v>21</v>
      </c>
      <c r="U268" s="46" t="s">
        <v>43</v>
      </c>
      <c r="V268" s="38"/>
      <c r="W268" s="174">
        <f>V268*K268</f>
        <v>0</v>
      </c>
      <c r="X268" s="174">
        <v>8.1000000000000003E-2</v>
      </c>
      <c r="Y268" s="174">
        <f>X268*K268</f>
        <v>17.414999999999999</v>
      </c>
      <c r="Z268" s="174">
        <v>0</v>
      </c>
      <c r="AA268" s="175">
        <f>Z268*K268</f>
        <v>0</v>
      </c>
      <c r="AR268" s="21" t="s">
        <v>201</v>
      </c>
      <c r="AT268" s="21" t="s">
        <v>198</v>
      </c>
      <c r="AU268" s="21" t="s">
        <v>108</v>
      </c>
      <c r="AY268" s="21" t="s">
        <v>151</v>
      </c>
      <c r="BE268" s="112">
        <f>IF(U268="základní",N268,0)</f>
        <v>0</v>
      </c>
      <c r="BF268" s="112">
        <f>IF(U268="snížená",N268,0)</f>
        <v>0</v>
      </c>
      <c r="BG268" s="112">
        <f>IF(U268="zákl. přenesená",N268,0)</f>
        <v>0</v>
      </c>
      <c r="BH268" s="112">
        <f>IF(U268="sníž. přenesená",N268,0)</f>
        <v>0</v>
      </c>
      <c r="BI268" s="112">
        <f>IF(U268="nulová",N268,0)</f>
        <v>0</v>
      </c>
      <c r="BJ268" s="21" t="s">
        <v>86</v>
      </c>
      <c r="BK268" s="112">
        <f>ROUND(L268*K268,2)</f>
        <v>0</v>
      </c>
      <c r="BL268" s="21" t="s">
        <v>156</v>
      </c>
      <c r="BM268" s="21" t="s">
        <v>426</v>
      </c>
    </row>
    <row r="269" spans="2:65" s="11" customFormat="1" ht="16.5" customHeight="1">
      <c r="B269" s="183"/>
      <c r="C269" s="184"/>
      <c r="D269" s="184"/>
      <c r="E269" s="185" t="s">
        <v>21</v>
      </c>
      <c r="F269" s="257" t="s">
        <v>427</v>
      </c>
      <c r="G269" s="258"/>
      <c r="H269" s="258"/>
      <c r="I269" s="258"/>
      <c r="J269" s="184"/>
      <c r="K269" s="186">
        <v>215</v>
      </c>
      <c r="L269" s="184"/>
      <c r="M269" s="184"/>
      <c r="N269" s="184"/>
      <c r="O269" s="184"/>
      <c r="P269" s="184"/>
      <c r="Q269" s="184"/>
      <c r="R269" s="187"/>
      <c r="T269" s="188"/>
      <c r="U269" s="184"/>
      <c r="V269" s="184"/>
      <c r="W269" s="184"/>
      <c r="X269" s="184"/>
      <c r="Y269" s="184"/>
      <c r="Z269" s="184"/>
      <c r="AA269" s="189"/>
      <c r="AT269" s="190" t="s">
        <v>159</v>
      </c>
      <c r="AU269" s="190" t="s">
        <v>108</v>
      </c>
      <c r="AV269" s="11" t="s">
        <v>108</v>
      </c>
      <c r="AW269" s="11" t="s">
        <v>35</v>
      </c>
      <c r="AX269" s="11" t="s">
        <v>86</v>
      </c>
      <c r="AY269" s="190" t="s">
        <v>151</v>
      </c>
    </row>
    <row r="270" spans="2:65" s="1" customFormat="1" ht="25.5" customHeight="1">
      <c r="B270" s="37"/>
      <c r="C270" s="199" t="s">
        <v>428</v>
      </c>
      <c r="D270" s="199" t="s">
        <v>198</v>
      </c>
      <c r="E270" s="200" t="s">
        <v>429</v>
      </c>
      <c r="F270" s="255" t="s">
        <v>430</v>
      </c>
      <c r="G270" s="255"/>
      <c r="H270" s="255"/>
      <c r="I270" s="255"/>
      <c r="J270" s="201" t="s">
        <v>267</v>
      </c>
      <c r="K270" s="202">
        <v>10</v>
      </c>
      <c r="L270" s="261">
        <v>0</v>
      </c>
      <c r="M270" s="262"/>
      <c r="N270" s="263">
        <f>ROUND(L270*K270,2)</f>
        <v>0</v>
      </c>
      <c r="O270" s="250"/>
      <c r="P270" s="250"/>
      <c r="Q270" s="250"/>
      <c r="R270" s="39"/>
      <c r="T270" s="173" t="s">
        <v>21</v>
      </c>
      <c r="U270" s="46" t="s">
        <v>43</v>
      </c>
      <c r="V270" s="38"/>
      <c r="W270" s="174">
        <f>V270*K270</f>
        <v>0</v>
      </c>
      <c r="X270" s="174">
        <v>6.4000000000000001E-2</v>
      </c>
      <c r="Y270" s="174">
        <f>X270*K270</f>
        <v>0.64</v>
      </c>
      <c r="Z270" s="174">
        <v>0</v>
      </c>
      <c r="AA270" s="175">
        <f>Z270*K270</f>
        <v>0</v>
      </c>
      <c r="AR270" s="21" t="s">
        <v>201</v>
      </c>
      <c r="AT270" s="21" t="s">
        <v>198</v>
      </c>
      <c r="AU270" s="21" t="s">
        <v>108</v>
      </c>
      <c r="AY270" s="21" t="s">
        <v>151</v>
      </c>
      <c r="BE270" s="112">
        <f>IF(U270="základní",N270,0)</f>
        <v>0</v>
      </c>
      <c r="BF270" s="112">
        <f>IF(U270="snížená",N270,0)</f>
        <v>0</v>
      </c>
      <c r="BG270" s="112">
        <f>IF(U270="zákl. přenesená",N270,0)</f>
        <v>0</v>
      </c>
      <c r="BH270" s="112">
        <f>IF(U270="sníž. přenesená",N270,0)</f>
        <v>0</v>
      </c>
      <c r="BI270" s="112">
        <f>IF(U270="nulová",N270,0)</f>
        <v>0</v>
      </c>
      <c r="BJ270" s="21" t="s">
        <v>86</v>
      </c>
      <c r="BK270" s="112">
        <f>ROUND(L270*K270,2)</f>
        <v>0</v>
      </c>
      <c r="BL270" s="21" t="s">
        <v>156</v>
      </c>
      <c r="BM270" s="21" t="s">
        <v>431</v>
      </c>
    </row>
    <row r="271" spans="2:65" s="11" customFormat="1" ht="16.5" customHeight="1">
      <c r="B271" s="183"/>
      <c r="C271" s="184"/>
      <c r="D271" s="184"/>
      <c r="E271" s="185" t="s">
        <v>21</v>
      </c>
      <c r="F271" s="257" t="s">
        <v>432</v>
      </c>
      <c r="G271" s="258"/>
      <c r="H271" s="258"/>
      <c r="I271" s="258"/>
      <c r="J271" s="184"/>
      <c r="K271" s="186">
        <v>10</v>
      </c>
      <c r="L271" s="184"/>
      <c r="M271" s="184"/>
      <c r="N271" s="184"/>
      <c r="O271" s="184"/>
      <c r="P271" s="184"/>
      <c r="Q271" s="184"/>
      <c r="R271" s="187"/>
      <c r="T271" s="188"/>
      <c r="U271" s="184"/>
      <c r="V271" s="184"/>
      <c r="W271" s="184"/>
      <c r="X271" s="184"/>
      <c r="Y271" s="184"/>
      <c r="Z271" s="184"/>
      <c r="AA271" s="189"/>
      <c r="AT271" s="190" t="s">
        <v>159</v>
      </c>
      <c r="AU271" s="190" t="s">
        <v>108</v>
      </c>
      <c r="AV271" s="11" t="s">
        <v>108</v>
      </c>
      <c r="AW271" s="11" t="s">
        <v>35</v>
      </c>
      <c r="AX271" s="11" t="s">
        <v>86</v>
      </c>
      <c r="AY271" s="190" t="s">
        <v>151</v>
      </c>
    </row>
    <row r="272" spans="2:65" s="1" customFormat="1" ht="16.5" customHeight="1">
      <c r="B272" s="37"/>
      <c r="C272" s="199" t="s">
        <v>433</v>
      </c>
      <c r="D272" s="199" t="s">
        <v>198</v>
      </c>
      <c r="E272" s="200" t="s">
        <v>434</v>
      </c>
      <c r="F272" s="255" t="s">
        <v>435</v>
      </c>
      <c r="G272" s="255"/>
      <c r="H272" s="255"/>
      <c r="I272" s="255"/>
      <c r="J272" s="201" t="s">
        <v>267</v>
      </c>
      <c r="K272" s="202">
        <v>30</v>
      </c>
      <c r="L272" s="261">
        <v>0</v>
      </c>
      <c r="M272" s="262"/>
      <c r="N272" s="263">
        <f>ROUND(L272*K272,2)</f>
        <v>0</v>
      </c>
      <c r="O272" s="250"/>
      <c r="P272" s="250"/>
      <c r="Q272" s="250"/>
      <c r="R272" s="39"/>
      <c r="T272" s="173" t="s">
        <v>21</v>
      </c>
      <c r="U272" s="46" t="s">
        <v>43</v>
      </c>
      <c r="V272" s="38"/>
      <c r="W272" s="174">
        <f>V272*K272</f>
        <v>0</v>
      </c>
      <c r="X272" s="174">
        <v>0</v>
      </c>
      <c r="Y272" s="174">
        <f>X272*K272</f>
        <v>0</v>
      </c>
      <c r="Z272" s="174">
        <v>0</v>
      </c>
      <c r="AA272" s="175">
        <f>Z272*K272</f>
        <v>0</v>
      </c>
      <c r="AR272" s="21" t="s">
        <v>201</v>
      </c>
      <c r="AT272" s="21" t="s">
        <v>198</v>
      </c>
      <c r="AU272" s="21" t="s">
        <v>108</v>
      </c>
      <c r="AY272" s="21" t="s">
        <v>151</v>
      </c>
      <c r="BE272" s="112">
        <f>IF(U272="základní",N272,0)</f>
        <v>0</v>
      </c>
      <c r="BF272" s="112">
        <f>IF(U272="snížená",N272,0)</f>
        <v>0</v>
      </c>
      <c r="BG272" s="112">
        <f>IF(U272="zákl. přenesená",N272,0)</f>
        <v>0</v>
      </c>
      <c r="BH272" s="112">
        <f>IF(U272="sníž. přenesená",N272,0)</f>
        <v>0</v>
      </c>
      <c r="BI272" s="112">
        <f>IF(U272="nulová",N272,0)</f>
        <v>0</v>
      </c>
      <c r="BJ272" s="21" t="s">
        <v>86</v>
      </c>
      <c r="BK272" s="112">
        <f>ROUND(L272*K272,2)</f>
        <v>0</v>
      </c>
      <c r="BL272" s="21" t="s">
        <v>156</v>
      </c>
      <c r="BM272" s="21" t="s">
        <v>436</v>
      </c>
    </row>
    <row r="273" spans="2:65" s="1" customFormat="1" ht="38.25" customHeight="1">
      <c r="B273" s="37"/>
      <c r="C273" s="169" t="s">
        <v>437</v>
      </c>
      <c r="D273" s="169" t="s">
        <v>152</v>
      </c>
      <c r="E273" s="170" t="s">
        <v>438</v>
      </c>
      <c r="F273" s="256" t="s">
        <v>439</v>
      </c>
      <c r="G273" s="256"/>
      <c r="H273" s="256"/>
      <c r="I273" s="256"/>
      <c r="J273" s="171" t="s">
        <v>267</v>
      </c>
      <c r="K273" s="172">
        <v>145</v>
      </c>
      <c r="L273" s="259">
        <v>0</v>
      </c>
      <c r="M273" s="260"/>
      <c r="N273" s="250">
        <f>ROUND(L273*K273,2)</f>
        <v>0</v>
      </c>
      <c r="O273" s="250"/>
      <c r="P273" s="250"/>
      <c r="Q273" s="250"/>
      <c r="R273" s="39"/>
      <c r="T273" s="173" t="s">
        <v>21</v>
      </c>
      <c r="U273" s="46" t="s">
        <v>43</v>
      </c>
      <c r="V273" s="38"/>
      <c r="W273" s="174">
        <f>V273*K273</f>
        <v>0</v>
      </c>
      <c r="X273" s="174">
        <v>0.1295</v>
      </c>
      <c r="Y273" s="174">
        <f>X273*K273</f>
        <v>18.7775</v>
      </c>
      <c r="Z273" s="174">
        <v>0</v>
      </c>
      <c r="AA273" s="175">
        <f>Z273*K273</f>
        <v>0</v>
      </c>
      <c r="AR273" s="21" t="s">
        <v>156</v>
      </c>
      <c r="AT273" s="21" t="s">
        <v>152</v>
      </c>
      <c r="AU273" s="21" t="s">
        <v>108</v>
      </c>
      <c r="AY273" s="21" t="s">
        <v>151</v>
      </c>
      <c r="BE273" s="112">
        <f>IF(U273="základní",N273,0)</f>
        <v>0</v>
      </c>
      <c r="BF273" s="112">
        <f>IF(U273="snížená",N273,0)</f>
        <v>0</v>
      </c>
      <c r="BG273" s="112">
        <f>IF(U273="zákl. přenesená",N273,0)</f>
        <v>0</v>
      </c>
      <c r="BH273" s="112">
        <f>IF(U273="sníž. přenesená",N273,0)</f>
        <v>0</v>
      </c>
      <c r="BI273" s="112">
        <f>IF(U273="nulová",N273,0)</f>
        <v>0</v>
      </c>
      <c r="BJ273" s="21" t="s">
        <v>86</v>
      </c>
      <c r="BK273" s="112">
        <f>ROUND(L273*K273,2)</f>
        <v>0</v>
      </c>
      <c r="BL273" s="21" t="s">
        <v>156</v>
      </c>
      <c r="BM273" s="21" t="s">
        <v>440</v>
      </c>
    </row>
    <row r="274" spans="2:65" s="1" customFormat="1" ht="25.5" customHeight="1">
      <c r="B274" s="37"/>
      <c r="C274" s="199" t="s">
        <v>441</v>
      </c>
      <c r="D274" s="199" t="s">
        <v>198</v>
      </c>
      <c r="E274" s="200" t="s">
        <v>442</v>
      </c>
      <c r="F274" s="255" t="s">
        <v>443</v>
      </c>
      <c r="G274" s="255"/>
      <c r="H274" s="255"/>
      <c r="I274" s="255"/>
      <c r="J274" s="201" t="s">
        <v>267</v>
      </c>
      <c r="K274" s="202">
        <v>145</v>
      </c>
      <c r="L274" s="261">
        <v>0</v>
      </c>
      <c r="M274" s="262"/>
      <c r="N274" s="263">
        <f>ROUND(L274*K274,2)</f>
        <v>0</v>
      </c>
      <c r="O274" s="250"/>
      <c r="P274" s="250"/>
      <c r="Q274" s="250"/>
      <c r="R274" s="39"/>
      <c r="T274" s="173" t="s">
        <v>21</v>
      </c>
      <c r="U274" s="46" t="s">
        <v>43</v>
      </c>
      <c r="V274" s="38"/>
      <c r="W274" s="174">
        <f>V274*K274</f>
        <v>0</v>
      </c>
      <c r="X274" s="174">
        <v>4.4999999999999998E-2</v>
      </c>
      <c r="Y274" s="174">
        <f>X274*K274</f>
        <v>6.5249999999999995</v>
      </c>
      <c r="Z274" s="174">
        <v>0</v>
      </c>
      <c r="AA274" s="175">
        <f>Z274*K274</f>
        <v>0</v>
      </c>
      <c r="AR274" s="21" t="s">
        <v>201</v>
      </c>
      <c r="AT274" s="21" t="s">
        <v>198</v>
      </c>
      <c r="AU274" s="21" t="s">
        <v>108</v>
      </c>
      <c r="AY274" s="21" t="s">
        <v>151</v>
      </c>
      <c r="BE274" s="112">
        <f>IF(U274="základní",N274,0)</f>
        <v>0</v>
      </c>
      <c r="BF274" s="112">
        <f>IF(U274="snížená",N274,0)</f>
        <v>0</v>
      </c>
      <c r="BG274" s="112">
        <f>IF(U274="zákl. přenesená",N274,0)</f>
        <v>0</v>
      </c>
      <c r="BH274" s="112">
        <f>IF(U274="sníž. přenesená",N274,0)</f>
        <v>0</v>
      </c>
      <c r="BI274" s="112">
        <f>IF(U274="nulová",N274,0)</f>
        <v>0</v>
      </c>
      <c r="BJ274" s="21" t="s">
        <v>86</v>
      </c>
      <c r="BK274" s="112">
        <f>ROUND(L274*K274,2)</f>
        <v>0</v>
      </c>
      <c r="BL274" s="21" t="s">
        <v>156</v>
      </c>
      <c r="BM274" s="21" t="s">
        <v>444</v>
      </c>
    </row>
    <row r="275" spans="2:65" s="1" customFormat="1" ht="25.5" customHeight="1">
      <c r="B275" s="37"/>
      <c r="C275" s="169" t="s">
        <v>445</v>
      </c>
      <c r="D275" s="169" t="s">
        <v>152</v>
      </c>
      <c r="E275" s="170" t="s">
        <v>446</v>
      </c>
      <c r="F275" s="256" t="s">
        <v>447</v>
      </c>
      <c r="G275" s="256"/>
      <c r="H275" s="256"/>
      <c r="I275" s="256"/>
      <c r="J275" s="171" t="s">
        <v>267</v>
      </c>
      <c r="K275" s="172">
        <v>4</v>
      </c>
      <c r="L275" s="259">
        <v>0</v>
      </c>
      <c r="M275" s="260"/>
      <c r="N275" s="250">
        <f>ROUND(L275*K275,2)</f>
        <v>0</v>
      </c>
      <c r="O275" s="250"/>
      <c r="P275" s="250"/>
      <c r="Q275" s="250"/>
      <c r="R275" s="39"/>
      <c r="T275" s="173" t="s">
        <v>21</v>
      </c>
      <c r="U275" s="46" t="s">
        <v>43</v>
      </c>
      <c r="V275" s="38"/>
      <c r="W275" s="174">
        <f>V275*K275</f>
        <v>0</v>
      </c>
      <c r="X275" s="174">
        <v>0</v>
      </c>
      <c r="Y275" s="174">
        <f>X275*K275</f>
        <v>0</v>
      </c>
      <c r="Z275" s="174">
        <v>0</v>
      </c>
      <c r="AA275" s="175">
        <f>Z275*K275</f>
        <v>0</v>
      </c>
      <c r="AR275" s="21" t="s">
        <v>156</v>
      </c>
      <c r="AT275" s="21" t="s">
        <v>152</v>
      </c>
      <c r="AU275" s="21" t="s">
        <v>108</v>
      </c>
      <c r="AY275" s="21" t="s">
        <v>151</v>
      </c>
      <c r="BE275" s="112">
        <f>IF(U275="základní",N275,0)</f>
        <v>0</v>
      </c>
      <c r="BF275" s="112">
        <f>IF(U275="snížená",N275,0)</f>
        <v>0</v>
      </c>
      <c r="BG275" s="112">
        <f>IF(U275="zákl. přenesená",N275,0)</f>
        <v>0</v>
      </c>
      <c r="BH275" s="112">
        <f>IF(U275="sníž. přenesená",N275,0)</f>
        <v>0</v>
      </c>
      <c r="BI275" s="112">
        <f>IF(U275="nulová",N275,0)</f>
        <v>0</v>
      </c>
      <c r="BJ275" s="21" t="s">
        <v>86</v>
      </c>
      <c r="BK275" s="112">
        <f>ROUND(L275*K275,2)</f>
        <v>0</v>
      </c>
      <c r="BL275" s="21" t="s">
        <v>156</v>
      </c>
      <c r="BM275" s="21" t="s">
        <v>448</v>
      </c>
    </row>
    <row r="276" spans="2:65" s="1" customFormat="1" ht="38.25" customHeight="1">
      <c r="B276" s="37"/>
      <c r="C276" s="169" t="s">
        <v>449</v>
      </c>
      <c r="D276" s="169" t="s">
        <v>152</v>
      </c>
      <c r="E276" s="170" t="s">
        <v>450</v>
      </c>
      <c r="F276" s="256" t="s">
        <v>451</v>
      </c>
      <c r="G276" s="256"/>
      <c r="H276" s="256"/>
      <c r="I276" s="256"/>
      <c r="J276" s="171" t="s">
        <v>267</v>
      </c>
      <c r="K276" s="172">
        <v>4</v>
      </c>
      <c r="L276" s="259">
        <v>0</v>
      </c>
      <c r="M276" s="260"/>
      <c r="N276" s="250">
        <f>ROUND(L276*K276,2)</f>
        <v>0</v>
      </c>
      <c r="O276" s="250"/>
      <c r="P276" s="250"/>
      <c r="Q276" s="250"/>
      <c r="R276" s="39"/>
      <c r="T276" s="173" t="s">
        <v>21</v>
      </c>
      <c r="U276" s="46" t="s">
        <v>43</v>
      </c>
      <c r="V276" s="38"/>
      <c r="W276" s="174">
        <f>V276*K276</f>
        <v>0</v>
      </c>
      <c r="X276" s="174">
        <v>5.9999999999999995E-4</v>
      </c>
      <c r="Y276" s="174">
        <f>X276*K276</f>
        <v>2.3999999999999998E-3</v>
      </c>
      <c r="Z276" s="174">
        <v>0</v>
      </c>
      <c r="AA276" s="175">
        <f>Z276*K276</f>
        <v>0</v>
      </c>
      <c r="AR276" s="21" t="s">
        <v>156</v>
      </c>
      <c r="AT276" s="21" t="s">
        <v>152</v>
      </c>
      <c r="AU276" s="21" t="s">
        <v>108</v>
      </c>
      <c r="AY276" s="21" t="s">
        <v>151</v>
      </c>
      <c r="BE276" s="112">
        <f>IF(U276="základní",N276,0)</f>
        <v>0</v>
      </c>
      <c r="BF276" s="112">
        <f>IF(U276="snížená",N276,0)</f>
        <v>0</v>
      </c>
      <c r="BG276" s="112">
        <f>IF(U276="zákl. přenesená",N276,0)</f>
        <v>0</v>
      </c>
      <c r="BH276" s="112">
        <f>IF(U276="sníž. přenesená",N276,0)</f>
        <v>0</v>
      </c>
      <c r="BI276" s="112">
        <f>IF(U276="nulová",N276,0)</f>
        <v>0</v>
      </c>
      <c r="BJ276" s="21" t="s">
        <v>86</v>
      </c>
      <c r="BK276" s="112">
        <f>ROUND(L276*K276,2)</f>
        <v>0</v>
      </c>
      <c r="BL276" s="21" t="s">
        <v>156</v>
      </c>
      <c r="BM276" s="21" t="s">
        <v>452</v>
      </c>
    </row>
    <row r="277" spans="2:65" s="9" customFormat="1" ht="29.85" customHeight="1">
      <c r="B277" s="158"/>
      <c r="C277" s="159"/>
      <c r="D277" s="168" t="s">
        <v>127</v>
      </c>
      <c r="E277" s="168"/>
      <c r="F277" s="168"/>
      <c r="G277" s="168"/>
      <c r="H277" s="168"/>
      <c r="I277" s="168"/>
      <c r="J277" s="168"/>
      <c r="K277" s="168"/>
      <c r="L277" s="168"/>
      <c r="M277" s="168"/>
      <c r="N277" s="251">
        <f>BK277</f>
        <v>0</v>
      </c>
      <c r="O277" s="252"/>
      <c r="P277" s="252"/>
      <c r="Q277" s="252"/>
      <c r="R277" s="161"/>
      <c r="T277" s="162"/>
      <c r="U277" s="159"/>
      <c r="V277" s="159"/>
      <c r="W277" s="163">
        <f>W278</f>
        <v>0</v>
      </c>
      <c r="X277" s="159"/>
      <c r="Y277" s="163">
        <f>Y278</f>
        <v>0</v>
      </c>
      <c r="Z277" s="159"/>
      <c r="AA277" s="164">
        <f>AA278</f>
        <v>0</v>
      </c>
      <c r="AR277" s="165" t="s">
        <v>86</v>
      </c>
      <c r="AT277" s="166" t="s">
        <v>77</v>
      </c>
      <c r="AU277" s="166" t="s">
        <v>86</v>
      </c>
      <c r="AY277" s="165" t="s">
        <v>151</v>
      </c>
      <c r="BK277" s="167">
        <f>BK278</f>
        <v>0</v>
      </c>
    </row>
    <row r="278" spans="2:65" s="1" customFormat="1" ht="38.25" customHeight="1">
      <c r="B278" s="37"/>
      <c r="C278" s="169" t="s">
        <v>453</v>
      </c>
      <c r="D278" s="169" t="s">
        <v>152</v>
      </c>
      <c r="E278" s="170" t="s">
        <v>454</v>
      </c>
      <c r="F278" s="256" t="s">
        <v>455</v>
      </c>
      <c r="G278" s="256"/>
      <c r="H278" s="256"/>
      <c r="I278" s="256"/>
      <c r="J278" s="171" t="s">
        <v>187</v>
      </c>
      <c r="K278" s="172">
        <v>117.82</v>
      </c>
      <c r="L278" s="259">
        <v>0</v>
      </c>
      <c r="M278" s="260"/>
      <c r="N278" s="250">
        <f>ROUND(L278*K278,2)</f>
        <v>0</v>
      </c>
      <c r="O278" s="250"/>
      <c r="P278" s="250"/>
      <c r="Q278" s="250"/>
      <c r="R278" s="39"/>
      <c r="T278" s="173" t="s">
        <v>21</v>
      </c>
      <c r="U278" s="46" t="s">
        <v>43</v>
      </c>
      <c r="V278" s="38"/>
      <c r="W278" s="174">
        <f>V278*K278</f>
        <v>0</v>
      </c>
      <c r="X278" s="174">
        <v>0</v>
      </c>
      <c r="Y278" s="174">
        <f>X278*K278</f>
        <v>0</v>
      </c>
      <c r="Z278" s="174">
        <v>0</v>
      </c>
      <c r="AA278" s="175">
        <f>Z278*K278</f>
        <v>0</v>
      </c>
      <c r="AR278" s="21" t="s">
        <v>156</v>
      </c>
      <c r="AT278" s="21" t="s">
        <v>152</v>
      </c>
      <c r="AU278" s="21" t="s">
        <v>108</v>
      </c>
      <c r="AY278" s="21" t="s">
        <v>151</v>
      </c>
      <c r="BE278" s="112">
        <f>IF(U278="základní",N278,0)</f>
        <v>0</v>
      </c>
      <c r="BF278" s="112">
        <f>IF(U278="snížená",N278,0)</f>
        <v>0</v>
      </c>
      <c r="BG278" s="112">
        <f>IF(U278="zákl. přenesená",N278,0)</f>
        <v>0</v>
      </c>
      <c r="BH278" s="112">
        <f>IF(U278="sníž. přenesená",N278,0)</f>
        <v>0</v>
      </c>
      <c r="BI278" s="112">
        <f>IF(U278="nulová",N278,0)</f>
        <v>0</v>
      </c>
      <c r="BJ278" s="21" t="s">
        <v>86</v>
      </c>
      <c r="BK278" s="112">
        <f>ROUND(L278*K278,2)</f>
        <v>0</v>
      </c>
      <c r="BL278" s="21" t="s">
        <v>156</v>
      </c>
      <c r="BM278" s="21" t="s">
        <v>456</v>
      </c>
    </row>
    <row r="279" spans="2:65" s="1" customFormat="1" ht="49.9" customHeight="1">
      <c r="B279" s="37"/>
      <c r="C279" s="38"/>
      <c r="D279" s="160" t="s">
        <v>457</v>
      </c>
      <c r="E279" s="38"/>
      <c r="F279" s="38"/>
      <c r="G279" s="38"/>
      <c r="H279" s="38"/>
      <c r="I279" s="38"/>
      <c r="J279" s="38"/>
      <c r="K279" s="38"/>
      <c r="L279" s="38"/>
      <c r="M279" s="38"/>
      <c r="N279" s="253">
        <f>BK279</f>
        <v>0</v>
      </c>
      <c r="O279" s="254"/>
      <c r="P279" s="254"/>
      <c r="Q279" s="254"/>
      <c r="R279" s="39"/>
      <c r="T279" s="149"/>
      <c r="U279" s="58"/>
      <c r="V279" s="58"/>
      <c r="W279" s="58"/>
      <c r="X279" s="58"/>
      <c r="Y279" s="58"/>
      <c r="Z279" s="58"/>
      <c r="AA279" s="60"/>
      <c r="AT279" s="21" t="s">
        <v>77</v>
      </c>
      <c r="AU279" s="21" t="s">
        <v>78</v>
      </c>
      <c r="AY279" s="21" t="s">
        <v>458</v>
      </c>
      <c r="BK279" s="112">
        <v>0</v>
      </c>
    </row>
    <row r="280" spans="2:65" s="1" customFormat="1" ht="6.95" customHeight="1">
      <c r="B280" s="61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3"/>
    </row>
  </sheetData>
  <sheetProtection algorithmName="SHA-512" hashValue="DjD4fK1TUvjO1szPuZuGEZQleP1t/D+nCTt8IDBDI9Mrhm6Svwvp7hb73NBqLwC52DeCaG5lN2JyYqn+QQu4gQ==" saltValue="1CSY6PUqNckskMjcdl5l9C8FeWahdN7rtRu1a20Itqrfy4xoarGgrs9aGcNpAWxpFkr2ZaBJhEoa4bvIAt3PiA==" spinCount="10" sheet="1" objects="1" scenarios="1" formatColumns="0" formatRows="0"/>
  <mergeCells count="355">
    <mergeCell ref="F261:I261"/>
    <mergeCell ref="F262:I262"/>
    <mergeCell ref="F263:I263"/>
    <mergeCell ref="L254:M254"/>
    <mergeCell ref="L255:M255"/>
    <mergeCell ref="L256:M256"/>
    <mergeCell ref="L258:M258"/>
    <mergeCell ref="L259:M259"/>
    <mergeCell ref="F249:I249"/>
    <mergeCell ref="F250:I250"/>
    <mergeCell ref="F251:I251"/>
    <mergeCell ref="F252:I252"/>
    <mergeCell ref="F253:I253"/>
    <mergeCell ref="F254:I254"/>
    <mergeCell ref="F255:I255"/>
    <mergeCell ref="F256:I256"/>
    <mergeCell ref="F257:I257"/>
    <mergeCell ref="F258:I258"/>
    <mergeCell ref="F259:I259"/>
    <mergeCell ref="N249:Q249"/>
    <mergeCell ref="N251:Q251"/>
    <mergeCell ref="N230:Q230"/>
    <mergeCell ref="N248:Q248"/>
    <mergeCell ref="L231:M231"/>
    <mergeCell ref="L244:M244"/>
    <mergeCell ref="L234:M234"/>
    <mergeCell ref="L237:M237"/>
    <mergeCell ref="L239:M239"/>
    <mergeCell ref="L242:M242"/>
    <mergeCell ref="L243:M243"/>
    <mergeCell ref="L249:M249"/>
    <mergeCell ref="L251:M251"/>
    <mergeCell ref="F243:I243"/>
    <mergeCell ref="F244:I244"/>
    <mergeCell ref="F245:I245"/>
    <mergeCell ref="F246:I246"/>
    <mergeCell ref="F247:I247"/>
    <mergeCell ref="L222:M222"/>
    <mergeCell ref="N222:Q222"/>
    <mergeCell ref="L226:M226"/>
    <mergeCell ref="N226:Q226"/>
    <mergeCell ref="N231:Q231"/>
    <mergeCell ref="N234:Q234"/>
    <mergeCell ref="N237:Q237"/>
    <mergeCell ref="N239:Q239"/>
    <mergeCell ref="N242:Q242"/>
    <mergeCell ref="N243:Q243"/>
    <mergeCell ref="N244:Q244"/>
    <mergeCell ref="F240:I240"/>
    <mergeCell ref="F234:I234"/>
    <mergeCell ref="F235:I235"/>
    <mergeCell ref="F236:I236"/>
    <mergeCell ref="F237:I237"/>
    <mergeCell ref="F238:I238"/>
    <mergeCell ref="F239:I239"/>
    <mergeCell ref="F241:I241"/>
    <mergeCell ref="F242:I242"/>
    <mergeCell ref="F226:I226"/>
    <mergeCell ref="F224:I224"/>
    <mergeCell ref="F225:I225"/>
    <mergeCell ref="F227:I227"/>
    <mergeCell ref="F228:I228"/>
    <mergeCell ref="F229:I229"/>
    <mergeCell ref="F231:I231"/>
    <mergeCell ref="F232:I232"/>
    <mergeCell ref="F233:I233"/>
    <mergeCell ref="F219:I219"/>
    <mergeCell ref="F216:I216"/>
    <mergeCell ref="F214:I214"/>
    <mergeCell ref="F215:I215"/>
    <mergeCell ref="F218:I218"/>
    <mergeCell ref="F220:I220"/>
    <mergeCell ref="F221:I221"/>
    <mergeCell ref="F222:I222"/>
    <mergeCell ref="F223:I223"/>
    <mergeCell ref="F211:I211"/>
    <mergeCell ref="F212:I212"/>
    <mergeCell ref="L214:M214"/>
    <mergeCell ref="N214:Q214"/>
    <mergeCell ref="L216:M216"/>
    <mergeCell ref="N216:Q216"/>
    <mergeCell ref="L218:M218"/>
    <mergeCell ref="N218:Q218"/>
    <mergeCell ref="N217:Q217"/>
    <mergeCell ref="F213:I213"/>
    <mergeCell ref="L206:M206"/>
    <mergeCell ref="N206:Q206"/>
    <mergeCell ref="F204:I204"/>
    <mergeCell ref="F206:I206"/>
    <mergeCell ref="F205:I205"/>
    <mergeCell ref="F207:I207"/>
    <mergeCell ref="F208:I208"/>
    <mergeCell ref="F209:I209"/>
    <mergeCell ref="F210:I210"/>
    <mergeCell ref="L210:M210"/>
    <mergeCell ref="N210:Q210"/>
    <mergeCell ref="L201:M201"/>
    <mergeCell ref="N201:Q201"/>
    <mergeCell ref="F201:I201"/>
    <mergeCell ref="F202:I202"/>
    <mergeCell ref="F203:I203"/>
    <mergeCell ref="L204:M204"/>
    <mergeCell ref="N204:Q204"/>
    <mergeCell ref="L205:M205"/>
    <mergeCell ref="N205:Q205"/>
    <mergeCell ref="F196:I196"/>
    <mergeCell ref="L196:M196"/>
    <mergeCell ref="N196:Q196"/>
    <mergeCell ref="F197:I197"/>
    <mergeCell ref="N195:Q195"/>
    <mergeCell ref="F198:I198"/>
    <mergeCell ref="F200:I200"/>
    <mergeCell ref="F199:I199"/>
    <mergeCell ref="L200:M200"/>
    <mergeCell ref="N200:Q200"/>
    <mergeCell ref="F191:I191"/>
    <mergeCell ref="F194:I194"/>
    <mergeCell ref="F192:I192"/>
    <mergeCell ref="L192:M192"/>
    <mergeCell ref="N192:Q192"/>
    <mergeCell ref="F193:I193"/>
    <mergeCell ref="L193:M193"/>
    <mergeCell ref="N193:Q193"/>
    <mergeCell ref="L194:M194"/>
    <mergeCell ref="N194:Q194"/>
    <mergeCell ref="F190:I190"/>
    <mergeCell ref="H1:K1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F185:I185"/>
    <mergeCell ref="L186:M186"/>
    <mergeCell ref="N186:Q186"/>
    <mergeCell ref="L187:M187"/>
    <mergeCell ref="N187:Q187"/>
    <mergeCell ref="F186:I186"/>
    <mergeCell ref="F189:I189"/>
    <mergeCell ref="F187:I187"/>
    <mergeCell ref="F188:I188"/>
    <mergeCell ref="L189:M189"/>
    <mergeCell ref="N189:Q189"/>
    <mergeCell ref="F178:I178"/>
    <mergeCell ref="F179:I179"/>
    <mergeCell ref="F180:I180"/>
    <mergeCell ref="L180:M180"/>
    <mergeCell ref="N180:Q180"/>
    <mergeCell ref="F181:I181"/>
    <mergeCell ref="F184:I184"/>
    <mergeCell ref="F182:I182"/>
    <mergeCell ref="F183:I183"/>
    <mergeCell ref="L183:M183"/>
    <mergeCell ref="N183:Q183"/>
    <mergeCell ref="F172:I172"/>
    <mergeCell ref="F173:I173"/>
    <mergeCell ref="L174:M174"/>
    <mergeCell ref="N174:Q174"/>
    <mergeCell ref="N170:Q170"/>
    <mergeCell ref="F174:I174"/>
    <mergeCell ref="F177:I177"/>
    <mergeCell ref="F175:I175"/>
    <mergeCell ref="F176:I176"/>
    <mergeCell ref="L177:M177"/>
    <mergeCell ref="N177:Q177"/>
    <mergeCell ref="F167:I167"/>
    <mergeCell ref="L167:M167"/>
    <mergeCell ref="N167:Q167"/>
    <mergeCell ref="F168:I168"/>
    <mergeCell ref="F171:I171"/>
    <mergeCell ref="F169:I169"/>
    <mergeCell ref="L169:M169"/>
    <mergeCell ref="N169:Q169"/>
    <mergeCell ref="L171:M171"/>
    <mergeCell ref="N171:Q171"/>
    <mergeCell ref="F161:I161"/>
    <mergeCell ref="L161:M161"/>
    <mergeCell ref="N161:Q161"/>
    <mergeCell ref="F162:I162"/>
    <mergeCell ref="F163:I163"/>
    <mergeCell ref="F166:I166"/>
    <mergeCell ref="F164:I164"/>
    <mergeCell ref="L164:M164"/>
    <mergeCell ref="N164:Q164"/>
    <mergeCell ref="F165:I165"/>
    <mergeCell ref="L166:M166"/>
    <mergeCell ref="N166:Q166"/>
    <mergeCell ref="F154:I154"/>
    <mergeCell ref="F155:I155"/>
    <mergeCell ref="L155:M155"/>
    <mergeCell ref="N155:Q155"/>
    <mergeCell ref="F156:I156"/>
    <mergeCell ref="F157:I157"/>
    <mergeCell ref="F160:I160"/>
    <mergeCell ref="F158:I158"/>
    <mergeCell ref="L158:M158"/>
    <mergeCell ref="N158:Q158"/>
    <mergeCell ref="F159:I159"/>
    <mergeCell ref="F147:I147"/>
    <mergeCell ref="L147:M147"/>
    <mergeCell ref="N147:Q147"/>
    <mergeCell ref="F148:I148"/>
    <mergeCell ref="F149:I149"/>
    <mergeCell ref="L149:M149"/>
    <mergeCell ref="N149:Q149"/>
    <mergeCell ref="F150:I150"/>
    <mergeCell ref="F153:I153"/>
    <mergeCell ref="F151:I151"/>
    <mergeCell ref="F152:I152"/>
    <mergeCell ref="L153:M153"/>
    <mergeCell ref="N153:Q153"/>
    <mergeCell ref="F142:I142"/>
    <mergeCell ref="L143:M143"/>
    <mergeCell ref="N143:Q143"/>
    <mergeCell ref="F143:I143"/>
    <mergeCell ref="F146:I146"/>
    <mergeCell ref="F144:I144"/>
    <mergeCell ref="F145:I145"/>
    <mergeCell ref="L146:M146"/>
    <mergeCell ref="N146:Q146"/>
    <mergeCell ref="F135:I135"/>
    <mergeCell ref="F138:I138"/>
    <mergeCell ref="F136:I136"/>
    <mergeCell ref="F137:I137"/>
    <mergeCell ref="L138:M138"/>
    <mergeCell ref="N138:Q138"/>
    <mergeCell ref="F139:I139"/>
    <mergeCell ref="F140:I140"/>
    <mergeCell ref="F141:I141"/>
    <mergeCell ref="F129:I129"/>
    <mergeCell ref="F130:I130"/>
    <mergeCell ref="F131:I131"/>
    <mergeCell ref="F132:I132"/>
    <mergeCell ref="F133:I133"/>
    <mergeCell ref="F134:I134"/>
    <mergeCell ref="N125:Q125"/>
    <mergeCell ref="N126:Q126"/>
    <mergeCell ref="N127:Q127"/>
    <mergeCell ref="C114:Q114"/>
    <mergeCell ref="F116:P116"/>
    <mergeCell ref="F117:P117"/>
    <mergeCell ref="M119:P119"/>
    <mergeCell ref="M121:Q121"/>
    <mergeCell ref="M122:Q122"/>
    <mergeCell ref="F124:I124"/>
    <mergeCell ref="F128:I128"/>
    <mergeCell ref="L124:M124"/>
    <mergeCell ref="N124:Q124"/>
    <mergeCell ref="L128:M128"/>
    <mergeCell ref="N128:Q128"/>
    <mergeCell ref="N102:Q102"/>
    <mergeCell ref="N103:Q103"/>
    <mergeCell ref="N104:Q104"/>
    <mergeCell ref="N105:Q105"/>
    <mergeCell ref="N106:Q106"/>
    <mergeCell ref="L108:Q108"/>
    <mergeCell ref="D101:H101"/>
    <mergeCell ref="D105:H105"/>
    <mergeCell ref="D102:H102"/>
    <mergeCell ref="D103:H103"/>
    <mergeCell ref="D104:H104"/>
    <mergeCell ref="N92:Q92"/>
    <mergeCell ref="N93:Q93"/>
    <mergeCell ref="N96:Q96"/>
    <mergeCell ref="N94:Q94"/>
    <mergeCell ref="N95:Q95"/>
    <mergeCell ref="N97:Q97"/>
    <mergeCell ref="N98:Q98"/>
    <mergeCell ref="N100:Q100"/>
    <mergeCell ref="N101:Q101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H34:J34"/>
    <mergeCell ref="M34:P34"/>
    <mergeCell ref="H35:J35"/>
    <mergeCell ref="M35:P35"/>
    <mergeCell ref="H36:J36"/>
    <mergeCell ref="M36:P36"/>
    <mergeCell ref="L38:P38"/>
    <mergeCell ref="C76:Q76"/>
    <mergeCell ref="F79:P79"/>
    <mergeCell ref="F78:P78"/>
    <mergeCell ref="E24:L24"/>
    <mergeCell ref="S2:AC2"/>
    <mergeCell ref="M27:P27"/>
    <mergeCell ref="M28:P28"/>
    <mergeCell ref="M30:P30"/>
    <mergeCell ref="H32:J32"/>
    <mergeCell ref="M32:P32"/>
    <mergeCell ref="H33:J33"/>
    <mergeCell ref="M33:P33"/>
    <mergeCell ref="N273:Q273"/>
    <mergeCell ref="N254:Q254"/>
    <mergeCell ref="N258:Q258"/>
    <mergeCell ref="N255:Q255"/>
    <mergeCell ref="N256:Q256"/>
    <mergeCell ref="N259:Q259"/>
    <mergeCell ref="N261:Q261"/>
    <mergeCell ref="N262:Q262"/>
    <mergeCell ref="N263:Q263"/>
    <mergeCell ref="N265:Q265"/>
    <mergeCell ref="N267:Q267"/>
    <mergeCell ref="N268:Q268"/>
    <mergeCell ref="N270:Q270"/>
    <mergeCell ref="N260:Q260"/>
    <mergeCell ref="N264:Q264"/>
    <mergeCell ref="L263:M263"/>
    <mergeCell ref="L261:M261"/>
    <mergeCell ref="L262:M262"/>
    <mergeCell ref="L265:M265"/>
    <mergeCell ref="L267:M267"/>
    <mergeCell ref="L268:M268"/>
    <mergeCell ref="L270:M270"/>
    <mergeCell ref="L272:M272"/>
    <mergeCell ref="L273:M273"/>
    <mergeCell ref="N276:Q276"/>
    <mergeCell ref="N275:Q275"/>
    <mergeCell ref="N278:Q278"/>
    <mergeCell ref="N277:Q277"/>
    <mergeCell ref="N279:Q279"/>
    <mergeCell ref="F267:I267"/>
    <mergeCell ref="F265:I265"/>
    <mergeCell ref="F266:I266"/>
    <mergeCell ref="F268:I268"/>
    <mergeCell ref="F269:I269"/>
    <mergeCell ref="F270:I270"/>
    <mergeCell ref="F271:I271"/>
    <mergeCell ref="F272:I272"/>
    <mergeCell ref="F273:I273"/>
    <mergeCell ref="F274:I274"/>
    <mergeCell ref="F275:I275"/>
    <mergeCell ref="F276:I276"/>
    <mergeCell ref="F278:I278"/>
    <mergeCell ref="L274:M274"/>
    <mergeCell ref="L275:M275"/>
    <mergeCell ref="L276:M276"/>
    <mergeCell ref="L278:M278"/>
    <mergeCell ref="N274:Q274"/>
    <mergeCell ref="N272:Q272"/>
  </mergeCells>
  <hyperlinks>
    <hyperlink ref="F1:G1" location="C2" display="1) Krycí list rozpočtu" xr:uid="{00000000-0004-0000-0100-000000000000}"/>
    <hyperlink ref="H1:K1" location="C86" display="2) Rekapitulace rozpočtu" xr:uid="{00000000-0004-0000-0100-000001000000}"/>
    <hyperlink ref="L1" location="C124" display="3) Rozpočet" xr:uid="{00000000-0004-0000-0100-000002000000}"/>
    <hyperlink ref="S1:T1" location="'Rekapitulace stavby'!C2" display="Rekapitulace stavby" xr:uid="{00000000-0004-0000-0100-000003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N201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1"/>
      <c r="B1" s="14"/>
      <c r="C1" s="14"/>
      <c r="D1" s="15" t="s">
        <v>1</v>
      </c>
      <c r="E1" s="14"/>
      <c r="F1" s="16" t="s">
        <v>103</v>
      </c>
      <c r="G1" s="16"/>
      <c r="H1" s="294" t="s">
        <v>104</v>
      </c>
      <c r="I1" s="294"/>
      <c r="J1" s="294"/>
      <c r="K1" s="294"/>
      <c r="L1" s="16" t="s">
        <v>105</v>
      </c>
      <c r="M1" s="14"/>
      <c r="N1" s="14"/>
      <c r="O1" s="15" t="s">
        <v>106</v>
      </c>
      <c r="P1" s="14"/>
      <c r="Q1" s="14"/>
      <c r="R1" s="14"/>
      <c r="S1" s="16" t="s">
        <v>107</v>
      </c>
      <c r="T1" s="16"/>
      <c r="U1" s="121"/>
      <c r="V1" s="121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50000000000003" customHeight="1">
      <c r="C2" s="215" t="s">
        <v>7</v>
      </c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S2" s="219" t="s">
        <v>8</v>
      </c>
      <c r="T2" s="220"/>
      <c r="U2" s="220"/>
      <c r="V2" s="220"/>
      <c r="W2" s="220"/>
      <c r="X2" s="220"/>
      <c r="Y2" s="220"/>
      <c r="Z2" s="220"/>
      <c r="AA2" s="220"/>
      <c r="AB2" s="220"/>
      <c r="AC2" s="220"/>
      <c r="AT2" s="21" t="s">
        <v>90</v>
      </c>
    </row>
    <row r="3" spans="1:66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108</v>
      </c>
    </row>
    <row r="4" spans="1:66" ht="36.950000000000003" customHeight="1">
      <c r="B4" s="25"/>
      <c r="C4" s="217" t="s">
        <v>109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6"/>
      <c r="T4" s="20" t="s">
        <v>13</v>
      </c>
      <c r="AT4" s="21" t="s">
        <v>6</v>
      </c>
    </row>
    <row r="5" spans="1:66" ht="6.95" customHeight="1">
      <c r="B5" s="25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6"/>
    </row>
    <row r="6" spans="1:66" ht="25.35" customHeight="1">
      <c r="B6" s="25"/>
      <c r="C6" s="28"/>
      <c r="D6" s="32" t="s">
        <v>18</v>
      </c>
      <c r="E6" s="28"/>
      <c r="F6" s="269" t="str">
        <f>'Rekapitulace stavby'!K6</f>
        <v>Rudná, rekonstrukce komunikace ulice Zemědělská</v>
      </c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8"/>
      <c r="R6" s="26"/>
    </row>
    <row r="7" spans="1:66" s="1" customFormat="1" ht="32.85" customHeight="1">
      <c r="B7" s="37"/>
      <c r="C7" s="38"/>
      <c r="D7" s="31" t="s">
        <v>110</v>
      </c>
      <c r="E7" s="38"/>
      <c r="F7" s="226" t="s">
        <v>459</v>
      </c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38"/>
      <c r="R7" s="39"/>
    </row>
    <row r="8" spans="1:66" s="1" customFormat="1" ht="14.45" customHeight="1">
      <c r="B8" s="37"/>
      <c r="C8" s="38"/>
      <c r="D8" s="32" t="s">
        <v>20</v>
      </c>
      <c r="E8" s="38"/>
      <c r="F8" s="30" t="s">
        <v>21</v>
      </c>
      <c r="G8" s="38"/>
      <c r="H8" s="38"/>
      <c r="I8" s="38"/>
      <c r="J8" s="38"/>
      <c r="K8" s="38"/>
      <c r="L8" s="38"/>
      <c r="M8" s="32" t="s">
        <v>22</v>
      </c>
      <c r="N8" s="38"/>
      <c r="O8" s="30" t="s">
        <v>21</v>
      </c>
      <c r="P8" s="38"/>
      <c r="Q8" s="38"/>
      <c r="R8" s="39"/>
    </row>
    <row r="9" spans="1:66" s="1" customFormat="1" ht="14.45" customHeight="1">
      <c r="B9" s="37"/>
      <c r="C9" s="38"/>
      <c r="D9" s="32" t="s">
        <v>23</v>
      </c>
      <c r="E9" s="38"/>
      <c r="F9" s="30" t="s">
        <v>24</v>
      </c>
      <c r="G9" s="38"/>
      <c r="H9" s="38"/>
      <c r="I9" s="38"/>
      <c r="J9" s="38"/>
      <c r="K9" s="38"/>
      <c r="L9" s="38"/>
      <c r="M9" s="32" t="s">
        <v>25</v>
      </c>
      <c r="N9" s="38"/>
      <c r="O9" s="295" t="str">
        <f>'Rekapitulace stavby'!AN8</f>
        <v>26. 11. 2018</v>
      </c>
      <c r="P9" s="271"/>
      <c r="Q9" s="38"/>
      <c r="R9" s="39"/>
    </row>
    <row r="10" spans="1:66" s="1" customFormat="1" ht="10.9" customHeight="1"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9"/>
    </row>
    <row r="11" spans="1:66" s="1" customFormat="1" ht="14.45" customHeight="1">
      <c r="B11" s="37"/>
      <c r="C11" s="38"/>
      <c r="D11" s="32" t="s">
        <v>27</v>
      </c>
      <c r="E11" s="38"/>
      <c r="F11" s="38"/>
      <c r="G11" s="38"/>
      <c r="H11" s="38"/>
      <c r="I11" s="38"/>
      <c r="J11" s="38"/>
      <c r="K11" s="38"/>
      <c r="L11" s="38"/>
      <c r="M11" s="32" t="s">
        <v>28</v>
      </c>
      <c r="N11" s="38"/>
      <c r="O11" s="221" t="s">
        <v>21</v>
      </c>
      <c r="P11" s="221"/>
      <c r="Q11" s="38"/>
      <c r="R11" s="39"/>
    </row>
    <row r="12" spans="1:66" s="1" customFormat="1" ht="18" customHeight="1">
      <c r="B12" s="37"/>
      <c r="C12" s="38"/>
      <c r="D12" s="38"/>
      <c r="E12" s="30" t="s">
        <v>29</v>
      </c>
      <c r="F12" s="38"/>
      <c r="G12" s="38"/>
      <c r="H12" s="38"/>
      <c r="I12" s="38"/>
      <c r="J12" s="38"/>
      <c r="K12" s="38"/>
      <c r="L12" s="38"/>
      <c r="M12" s="32" t="s">
        <v>30</v>
      </c>
      <c r="N12" s="38"/>
      <c r="O12" s="221" t="s">
        <v>21</v>
      </c>
      <c r="P12" s="221"/>
      <c r="Q12" s="38"/>
      <c r="R12" s="39"/>
    </row>
    <row r="13" spans="1:66" s="1" customFormat="1" ht="6.95" customHeight="1"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9"/>
    </row>
    <row r="14" spans="1:66" s="1" customFormat="1" ht="14.45" customHeight="1">
      <c r="B14" s="37"/>
      <c r="C14" s="38"/>
      <c r="D14" s="32" t="s">
        <v>31</v>
      </c>
      <c r="E14" s="38"/>
      <c r="F14" s="38"/>
      <c r="G14" s="38"/>
      <c r="H14" s="38"/>
      <c r="I14" s="38"/>
      <c r="J14" s="38"/>
      <c r="K14" s="38"/>
      <c r="L14" s="38"/>
      <c r="M14" s="32" t="s">
        <v>28</v>
      </c>
      <c r="N14" s="38"/>
      <c r="O14" s="296" t="str">
        <f>IF('Rekapitulace stavby'!AN13="","",'Rekapitulace stavby'!AN13)</f>
        <v>Vyplň údaj</v>
      </c>
      <c r="P14" s="221"/>
      <c r="Q14" s="38"/>
      <c r="R14" s="39"/>
    </row>
    <row r="15" spans="1:66" s="1" customFormat="1" ht="18" customHeight="1">
      <c r="B15" s="37"/>
      <c r="C15" s="38"/>
      <c r="D15" s="38"/>
      <c r="E15" s="296" t="str">
        <f>IF('Rekapitulace stavby'!E14="","",'Rekapitulace stavby'!E14)</f>
        <v>Vyplň údaj</v>
      </c>
      <c r="F15" s="297"/>
      <c r="G15" s="297"/>
      <c r="H15" s="297"/>
      <c r="I15" s="297"/>
      <c r="J15" s="297"/>
      <c r="K15" s="297"/>
      <c r="L15" s="297"/>
      <c r="M15" s="32" t="s">
        <v>30</v>
      </c>
      <c r="N15" s="38"/>
      <c r="O15" s="296" t="str">
        <f>IF('Rekapitulace stavby'!AN14="","",'Rekapitulace stavby'!AN14)</f>
        <v>Vyplň údaj</v>
      </c>
      <c r="P15" s="221"/>
      <c r="Q15" s="38"/>
      <c r="R15" s="39"/>
    </row>
    <row r="16" spans="1:66" s="1" customFormat="1" ht="6.95" customHeight="1"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9"/>
    </row>
    <row r="17" spans="2:18" s="1" customFormat="1" ht="14.45" customHeight="1">
      <c r="B17" s="37"/>
      <c r="C17" s="38"/>
      <c r="D17" s="32" t="s">
        <v>33</v>
      </c>
      <c r="E17" s="38"/>
      <c r="F17" s="38"/>
      <c r="G17" s="38"/>
      <c r="H17" s="38"/>
      <c r="I17" s="38"/>
      <c r="J17" s="38"/>
      <c r="K17" s="38"/>
      <c r="L17" s="38"/>
      <c r="M17" s="32" t="s">
        <v>28</v>
      </c>
      <c r="N17" s="38"/>
      <c r="O17" s="221" t="s">
        <v>21</v>
      </c>
      <c r="P17" s="221"/>
      <c r="Q17" s="38"/>
      <c r="R17" s="39"/>
    </row>
    <row r="18" spans="2:18" s="1" customFormat="1" ht="18" customHeight="1">
      <c r="B18" s="37"/>
      <c r="C18" s="38"/>
      <c r="D18" s="38"/>
      <c r="E18" s="30" t="s">
        <v>34</v>
      </c>
      <c r="F18" s="38"/>
      <c r="G18" s="38"/>
      <c r="H18" s="38"/>
      <c r="I18" s="38"/>
      <c r="J18" s="38"/>
      <c r="K18" s="38"/>
      <c r="L18" s="38"/>
      <c r="M18" s="32" t="s">
        <v>30</v>
      </c>
      <c r="N18" s="38"/>
      <c r="O18" s="221" t="s">
        <v>21</v>
      </c>
      <c r="P18" s="221"/>
      <c r="Q18" s="38"/>
      <c r="R18" s="39"/>
    </row>
    <row r="19" spans="2:18" s="1" customFormat="1" ht="6.95" customHeight="1"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9"/>
    </row>
    <row r="20" spans="2:18" s="1" customFormat="1" ht="14.45" customHeight="1">
      <c r="B20" s="37"/>
      <c r="C20" s="38"/>
      <c r="D20" s="32" t="s">
        <v>36</v>
      </c>
      <c r="E20" s="38"/>
      <c r="F20" s="38"/>
      <c r="G20" s="38"/>
      <c r="H20" s="38"/>
      <c r="I20" s="38"/>
      <c r="J20" s="38"/>
      <c r="K20" s="38"/>
      <c r="L20" s="38"/>
      <c r="M20" s="32" t="s">
        <v>28</v>
      </c>
      <c r="N20" s="38"/>
      <c r="O20" s="221" t="s">
        <v>21</v>
      </c>
      <c r="P20" s="221"/>
      <c r="Q20" s="38"/>
      <c r="R20" s="39"/>
    </row>
    <row r="21" spans="2:18" s="1" customFormat="1" ht="18" customHeight="1">
      <c r="B21" s="37"/>
      <c r="C21" s="38"/>
      <c r="D21" s="38"/>
      <c r="E21" s="30" t="s">
        <v>37</v>
      </c>
      <c r="F21" s="38"/>
      <c r="G21" s="38"/>
      <c r="H21" s="38"/>
      <c r="I21" s="38"/>
      <c r="J21" s="38"/>
      <c r="K21" s="38"/>
      <c r="L21" s="38"/>
      <c r="M21" s="32" t="s">
        <v>30</v>
      </c>
      <c r="N21" s="38"/>
      <c r="O21" s="221" t="s">
        <v>21</v>
      </c>
      <c r="P21" s="221"/>
      <c r="Q21" s="38"/>
      <c r="R21" s="39"/>
    </row>
    <row r="22" spans="2:18" s="1" customFormat="1" ht="6.95" customHeight="1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9"/>
    </row>
    <row r="23" spans="2:18" s="1" customFormat="1" ht="14.45" customHeight="1">
      <c r="B23" s="37"/>
      <c r="C23" s="38"/>
      <c r="D23" s="32" t="s">
        <v>38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9"/>
    </row>
    <row r="24" spans="2:18" s="1" customFormat="1" ht="16.5" customHeight="1">
      <c r="B24" s="37"/>
      <c r="C24" s="38"/>
      <c r="D24" s="38"/>
      <c r="E24" s="209" t="s">
        <v>21</v>
      </c>
      <c r="F24" s="209"/>
      <c r="G24" s="209"/>
      <c r="H24" s="209"/>
      <c r="I24" s="209"/>
      <c r="J24" s="209"/>
      <c r="K24" s="209"/>
      <c r="L24" s="209"/>
      <c r="M24" s="38"/>
      <c r="N24" s="38"/>
      <c r="O24" s="38"/>
      <c r="P24" s="38"/>
      <c r="Q24" s="38"/>
      <c r="R24" s="39"/>
    </row>
    <row r="25" spans="2:18" s="1" customFormat="1" ht="6.95" customHeight="1"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9"/>
    </row>
    <row r="26" spans="2:18" s="1" customFormat="1" ht="6.95" customHeight="1">
      <c r="B26" s="37"/>
      <c r="C26" s="38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38"/>
      <c r="R26" s="39"/>
    </row>
    <row r="27" spans="2:18" s="1" customFormat="1" ht="14.45" customHeight="1">
      <c r="B27" s="37"/>
      <c r="C27" s="38"/>
      <c r="D27" s="122" t="s">
        <v>112</v>
      </c>
      <c r="E27" s="38"/>
      <c r="F27" s="38"/>
      <c r="G27" s="38"/>
      <c r="H27" s="38"/>
      <c r="I27" s="38"/>
      <c r="J27" s="38"/>
      <c r="K27" s="38"/>
      <c r="L27" s="38"/>
      <c r="M27" s="210">
        <f>N88</f>
        <v>0</v>
      </c>
      <c r="N27" s="210"/>
      <c r="O27" s="210"/>
      <c r="P27" s="210"/>
      <c r="Q27" s="38"/>
      <c r="R27" s="39"/>
    </row>
    <row r="28" spans="2:18" s="1" customFormat="1" ht="14.45" customHeight="1">
      <c r="B28" s="37"/>
      <c r="C28" s="38"/>
      <c r="D28" s="36" t="s">
        <v>97</v>
      </c>
      <c r="E28" s="38"/>
      <c r="F28" s="38"/>
      <c r="G28" s="38"/>
      <c r="H28" s="38"/>
      <c r="I28" s="38"/>
      <c r="J28" s="38"/>
      <c r="K28" s="38"/>
      <c r="L28" s="38"/>
      <c r="M28" s="210">
        <f>N97</f>
        <v>0</v>
      </c>
      <c r="N28" s="210"/>
      <c r="O28" s="210"/>
      <c r="P28" s="210"/>
      <c r="Q28" s="38"/>
      <c r="R28" s="39"/>
    </row>
    <row r="29" spans="2:18" s="1" customFormat="1" ht="6.95" customHeight="1"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9"/>
    </row>
    <row r="30" spans="2:18" s="1" customFormat="1" ht="25.35" customHeight="1">
      <c r="B30" s="37"/>
      <c r="C30" s="38"/>
      <c r="D30" s="123" t="s">
        <v>41</v>
      </c>
      <c r="E30" s="38"/>
      <c r="F30" s="38"/>
      <c r="G30" s="38"/>
      <c r="H30" s="38"/>
      <c r="I30" s="38"/>
      <c r="J30" s="38"/>
      <c r="K30" s="38"/>
      <c r="L30" s="38"/>
      <c r="M30" s="264">
        <f>ROUND(M27+M28,2)</f>
        <v>0</v>
      </c>
      <c r="N30" s="265"/>
      <c r="O30" s="265"/>
      <c r="P30" s="265"/>
      <c r="Q30" s="38"/>
      <c r="R30" s="39"/>
    </row>
    <row r="31" spans="2:18" s="1" customFormat="1" ht="6.95" customHeight="1">
      <c r="B31" s="37"/>
      <c r="C31" s="38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38"/>
      <c r="R31" s="39"/>
    </row>
    <row r="32" spans="2:18" s="1" customFormat="1" ht="14.45" customHeight="1">
      <c r="B32" s="37"/>
      <c r="C32" s="38"/>
      <c r="D32" s="44" t="s">
        <v>42</v>
      </c>
      <c r="E32" s="44" t="s">
        <v>43</v>
      </c>
      <c r="F32" s="45">
        <v>0.21</v>
      </c>
      <c r="G32" s="124" t="s">
        <v>44</v>
      </c>
      <c r="H32" s="266">
        <f>(SUM(BE97:BE104)+SUM(BE122:BE199))</f>
        <v>0</v>
      </c>
      <c r="I32" s="265"/>
      <c r="J32" s="265"/>
      <c r="K32" s="38"/>
      <c r="L32" s="38"/>
      <c r="M32" s="266">
        <f>ROUND((SUM(BE97:BE104)+SUM(BE122:BE199)), 2)*F32</f>
        <v>0</v>
      </c>
      <c r="N32" s="265"/>
      <c r="O32" s="265"/>
      <c r="P32" s="265"/>
      <c r="Q32" s="38"/>
      <c r="R32" s="39"/>
    </row>
    <row r="33" spans="2:18" s="1" customFormat="1" ht="14.45" customHeight="1">
      <c r="B33" s="37"/>
      <c r="C33" s="38"/>
      <c r="D33" s="38"/>
      <c r="E33" s="44" t="s">
        <v>45</v>
      </c>
      <c r="F33" s="45">
        <v>0.15</v>
      </c>
      <c r="G33" s="124" t="s">
        <v>44</v>
      </c>
      <c r="H33" s="266">
        <f>(SUM(BF97:BF104)+SUM(BF122:BF199))</f>
        <v>0</v>
      </c>
      <c r="I33" s="265"/>
      <c r="J33" s="265"/>
      <c r="K33" s="38"/>
      <c r="L33" s="38"/>
      <c r="M33" s="266">
        <f>ROUND((SUM(BF97:BF104)+SUM(BF122:BF199)), 2)*F33</f>
        <v>0</v>
      </c>
      <c r="N33" s="265"/>
      <c r="O33" s="265"/>
      <c r="P33" s="265"/>
      <c r="Q33" s="38"/>
      <c r="R33" s="39"/>
    </row>
    <row r="34" spans="2:18" s="1" customFormat="1" ht="14.45" hidden="1" customHeight="1">
      <c r="B34" s="37"/>
      <c r="C34" s="38"/>
      <c r="D34" s="38"/>
      <c r="E34" s="44" t="s">
        <v>46</v>
      </c>
      <c r="F34" s="45">
        <v>0.21</v>
      </c>
      <c r="G34" s="124" t="s">
        <v>44</v>
      </c>
      <c r="H34" s="266">
        <f>(SUM(BG97:BG104)+SUM(BG122:BG199))</f>
        <v>0</v>
      </c>
      <c r="I34" s="265"/>
      <c r="J34" s="265"/>
      <c r="K34" s="38"/>
      <c r="L34" s="38"/>
      <c r="M34" s="266">
        <v>0</v>
      </c>
      <c r="N34" s="265"/>
      <c r="O34" s="265"/>
      <c r="P34" s="265"/>
      <c r="Q34" s="38"/>
      <c r="R34" s="39"/>
    </row>
    <row r="35" spans="2:18" s="1" customFormat="1" ht="14.45" hidden="1" customHeight="1">
      <c r="B35" s="37"/>
      <c r="C35" s="38"/>
      <c r="D35" s="38"/>
      <c r="E35" s="44" t="s">
        <v>47</v>
      </c>
      <c r="F35" s="45">
        <v>0.15</v>
      </c>
      <c r="G35" s="124" t="s">
        <v>44</v>
      </c>
      <c r="H35" s="266">
        <f>(SUM(BH97:BH104)+SUM(BH122:BH199))</f>
        <v>0</v>
      </c>
      <c r="I35" s="265"/>
      <c r="J35" s="265"/>
      <c r="K35" s="38"/>
      <c r="L35" s="38"/>
      <c r="M35" s="266">
        <v>0</v>
      </c>
      <c r="N35" s="265"/>
      <c r="O35" s="265"/>
      <c r="P35" s="265"/>
      <c r="Q35" s="38"/>
      <c r="R35" s="39"/>
    </row>
    <row r="36" spans="2:18" s="1" customFormat="1" ht="14.45" hidden="1" customHeight="1">
      <c r="B36" s="37"/>
      <c r="C36" s="38"/>
      <c r="D36" s="38"/>
      <c r="E36" s="44" t="s">
        <v>48</v>
      </c>
      <c r="F36" s="45">
        <v>0</v>
      </c>
      <c r="G36" s="124" t="s">
        <v>44</v>
      </c>
      <c r="H36" s="266">
        <f>(SUM(BI97:BI104)+SUM(BI122:BI199))</f>
        <v>0</v>
      </c>
      <c r="I36" s="265"/>
      <c r="J36" s="265"/>
      <c r="K36" s="38"/>
      <c r="L36" s="38"/>
      <c r="M36" s="266">
        <v>0</v>
      </c>
      <c r="N36" s="265"/>
      <c r="O36" s="265"/>
      <c r="P36" s="265"/>
      <c r="Q36" s="38"/>
      <c r="R36" s="39"/>
    </row>
    <row r="37" spans="2:18" s="1" customFormat="1" ht="6.95" customHeight="1"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9"/>
    </row>
    <row r="38" spans="2:18" s="1" customFormat="1" ht="25.35" customHeight="1">
      <c r="B38" s="37"/>
      <c r="C38" s="120"/>
      <c r="D38" s="125" t="s">
        <v>49</v>
      </c>
      <c r="E38" s="81"/>
      <c r="F38" s="81"/>
      <c r="G38" s="126" t="s">
        <v>50</v>
      </c>
      <c r="H38" s="127" t="s">
        <v>51</v>
      </c>
      <c r="I38" s="81"/>
      <c r="J38" s="81"/>
      <c r="K38" s="81"/>
      <c r="L38" s="267">
        <f>SUM(M30:M36)</f>
        <v>0</v>
      </c>
      <c r="M38" s="267"/>
      <c r="N38" s="267"/>
      <c r="O38" s="267"/>
      <c r="P38" s="268"/>
      <c r="Q38" s="120"/>
      <c r="R38" s="39"/>
    </row>
    <row r="39" spans="2:18" s="1" customFormat="1" ht="14.45" customHeight="1"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9"/>
    </row>
    <row r="40" spans="2:18" s="1" customFormat="1" ht="14.45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9"/>
    </row>
    <row r="41" spans="2:18" ht="13.5">
      <c r="B41" s="25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6"/>
    </row>
    <row r="42" spans="2:18" ht="13.5">
      <c r="B42" s="25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6"/>
    </row>
    <row r="43" spans="2:18" ht="13.5">
      <c r="B43" s="25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6"/>
    </row>
    <row r="44" spans="2:18" ht="13.5">
      <c r="B44" s="25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6"/>
    </row>
    <row r="45" spans="2:18" ht="13.5">
      <c r="B45" s="25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6"/>
    </row>
    <row r="46" spans="2:18" ht="13.5">
      <c r="B46" s="25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6"/>
    </row>
    <row r="47" spans="2:18" ht="13.5">
      <c r="B47" s="25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6"/>
    </row>
    <row r="48" spans="2:18" ht="13.5">
      <c r="B48" s="25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6"/>
    </row>
    <row r="49" spans="2:18" ht="13.5">
      <c r="B49" s="25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6"/>
    </row>
    <row r="50" spans="2:18" s="1" customFormat="1">
      <c r="B50" s="37"/>
      <c r="C50" s="38"/>
      <c r="D50" s="52" t="s">
        <v>52</v>
      </c>
      <c r="E50" s="53"/>
      <c r="F50" s="53"/>
      <c r="G50" s="53"/>
      <c r="H50" s="54"/>
      <c r="I50" s="38"/>
      <c r="J50" s="52" t="s">
        <v>53</v>
      </c>
      <c r="K50" s="53"/>
      <c r="L50" s="53"/>
      <c r="M50" s="53"/>
      <c r="N50" s="53"/>
      <c r="O50" s="53"/>
      <c r="P50" s="54"/>
      <c r="Q50" s="38"/>
      <c r="R50" s="39"/>
    </row>
    <row r="51" spans="2:18" ht="13.5">
      <c r="B51" s="25"/>
      <c r="C51" s="28"/>
      <c r="D51" s="55"/>
      <c r="E51" s="28"/>
      <c r="F51" s="28"/>
      <c r="G51" s="28"/>
      <c r="H51" s="56"/>
      <c r="I51" s="28"/>
      <c r="J51" s="55"/>
      <c r="K51" s="28"/>
      <c r="L51" s="28"/>
      <c r="M51" s="28"/>
      <c r="N51" s="28"/>
      <c r="O51" s="28"/>
      <c r="P51" s="56"/>
      <c r="Q51" s="28"/>
      <c r="R51" s="26"/>
    </row>
    <row r="52" spans="2:18" ht="13.5">
      <c r="B52" s="25"/>
      <c r="C52" s="28"/>
      <c r="D52" s="55"/>
      <c r="E52" s="28"/>
      <c r="F52" s="28"/>
      <c r="G52" s="28"/>
      <c r="H52" s="56"/>
      <c r="I52" s="28"/>
      <c r="J52" s="55"/>
      <c r="K52" s="28"/>
      <c r="L52" s="28"/>
      <c r="M52" s="28"/>
      <c r="N52" s="28"/>
      <c r="O52" s="28"/>
      <c r="P52" s="56"/>
      <c r="Q52" s="28"/>
      <c r="R52" s="26"/>
    </row>
    <row r="53" spans="2:18" ht="13.5">
      <c r="B53" s="25"/>
      <c r="C53" s="28"/>
      <c r="D53" s="55"/>
      <c r="E53" s="28"/>
      <c r="F53" s="28"/>
      <c r="G53" s="28"/>
      <c r="H53" s="56"/>
      <c r="I53" s="28"/>
      <c r="J53" s="55"/>
      <c r="K53" s="28"/>
      <c r="L53" s="28"/>
      <c r="M53" s="28"/>
      <c r="N53" s="28"/>
      <c r="O53" s="28"/>
      <c r="P53" s="56"/>
      <c r="Q53" s="28"/>
      <c r="R53" s="26"/>
    </row>
    <row r="54" spans="2:18" ht="13.5">
      <c r="B54" s="25"/>
      <c r="C54" s="28"/>
      <c r="D54" s="55"/>
      <c r="E54" s="28"/>
      <c r="F54" s="28"/>
      <c r="G54" s="28"/>
      <c r="H54" s="56"/>
      <c r="I54" s="28"/>
      <c r="J54" s="55"/>
      <c r="K54" s="28"/>
      <c r="L54" s="28"/>
      <c r="M54" s="28"/>
      <c r="N54" s="28"/>
      <c r="O54" s="28"/>
      <c r="P54" s="56"/>
      <c r="Q54" s="28"/>
      <c r="R54" s="26"/>
    </row>
    <row r="55" spans="2:18" ht="13.5">
      <c r="B55" s="25"/>
      <c r="C55" s="28"/>
      <c r="D55" s="55"/>
      <c r="E55" s="28"/>
      <c r="F55" s="28"/>
      <c r="G55" s="28"/>
      <c r="H55" s="56"/>
      <c r="I55" s="28"/>
      <c r="J55" s="55"/>
      <c r="K55" s="28"/>
      <c r="L55" s="28"/>
      <c r="M55" s="28"/>
      <c r="N55" s="28"/>
      <c r="O55" s="28"/>
      <c r="P55" s="56"/>
      <c r="Q55" s="28"/>
      <c r="R55" s="26"/>
    </row>
    <row r="56" spans="2:18" ht="13.5">
      <c r="B56" s="25"/>
      <c r="C56" s="28"/>
      <c r="D56" s="55"/>
      <c r="E56" s="28"/>
      <c r="F56" s="28"/>
      <c r="G56" s="28"/>
      <c r="H56" s="56"/>
      <c r="I56" s="28"/>
      <c r="J56" s="55"/>
      <c r="K56" s="28"/>
      <c r="L56" s="28"/>
      <c r="M56" s="28"/>
      <c r="N56" s="28"/>
      <c r="O56" s="28"/>
      <c r="P56" s="56"/>
      <c r="Q56" s="28"/>
      <c r="R56" s="26"/>
    </row>
    <row r="57" spans="2:18" ht="13.5">
      <c r="B57" s="25"/>
      <c r="C57" s="28"/>
      <c r="D57" s="55"/>
      <c r="E57" s="28"/>
      <c r="F57" s="28"/>
      <c r="G57" s="28"/>
      <c r="H57" s="56"/>
      <c r="I57" s="28"/>
      <c r="J57" s="55"/>
      <c r="K57" s="28"/>
      <c r="L57" s="28"/>
      <c r="M57" s="28"/>
      <c r="N57" s="28"/>
      <c r="O57" s="28"/>
      <c r="P57" s="56"/>
      <c r="Q57" s="28"/>
      <c r="R57" s="26"/>
    </row>
    <row r="58" spans="2:18" ht="13.5">
      <c r="B58" s="25"/>
      <c r="C58" s="28"/>
      <c r="D58" s="55"/>
      <c r="E58" s="28"/>
      <c r="F58" s="28"/>
      <c r="G58" s="28"/>
      <c r="H58" s="56"/>
      <c r="I58" s="28"/>
      <c r="J58" s="55"/>
      <c r="K58" s="28"/>
      <c r="L58" s="28"/>
      <c r="M58" s="28"/>
      <c r="N58" s="28"/>
      <c r="O58" s="28"/>
      <c r="P58" s="56"/>
      <c r="Q58" s="28"/>
      <c r="R58" s="26"/>
    </row>
    <row r="59" spans="2:18" s="1" customFormat="1">
      <c r="B59" s="37"/>
      <c r="C59" s="38"/>
      <c r="D59" s="57" t="s">
        <v>54</v>
      </c>
      <c r="E59" s="58"/>
      <c r="F59" s="58"/>
      <c r="G59" s="59" t="s">
        <v>55</v>
      </c>
      <c r="H59" s="60"/>
      <c r="I59" s="38"/>
      <c r="J59" s="57" t="s">
        <v>54</v>
      </c>
      <c r="K59" s="58"/>
      <c r="L59" s="58"/>
      <c r="M59" s="58"/>
      <c r="N59" s="59" t="s">
        <v>55</v>
      </c>
      <c r="O59" s="58"/>
      <c r="P59" s="60"/>
      <c r="Q59" s="38"/>
      <c r="R59" s="39"/>
    </row>
    <row r="60" spans="2:18" ht="13.5">
      <c r="B60" s="25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6"/>
    </row>
    <row r="61" spans="2:18" s="1" customFormat="1">
      <c r="B61" s="37"/>
      <c r="C61" s="38"/>
      <c r="D61" s="52" t="s">
        <v>56</v>
      </c>
      <c r="E61" s="53"/>
      <c r="F61" s="53"/>
      <c r="G61" s="53"/>
      <c r="H61" s="54"/>
      <c r="I61" s="38"/>
      <c r="J61" s="52" t="s">
        <v>57</v>
      </c>
      <c r="K61" s="53"/>
      <c r="L61" s="53"/>
      <c r="M61" s="53"/>
      <c r="N61" s="53"/>
      <c r="O61" s="53"/>
      <c r="P61" s="54"/>
      <c r="Q61" s="38"/>
      <c r="R61" s="39"/>
    </row>
    <row r="62" spans="2:18" ht="13.5">
      <c r="B62" s="25"/>
      <c r="C62" s="28"/>
      <c r="D62" s="55"/>
      <c r="E62" s="28"/>
      <c r="F62" s="28"/>
      <c r="G62" s="28"/>
      <c r="H62" s="56"/>
      <c r="I62" s="28"/>
      <c r="J62" s="55"/>
      <c r="K62" s="28"/>
      <c r="L62" s="28"/>
      <c r="M62" s="28"/>
      <c r="N62" s="28"/>
      <c r="O62" s="28"/>
      <c r="P62" s="56"/>
      <c r="Q62" s="28"/>
      <c r="R62" s="26"/>
    </row>
    <row r="63" spans="2:18" ht="13.5">
      <c r="B63" s="25"/>
      <c r="C63" s="28"/>
      <c r="D63" s="55"/>
      <c r="E63" s="28"/>
      <c r="F63" s="28"/>
      <c r="G63" s="28"/>
      <c r="H63" s="56"/>
      <c r="I63" s="28"/>
      <c r="J63" s="55"/>
      <c r="K63" s="28"/>
      <c r="L63" s="28"/>
      <c r="M63" s="28"/>
      <c r="N63" s="28"/>
      <c r="O63" s="28"/>
      <c r="P63" s="56"/>
      <c r="Q63" s="28"/>
      <c r="R63" s="26"/>
    </row>
    <row r="64" spans="2:18" ht="13.5">
      <c r="B64" s="25"/>
      <c r="C64" s="28"/>
      <c r="D64" s="55"/>
      <c r="E64" s="28"/>
      <c r="F64" s="28"/>
      <c r="G64" s="28"/>
      <c r="H64" s="56"/>
      <c r="I64" s="28"/>
      <c r="J64" s="55"/>
      <c r="K64" s="28"/>
      <c r="L64" s="28"/>
      <c r="M64" s="28"/>
      <c r="N64" s="28"/>
      <c r="O64" s="28"/>
      <c r="P64" s="56"/>
      <c r="Q64" s="28"/>
      <c r="R64" s="26"/>
    </row>
    <row r="65" spans="2:21" ht="13.5">
      <c r="B65" s="25"/>
      <c r="C65" s="28"/>
      <c r="D65" s="55"/>
      <c r="E65" s="28"/>
      <c r="F65" s="28"/>
      <c r="G65" s="28"/>
      <c r="H65" s="56"/>
      <c r="I65" s="28"/>
      <c r="J65" s="55"/>
      <c r="K65" s="28"/>
      <c r="L65" s="28"/>
      <c r="M65" s="28"/>
      <c r="N65" s="28"/>
      <c r="O65" s="28"/>
      <c r="P65" s="56"/>
      <c r="Q65" s="28"/>
      <c r="R65" s="26"/>
    </row>
    <row r="66" spans="2:21" ht="13.5">
      <c r="B66" s="25"/>
      <c r="C66" s="28"/>
      <c r="D66" s="55"/>
      <c r="E66" s="28"/>
      <c r="F66" s="28"/>
      <c r="G66" s="28"/>
      <c r="H66" s="56"/>
      <c r="I66" s="28"/>
      <c r="J66" s="55"/>
      <c r="K66" s="28"/>
      <c r="L66" s="28"/>
      <c r="M66" s="28"/>
      <c r="N66" s="28"/>
      <c r="O66" s="28"/>
      <c r="P66" s="56"/>
      <c r="Q66" s="28"/>
      <c r="R66" s="26"/>
    </row>
    <row r="67" spans="2:21" ht="13.5">
      <c r="B67" s="25"/>
      <c r="C67" s="28"/>
      <c r="D67" s="55"/>
      <c r="E67" s="28"/>
      <c r="F67" s="28"/>
      <c r="G67" s="28"/>
      <c r="H67" s="56"/>
      <c r="I67" s="28"/>
      <c r="J67" s="55"/>
      <c r="K67" s="28"/>
      <c r="L67" s="28"/>
      <c r="M67" s="28"/>
      <c r="N67" s="28"/>
      <c r="O67" s="28"/>
      <c r="P67" s="56"/>
      <c r="Q67" s="28"/>
      <c r="R67" s="26"/>
    </row>
    <row r="68" spans="2:21" ht="13.5">
      <c r="B68" s="25"/>
      <c r="C68" s="28"/>
      <c r="D68" s="55"/>
      <c r="E68" s="28"/>
      <c r="F68" s="28"/>
      <c r="G68" s="28"/>
      <c r="H68" s="56"/>
      <c r="I68" s="28"/>
      <c r="J68" s="55"/>
      <c r="K68" s="28"/>
      <c r="L68" s="28"/>
      <c r="M68" s="28"/>
      <c r="N68" s="28"/>
      <c r="O68" s="28"/>
      <c r="P68" s="56"/>
      <c r="Q68" s="28"/>
      <c r="R68" s="26"/>
    </row>
    <row r="69" spans="2:21" ht="13.5">
      <c r="B69" s="25"/>
      <c r="C69" s="28"/>
      <c r="D69" s="55"/>
      <c r="E69" s="28"/>
      <c r="F69" s="28"/>
      <c r="G69" s="28"/>
      <c r="H69" s="56"/>
      <c r="I69" s="28"/>
      <c r="J69" s="55"/>
      <c r="K69" s="28"/>
      <c r="L69" s="28"/>
      <c r="M69" s="28"/>
      <c r="N69" s="28"/>
      <c r="O69" s="28"/>
      <c r="P69" s="56"/>
      <c r="Q69" s="28"/>
      <c r="R69" s="26"/>
    </row>
    <row r="70" spans="2:21" s="1" customFormat="1">
      <c r="B70" s="37"/>
      <c r="C70" s="38"/>
      <c r="D70" s="57" t="s">
        <v>54</v>
      </c>
      <c r="E70" s="58"/>
      <c r="F70" s="58"/>
      <c r="G70" s="59" t="s">
        <v>55</v>
      </c>
      <c r="H70" s="60"/>
      <c r="I70" s="38"/>
      <c r="J70" s="57" t="s">
        <v>54</v>
      </c>
      <c r="K70" s="58"/>
      <c r="L70" s="58"/>
      <c r="M70" s="58"/>
      <c r="N70" s="59" t="s">
        <v>55</v>
      </c>
      <c r="O70" s="58"/>
      <c r="P70" s="60"/>
      <c r="Q70" s="38"/>
      <c r="R70" s="39"/>
    </row>
    <row r="71" spans="2:21" s="1" customFormat="1" ht="14.45" customHeight="1"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3"/>
    </row>
    <row r="75" spans="2:21" s="1" customFormat="1" ht="6.95" customHeight="1">
      <c r="B75" s="128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30"/>
    </row>
    <row r="76" spans="2:21" s="1" customFormat="1" ht="36.950000000000003" customHeight="1">
      <c r="B76" s="37"/>
      <c r="C76" s="217" t="s">
        <v>113</v>
      </c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39"/>
      <c r="T76" s="131"/>
      <c r="U76" s="131"/>
    </row>
    <row r="77" spans="2:21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9"/>
      <c r="T77" s="131"/>
      <c r="U77" s="131"/>
    </row>
    <row r="78" spans="2:21" s="1" customFormat="1" ht="30" customHeight="1">
      <c r="B78" s="37"/>
      <c r="C78" s="32" t="s">
        <v>18</v>
      </c>
      <c r="D78" s="38"/>
      <c r="E78" s="38"/>
      <c r="F78" s="269" t="str">
        <f>F6</f>
        <v>Rudná, rekonstrukce komunikace ulice Zemědělská</v>
      </c>
      <c r="G78" s="270"/>
      <c r="H78" s="270"/>
      <c r="I78" s="270"/>
      <c r="J78" s="270"/>
      <c r="K78" s="270"/>
      <c r="L78" s="270"/>
      <c r="M78" s="270"/>
      <c r="N78" s="270"/>
      <c r="O78" s="270"/>
      <c r="P78" s="270"/>
      <c r="Q78" s="38"/>
      <c r="R78" s="39"/>
      <c r="T78" s="131"/>
      <c r="U78" s="131"/>
    </row>
    <row r="79" spans="2:21" s="1" customFormat="1" ht="36.950000000000003" customHeight="1">
      <c r="B79" s="37"/>
      <c r="C79" s="71" t="s">
        <v>110</v>
      </c>
      <c r="D79" s="38"/>
      <c r="E79" s="38"/>
      <c r="F79" s="231" t="str">
        <f>F7</f>
        <v>02 - SO 301 - Odvodnění komunikace</v>
      </c>
      <c r="G79" s="265"/>
      <c r="H79" s="265"/>
      <c r="I79" s="265"/>
      <c r="J79" s="265"/>
      <c r="K79" s="265"/>
      <c r="L79" s="265"/>
      <c r="M79" s="265"/>
      <c r="N79" s="265"/>
      <c r="O79" s="265"/>
      <c r="P79" s="265"/>
      <c r="Q79" s="38"/>
      <c r="R79" s="39"/>
      <c r="T79" s="131"/>
      <c r="U79" s="131"/>
    </row>
    <row r="80" spans="2:21" s="1" customFormat="1" ht="6.95" customHeight="1"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9"/>
      <c r="T80" s="131"/>
      <c r="U80" s="131"/>
    </row>
    <row r="81" spans="2:47" s="1" customFormat="1" ht="18" customHeight="1">
      <c r="B81" s="37"/>
      <c r="C81" s="32" t="s">
        <v>23</v>
      </c>
      <c r="D81" s="38"/>
      <c r="E81" s="38"/>
      <c r="F81" s="30" t="str">
        <f>F9</f>
        <v xml:space="preserve"> </v>
      </c>
      <c r="G81" s="38"/>
      <c r="H81" s="38"/>
      <c r="I81" s="38"/>
      <c r="J81" s="38"/>
      <c r="K81" s="32" t="s">
        <v>25</v>
      </c>
      <c r="L81" s="38"/>
      <c r="M81" s="271" t="str">
        <f>IF(O9="","",O9)</f>
        <v>26. 11. 2018</v>
      </c>
      <c r="N81" s="271"/>
      <c r="O81" s="271"/>
      <c r="P81" s="271"/>
      <c r="Q81" s="38"/>
      <c r="R81" s="39"/>
      <c r="T81" s="131"/>
      <c r="U81" s="131"/>
    </row>
    <row r="82" spans="2:47" s="1" customFormat="1" ht="6.95" customHeight="1"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9"/>
      <c r="T82" s="131"/>
      <c r="U82" s="131"/>
    </row>
    <row r="83" spans="2:47" s="1" customFormat="1">
      <c r="B83" s="37"/>
      <c r="C83" s="32" t="s">
        <v>27</v>
      </c>
      <c r="D83" s="38"/>
      <c r="E83" s="38"/>
      <c r="F83" s="30" t="str">
        <f>E12</f>
        <v>Město Rudná</v>
      </c>
      <c r="G83" s="38"/>
      <c r="H83" s="38"/>
      <c r="I83" s="38"/>
      <c r="J83" s="38"/>
      <c r="K83" s="32" t="s">
        <v>33</v>
      </c>
      <c r="L83" s="38"/>
      <c r="M83" s="221" t="str">
        <f>E18</f>
        <v>NOZA s.r.o.Kladno</v>
      </c>
      <c r="N83" s="221"/>
      <c r="O83" s="221"/>
      <c r="P83" s="221"/>
      <c r="Q83" s="221"/>
      <c r="R83" s="39"/>
      <c r="T83" s="131"/>
      <c r="U83" s="131"/>
    </row>
    <row r="84" spans="2:47" s="1" customFormat="1" ht="14.45" customHeight="1">
      <c r="B84" s="37"/>
      <c r="C84" s="32" t="s">
        <v>31</v>
      </c>
      <c r="D84" s="38"/>
      <c r="E84" s="38"/>
      <c r="F84" s="30" t="str">
        <f>IF(E15="","",E15)</f>
        <v>Vyplň údaj</v>
      </c>
      <c r="G84" s="38"/>
      <c r="H84" s="38"/>
      <c r="I84" s="38"/>
      <c r="J84" s="38"/>
      <c r="K84" s="32" t="s">
        <v>36</v>
      </c>
      <c r="L84" s="38"/>
      <c r="M84" s="221" t="str">
        <f>E21</f>
        <v>Neubauerová Soňa, SK-Projekt Ostrov</v>
      </c>
      <c r="N84" s="221"/>
      <c r="O84" s="221"/>
      <c r="P84" s="221"/>
      <c r="Q84" s="221"/>
      <c r="R84" s="39"/>
      <c r="T84" s="131"/>
      <c r="U84" s="131"/>
    </row>
    <row r="85" spans="2:47" s="1" customFormat="1" ht="10.35" customHeight="1"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9"/>
      <c r="T85" s="131"/>
      <c r="U85" s="131"/>
    </row>
    <row r="86" spans="2:47" s="1" customFormat="1" ht="29.25" customHeight="1">
      <c r="B86" s="37"/>
      <c r="C86" s="272" t="s">
        <v>114</v>
      </c>
      <c r="D86" s="273"/>
      <c r="E86" s="273"/>
      <c r="F86" s="273"/>
      <c r="G86" s="273"/>
      <c r="H86" s="120"/>
      <c r="I86" s="120"/>
      <c r="J86" s="120"/>
      <c r="K86" s="120"/>
      <c r="L86" s="120"/>
      <c r="M86" s="120"/>
      <c r="N86" s="272" t="s">
        <v>115</v>
      </c>
      <c r="O86" s="273"/>
      <c r="P86" s="273"/>
      <c r="Q86" s="273"/>
      <c r="R86" s="39"/>
      <c r="T86" s="131"/>
      <c r="U86" s="131"/>
    </row>
    <row r="87" spans="2:47" s="1" customFormat="1" ht="10.35" customHeight="1"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9"/>
      <c r="T87" s="131"/>
      <c r="U87" s="131"/>
    </row>
    <row r="88" spans="2:47" s="1" customFormat="1" ht="29.25" customHeight="1">
      <c r="B88" s="37"/>
      <c r="C88" s="132" t="s">
        <v>116</v>
      </c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225">
        <f>N122</f>
        <v>0</v>
      </c>
      <c r="O88" s="274"/>
      <c r="P88" s="274"/>
      <c r="Q88" s="274"/>
      <c r="R88" s="39"/>
      <c r="T88" s="131"/>
      <c r="U88" s="131"/>
      <c r="AU88" s="21" t="s">
        <v>117</v>
      </c>
    </row>
    <row r="89" spans="2:47" s="6" customFormat="1" ht="24.95" customHeight="1">
      <c r="B89" s="133"/>
      <c r="C89" s="134"/>
      <c r="D89" s="135" t="s">
        <v>118</v>
      </c>
      <c r="E89" s="134"/>
      <c r="F89" s="134"/>
      <c r="G89" s="134"/>
      <c r="H89" s="134"/>
      <c r="I89" s="134"/>
      <c r="J89" s="134"/>
      <c r="K89" s="134"/>
      <c r="L89" s="134"/>
      <c r="M89" s="134"/>
      <c r="N89" s="275">
        <f>N123</f>
        <v>0</v>
      </c>
      <c r="O89" s="276"/>
      <c r="P89" s="276"/>
      <c r="Q89" s="276"/>
      <c r="R89" s="136"/>
      <c r="T89" s="137"/>
      <c r="U89" s="137"/>
    </row>
    <row r="90" spans="2:47" s="7" customFormat="1" ht="19.899999999999999" customHeight="1">
      <c r="B90" s="138"/>
      <c r="C90" s="139"/>
      <c r="D90" s="108" t="s">
        <v>119</v>
      </c>
      <c r="E90" s="139"/>
      <c r="F90" s="139"/>
      <c r="G90" s="139"/>
      <c r="H90" s="139"/>
      <c r="I90" s="139"/>
      <c r="J90" s="139"/>
      <c r="K90" s="139"/>
      <c r="L90" s="139"/>
      <c r="M90" s="139"/>
      <c r="N90" s="222">
        <f>N124</f>
        <v>0</v>
      </c>
      <c r="O90" s="277"/>
      <c r="P90" s="277"/>
      <c r="Q90" s="277"/>
      <c r="R90" s="140"/>
      <c r="T90" s="141"/>
      <c r="U90" s="141"/>
    </row>
    <row r="91" spans="2:47" s="7" customFormat="1" ht="19.899999999999999" customHeight="1">
      <c r="B91" s="138"/>
      <c r="C91" s="139"/>
      <c r="D91" s="108" t="s">
        <v>460</v>
      </c>
      <c r="E91" s="139"/>
      <c r="F91" s="139"/>
      <c r="G91" s="139"/>
      <c r="H91" s="139"/>
      <c r="I91" s="139"/>
      <c r="J91" s="139"/>
      <c r="K91" s="139"/>
      <c r="L91" s="139"/>
      <c r="M91" s="139"/>
      <c r="N91" s="222">
        <f>N161</f>
        <v>0</v>
      </c>
      <c r="O91" s="277"/>
      <c r="P91" s="277"/>
      <c r="Q91" s="277"/>
      <c r="R91" s="140"/>
      <c r="T91" s="141"/>
      <c r="U91" s="141"/>
    </row>
    <row r="92" spans="2:47" s="7" customFormat="1" ht="19.899999999999999" customHeight="1">
      <c r="B92" s="138"/>
      <c r="C92" s="139"/>
      <c r="D92" s="108" t="s">
        <v>461</v>
      </c>
      <c r="E92" s="139"/>
      <c r="F92" s="139"/>
      <c r="G92" s="139"/>
      <c r="H92" s="139"/>
      <c r="I92" s="139"/>
      <c r="J92" s="139"/>
      <c r="K92" s="139"/>
      <c r="L92" s="139"/>
      <c r="M92" s="139"/>
      <c r="N92" s="222">
        <f>N171</f>
        <v>0</v>
      </c>
      <c r="O92" s="277"/>
      <c r="P92" s="277"/>
      <c r="Q92" s="277"/>
      <c r="R92" s="140"/>
      <c r="T92" s="141"/>
      <c r="U92" s="141"/>
    </row>
    <row r="93" spans="2:47" s="7" customFormat="1" ht="19.899999999999999" customHeight="1">
      <c r="B93" s="138"/>
      <c r="C93" s="139"/>
      <c r="D93" s="108" t="s">
        <v>462</v>
      </c>
      <c r="E93" s="139"/>
      <c r="F93" s="139"/>
      <c r="G93" s="139"/>
      <c r="H93" s="139"/>
      <c r="I93" s="139"/>
      <c r="J93" s="139"/>
      <c r="K93" s="139"/>
      <c r="L93" s="139"/>
      <c r="M93" s="139"/>
      <c r="N93" s="222">
        <f>N175</f>
        <v>0</v>
      </c>
      <c r="O93" s="277"/>
      <c r="P93" s="277"/>
      <c r="Q93" s="277"/>
      <c r="R93" s="140"/>
      <c r="T93" s="141"/>
      <c r="U93" s="141"/>
    </row>
    <row r="94" spans="2:47" s="7" customFormat="1" ht="19.899999999999999" customHeight="1">
      <c r="B94" s="138"/>
      <c r="C94" s="139"/>
      <c r="D94" s="108" t="s">
        <v>125</v>
      </c>
      <c r="E94" s="139"/>
      <c r="F94" s="139"/>
      <c r="G94" s="139"/>
      <c r="H94" s="139"/>
      <c r="I94" s="139"/>
      <c r="J94" s="139"/>
      <c r="K94" s="139"/>
      <c r="L94" s="139"/>
      <c r="M94" s="139"/>
      <c r="N94" s="222">
        <f>N185</f>
        <v>0</v>
      </c>
      <c r="O94" s="277"/>
      <c r="P94" s="277"/>
      <c r="Q94" s="277"/>
      <c r="R94" s="140"/>
      <c r="T94" s="141"/>
      <c r="U94" s="141"/>
    </row>
    <row r="95" spans="2:47" s="7" customFormat="1" ht="19.899999999999999" customHeight="1">
      <c r="B95" s="138"/>
      <c r="C95" s="139"/>
      <c r="D95" s="108" t="s">
        <v>127</v>
      </c>
      <c r="E95" s="139"/>
      <c r="F95" s="139"/>
      <c r="G95" s="139"/>
      <c r="H95" s="139"/>
      <c r="I95" s="139"/>
      <c r="J95" s="139"/>
      <c r="K95" s="139"/>
      <c r="L95" s="139"/>
      <c r="M95" s="139"/>
      <c r="N95" s="222">
        <f>N197</f>
        <v>0</v>
      </c>
      <c r="O95" s="277"/>
      <c r="P95" s="277"/>
      <c r="Q95" s="277"/>
      <c r="R95" s="140"/>
      <c r="T95" s="141"/>
      <c r="U95" s="141"/>
    </row>
    <row r="96" spans="2:47" s="1" customFormat="1" ht="21.75" customHeight="1"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9"/>
      <c r="T96" s="131"/>
      <c r="U96" s="131"/>
    </row>
    <row r="97" spans="2:65" s="1" customFormat="1" ht="29.25" customHeight="1">
      <c r="B97" s="37"/>
      <c r="C97" s="132" t="s">
        <v>128</v>
      </c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274">
        <f>ROUND(N98+N99+N100+N101+N102+N103,2)</f>
        <v>0</v>
      </c>
      <c r="O97" s="278"/>
      <c r="P97" s="278"/>
      <c r="Q97" s="278"/>
      <c r="R97" s="39"/>
      <c r="T97" s="142"/>
      <c r="U97" s="143" t="s">
        <v>42</v>
      </c>
    </row>
    <row r="98" spans="2:65" s="1" customFormat="1" ht="18" customHeight="1">
      <c r="B98" s="37"/>
      <c r="C98" s="38"/>
      <c r="D98" s="237" t="s">
        <v>129</v>
      </c>
      <c r="E98" s="238"/>
      <c r="F98" s="238"/>
      <c r="G98" s="238"/>
      <c r="H98" s="238"/>
      <c r="I98" s="38"/>
      <c r="J98" s="38"/>
      <c r="K98" s="38"/>
      <c r="L98" s="38"/>
      <c r="M98" s="38"/>
      <c r="N98" s="239">
        <f>ROUND(N88*T98,2)</f>
        <v>0</v>
      </c>
      <c r="O98" s="222"/>
      <c r="P98" s="222"/>
      <c r="Q98" s="222"/>
      <c r="R98" s="39"/>
      <c r="S98" s="144"/>
      <c r="T98" s="145"/>
      <c r="U98" s="146" t="s">
        <v>43</v>
      </c>
      <c r="V98" s="144"/>
      <c r="W98" s="144"/>
      <c r="X98" s="144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  <c r="AQ98" s="144"/>
      <c r="AR98" s="144"/>
      <c r="AS98" s="144"/>
      <c r="AT98" s="144"/>
      <c r="AU98" s="144"/>
      <c r="AV98" s="144"/>
      <c r="AW98" s="144"/>
      <c r="AX98" s="144"/>
      <c r="AY98" s="147" t="s">
        <v>130</v>
      </c>
      <c r="AZ98" s="144"/>
      <c r="BA98" s="144"/>
      <c r="BB98" s="144"/>
      <c r="BC98" s="144"/>
      <c r="BD98" s="144"/>
      <c r="BE98" s="148">
        <f t="shared" ref="BE98:BE103" si="0">IF(U98="základní",N98,0)</f>
        <v>0</v>
      </c>
      <c r="BF98" s="148">
        <f t="shared" ref="BF98:BF103" si="1">IF(U98="snížená",N98,0)</f>
        <v>0</v>
      </c>
      <c r="BG98" s="148">
        <f t="shared" ref="BG98:BG103" si="2">IF(U98="zákl. přenesená",N98,0)</f>
        <v>0</v>
      </c>
      <c r="BH98" s="148">
        <f t="shared" ref="BH98:BH103" si="3">IF(U98="sníž. přenesená",N98,0)</f>
        <v>0</v>
      </c>
      <c r="BI98" s="148">
        <f t="shared" ref="BI98:BI103" si="4">IF(U98="nulová",N98,0)</f>
        <v>0</v>
      </c>
      <c r="BJ98" s="147" t="s">
        <v>86</v>
      </c>
      <c r="BK98" s="144"/>
      <c r="BL98" s="144"/>
      <c r="BM98" s="144"/>
    </row>
    <row r="99" spans="2:65" s="1" customFormat="1" ht="18" customHeight="1">
      <c r="B99" s="37"/>
      <c r="C99" s="38"/>
      <c r="D99" s="237" t="s">
        <v>131</v>
      </c>
      <c r="E99" s="238"/>
      <c r="F99" s="238"/>
      <c r="G99" s="238"/>
      <c r="H99" s="238"/>
      <c r="I99" s="38"/>
      <c r="J99" s="38"/>
      <c r="K99" s="38"/>
      <c r="L99" s="38"/>
      <c r="M99" s="38"/>
      <c r="N99" s="239">
        <f>ROUND(N88*T99,2)</f>
        <v>0</v>
      </c>
      <c r="O99" s="222"/>
      <c r="P99" s="222"/>
      <c r="Q99" s="222"/>
      <c r="R99" s="39"/>
      <c r="S99" s="144"/>
      <c r="T99" s="145"/>
      <c r="U99" s="146" t="s">
        <v>43</v>
      </c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7" t="s">
        <v>130</v>
      </c>
      <c r="AZ99" s="144"/>
      <c r="BA99" s="144"/>
      <c r="BB99" s="144"/>
      <c r="BC99" s="144"/>
      <c r="BD99" s="144"/>
      <c r="BE99" s="148">
        <f t="shared" si="0"/>
        <v>0</v>
      </c>
      <c r="BF99" s="148">
        <f t="shared" si="1"/>
        <v>0</v>
      </c>
      <c r="BG99" s="148">
        <f t="shared" si="2"/>
        <v>0</v>
      </c>
      <c r="BH99" s="148">
        <f t="shared" si="3"/>
        <v>0</v>
      </c>
      <c r="BI99" s="148">
        <f t="shared" si="4"/>
        <v>0</v>
      </c>
      <c r="BJ99" s="147" t="s">
        <v>86</v>
      </c>
      <c r="BK99" s="144"/>
      <c r="BL99" s="144"/>
      <c r="BM99" s="144"/>
    </row>
    <row r="100" spans="2:65" s="1" customFormat="1" ht="18" customHeight="1">
      <c r="B100" s="37"/>
      <c r="C100" s="38"/>
      <c r="D100" s="237" t="s">
        <v>132</v>
      </c>
      <c r="E100" s="238"/>
      <c r="F100" s="238"/>
      <c r="G100" s="238"/>
      <c r="H100" s="238"/>
      <c r="I100" s="38"/>
      <c r="J100" s="38"/>
      <c r="K100" s="38"/>
      <c r="L100" s="38"/>
      <c r="M100" s="38"/>
      <c r="N100" s="239">
        <f>ROUND(N88*T100,2)</f>
        <v>0</v>
      </c>
      <c r="O100" s="222"/>
      <c r="P100" s="222"/>
      <c r="Q100" s="222"/>
      <c r="R100" s="39"/>
      <c r="S100" s="144"/>
      <c r="T100" s="145"/>
      <c r="U100" s="146" t="s">
        <v>43</v>
      </c>
      <c r="V100" s="144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  <c r="AX100" s="144"/>
      <c r="AY100" s="147" t="s">
        <v>130</v>
      </c>
      <c r="AZ100" s="144"/>
      <c r="BA100" s="144"/>
      <c r="BB100" s="144"/>
      <c r="BC100" s="144"/>
      <c r="BD100" s="144"/>
      <c r="BE100" s="148">
        <f t="shared" si="0"/>
        <v>0</v>
      </c>
      <c r="BF100" s="148">
        <f t="shared" si="1"/>
        <v>0</v>
      </c>
      <c r="BG100" s="148">
        <f t="shared" si="2"/>
        <v>0</v>
      </c>
      <c r="BH100" s="148">
        <f t="shared" si="3"/>
        <v>0</v>
      </c>
      <c r="BI100" s="148">
        <f t="shared" si="4"/>
        <v>0</v>
      </c>
      <c r="BJ100" s="147" t="s">
        <v>86</v>
      </c>
      <c r="BK100" s="144"/>
      <c r="BL100" s="144"/>
      <c r="BM100" s="144"/>
    </row>
    <row r="101" spans="2:65" s="1" customFormat="1" ht="18" customHeight="1">
      <c r="B101" s="37"/>
      <c r="C101" s="38"/>
      <c r="D101" s="237" t="s">
        <v>133</v>
      </c>
      <c r="E101" s="238"/>
      <c r="F101" s="238"/>
      <c r="G101" s="238"/>
      <c r="H101" s="238"/>
      <c r="I101" s="38"/>
      <c r="J101" s="38"/>
      <c r="K101" s="38"/>
      <c r="L101" s="38"/>
      <c r="M101" s="38"/>
      <c r="N101" s="239">
        <f>ROUND(N88*T101,2)</f>
        <v>0</v>
      </c>
      <c r="O101" s="222"/>
      <c r="P101" s="222"/>
      <c r="Q101" s="222"/>
      <c r="R101" s="39"/>
      <c r="S101" s="144"/>
      <c r="T101" s="145"/>
      <c r="U101" s="146" t="s">
        <v>43</v>
      </c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  <c r="AY101" s="147" t="s">
        <v>130</v>
      </c>
      <c r="AZ101" s="144"/>
      <c r="BA101" s="144"/>
      <c r="BB101" s="144"/>
      <c r="BC101" s="144"/>
      <c r="BD101" s="144"/>
      <c r="BE101" s="148">
        <f t="shared" si="0"/>
        <v>0</v>
      </c>
      <c r="BF101" s="148">
        <f t="shared" si="1"/>
        <v>0</v>
      </c>
      <c r="BG101" s="148">
        <f t="shared" si="2"/>
        <v>0</v>
      </c>
      <c r="BH101" s="148">
        <f t="shared" si="3"/>
        <v>0</v>
      </c>
      <c r="BI101" s="148">
        <f t="shared" si="4"/>
        <v>0</v>
      </c>
      <c r="BJ101" s="147" t="s">
        <v>86</v>
      </c>
      <c r="BK101" s="144"/>
      <c r="BL101" s="144"/>
      <c r="BM101" s="144"/>
    </row>
    <row r="102" spans="2:65" s="1" customFormat="1" ht="18" customHeight="1">
      <c r="B102" s="37"/>
      <c r="C102" s="38"/>
      <c r="D102" s="237" t="s">
        <v>134</v>
      </c>
      <c r="E102" s="238"/>
      <c r="F102" s="238"/>
      <c r="G102" s="238"/>
      <c r="H102" s="238"/>
      <c r="I102" s="38"/>
      <c r="J102" s="38"/>
      <c r="K102" s="38"/>
      <c r="L102" s="38"/>
      <c r="M102" s="38"/>
      <c r="N102" s="239">
        <f>ROUND(N88*T102,2)</f>
        <v>0</v>
      </c>
      <c r="O102" s="222"/>
      <c r="P102" s="222"/>
      <c r="Q102" s="222"/>
      <c r="R102" s="39"/>
      <c r="S102" s="144"/>
      <c r="T102" s="145"/>
      <c r="U102" s="146" t="s">
        <v>43</v>
      </c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7" t="s">
        <v>130</v>
      </c>
      <c r="AZ102" s="144"/>
      <c r="BA102" s="144"/>
      <c r="BB102" s="144"/>
      <c r="BC102" s="144"/>
      <c r="BD102" s="144"/>
      <c r="BE102" s="148">
        <f t="shared" si="0"/>
        <v>0</v>
      </c>
      <c r="BF102" s="148">
        <f t="shared" si="1"/>
        <v>0</v>
      </c>
      <c r="BG102" s="148">
        <f t="shared" si="2"/>
        <v>0</v>
      </c>
      <c r="BH102" s="148">
        <f t="shared" si="3"/>
        <v>0</v>
      </c>
      <c r="BI102" s="148">
        <f t="shared" si="4"/>
        <v>0</v>
      </c>
      <c r="BJ102" s="147" t="s">
        <v>86</v>
      </c>
      <c r="BK102" s="144"/>
      <c r="BL102" s="144"/>
      <c r="BM102" s="144"/>
    </row>
    <row r="103" spans="2:65" s="1" customFormat="1" ht="18" customHeight="1">
      <c r="B103" s="37"/>
      <c r="C103" s="38"/>
      <c r="D103" s="108" t="s">
        <v>135</v>
      </c>
      <c r="E103" s="38"/>
      <c r="F103" s="38"/>
      <c r="G103" s="38"/>
      <c r="H103" s="38"/>
      <c r="I103" s="38"/>
      <c r="J103" s="38"/>
      <c r="K103" s="38"/>
      <c r="L103" s="38"/>
      <c r="M103" s="38"/>
      <c r="N103" s="239">
        <f>ROUND(N88*T103,2)</f>
        <v>0</v>
      </c>
      <c r="O103" s="222"/>
      <c r="P103" s="222"/>
      <c r="Q103" s="222"/>
      <c r="R103" s="39"/>
      <c r="S103" s="144"/>
      <c r="T103" s="149"/>
      <c r="U103" s="150" t="s">
        <v>43</v>
      </c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  <c r="AQ103" s="144"/>
      <c r="AR103" s="144"/>
      <c r="AS103" s="144"/>
      <c r="AT103" s="144"/>
      <c r="AU103" s="144"/>
      <c r="AV103" s="144"/>
      <c r="AW103" s="144"/>
      <c r="AX103" s="144"/>
      <c r="AY103" s="147" t="s">
        <v>136</v>
      </c>
      <c r="AZ103" s="144"/>
      <c r="BA103" s="144"/>
      <c r="BB103" s="144"/>
      <c r="BC103" s="144"/>
      <c r="BD103" s="144"/>
      <c r="BE103" s="148">
        <f t="shared" si="0"/>
        <v>0</v>
      </c>
      <c r="BF103" s="148">
        <f t="shared" si="1"/>
        <v>0</v>
      </c>
      <c r="BG103" s="148">
        <f t="shared" si="2"/>
        <v>0</v>
      </c>
      <c r="BH103" s="148">
        <f t="shared" si="3"/>
        <v>0</v>
      </c>
      <c r="BI103" s="148">
        <f t="shared" si="4"/>
        <v>0</v>
      </c>
      <c r="BJ103" s="147" t="s">
        <v>86</v>
      </c>
      <c r="BK103" s="144"/>
      <c r="BL103" s="144"/>
      <c r="BM103" s="144"/>
    </row>
    <row r="104" spans="2:65" s="1" customFormat="1" ht="13.5"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9"/>
      <c r="T104" s="131"/>
      <c r="U104" s="131"/>
    </row>
    <row r="105" spans="2:65" s="1" customFormat="1" ht="29.25" customHeight="1">
      <c r="B105" s="37"/>
      <c r="C105" s="119" t="s">
        <v>102</v>
      </c>
      <c r="D105" s="120"/>
      <c r="E105" s="120"/>
      <c r="F105" s="120"/>
      <c r="G105" s="120"/>
      <c r="H105" s="120"/>
      <c r="I105" s="120"/>
      <c r="J105" s="120"/>
      <c r="K105" s="120"/>
      <c r="L105" s="249">
        <f>ROUND(SUM(N88+N97),2)</f>
        <v>0</v>
      </c>
      <c r="M105" s="249"/>
      <c r="N105" s="249"/>
      <c r="O105" s="249"/>
      <c r="P105" s="249"/>
      <c r="Q105" s="249"/>
      <c r="R105" s="39"/>
      <c r="T105" s="131"/>
      <c r="U105" s="131"/>
    </row>
    <row r="106" spans="2:65" s="1" customFormat="1" ht="6.95" customHeight="1"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3"/>
      <c r="T106" s="131"/>
      <c r="U106" s="131"/>
    </row>
    <row r="110" spans="2:65" s="1" customFormat="1" ht="6.95" customHeight="1">
      <c r="B110" s="64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6"/>
    </row>
    <row r="111" spans="2:65" s="1" customFormat="1" ht="36.950000000000003" customHeight="1">
      <c r="B111" s="37"/>
      <c r="C111" s="217" t="s">
        <v>137</v>
      </c>
      <c r="D111" s="265"/>
      <c r="E111" s="265"/>
      <c r="F111" s="265"/>
      <c r="G111" s="265"/>
      <c r="H111" s="265"/>
      <c r="I111" s="265"/>
      <c r="J111" s="265"/>
      <c r="K111" s="265"/>
      <c r="L111" s="265"/>
      <c r="M111" s="265"/>
      <c r="N111" s="265"/>
      <c r="O111" s="265"/>
      <c r="P111" s="265"/>
      <c r="Q111" s="265"/>
      <c r="R111" s="39"/>
    </row>
    <row r="112" spans="2:65" s="1" customFormat="1" ht="6.95" customHeight="1">
      <c r="B112" s="37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9"/>
    </row>
    <row r="113" spans="2:65" s="1" customFormat="1" ht="30" customHeight="1">
      <c r="B113" s="37"/>
      <c r="C113" s="32" t="s">
        <v>18</v>
      </c>
      <c r="D113" s="38"/>
      <c r="E113" s="38"/>
      <c r="F113" s="269" t="str">
        <f>F6</f>
        <v>Rudná, rekonstrukce komunikace ulice Zemědělská</v>
      </c>
      <c r="G113" s="270"/>
      <c r="H113" s="270"/>
      <c r="I113" s="270"/>
      <c r="J113" s="270"/>
      <c r="K113" s="270"/>
      <c r="L113" s="270"/>
      <c r="M113" s="270"/>
      <c r="N113" s="270"/>
      <c r="O113" s="270"/>
      <c r="P113" s="270"/>
      <c r="Q113" s="38"/>
      <c r="R113" s="39"/>
    </row>
    <row r="114" spans="2:65" s="1" customFormat="1" ht="36.950000000000003" customHeight="1">
      <c r="B114" s="37"/>
      <c r="C114" s="71" t="s">
        <v>110</v>
      </c>
      <c r="D114" s="38"/>
      <c r="E114" s="38"/>
      <c r="F114" s="231" t="str">
        <f>F7</f>
        <v>02 - SO 301 - Odvodnění komunikace</v>
      </c>
      <c r="G114" s="265"/>
      <c r="H114" s="265"/>
      <c r="I114" s="265"/>
      <c r="J114" s="265"/>
      <c r="K114" s="265"/>
      <c r="L114" s="265"/>
      <c r="M114" s="265"/>
      <c r="N114" s="265"/>
      <c r="O114" s="265"/>
      <c r="P114" s="265"/>
      <c r="Q114" s="38"/>
      <c r="R114" s="39"/>
    </row>
    <row r="115" spans="2:65" s="1" customFormat="1" ht="6.95" customHeight="1">
      <c r="B115" s="37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9"/>
    </row>
    <row r="116" spans="2:65" s="1" customFormat="1" ht="18" customHeight="1">
      <c r="B116" s="37"/>
      <c r="C116" s="32" t="s">
        <v>23</v>
      </c>
      <c r="D116" s="38"/>
      <c r="E116" s="38"/>
      <c r="F116" s="30" t="str">
        <f>F9</f>
        <v xml:space="preserve"> </v>
      </c>
      <c r="G116" s="38"/>
      <c r="H116" s="38"/>
      <c r="I116" s="38"/>
      <c r="J116" s="38"/>
      <c r="K116" s="32" t="s">
        <v>25</v>
      </c>
      <c r="L116" s="38"/>
      <c r="M116" s="271" t="str">
        <f>IF(O9="","",O9)</f>
        <v>26. 11. 2018</v>
      </c>
      <c r="N116" s="271"/>
      <c r="O116" s="271"/>
      <c r="P116" s="271"/>
      <c r="Q116" s="38"/>
      <c r="R116" s="39"/>
    </row>
    <row r="117" spans="2:65" s="1" customFormat="1" ht="6.95" customHeight="1">
      <c r="B117" s="37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9"/>
    </row>
    <row r="118" spans="2:65" s="1" customFormat="1">
      <c r="B118" s="37"/>
      <c r="C118" s="32" t="s">
        <v>27</v>
      </c>
      <c r="D118" s="38"/>
      <c r="E118" s="38"/>
      <c r="F118" s="30" t="str">
        <f>E12</f>
        <v>Město Rudná</v>
      </c>
      <c r="G118" s="38"/>
      <c r="H118" s="38"/>
      <c r="I118" s="38"/>
      <c r="J118" s="38"/>
      <c r="K118" s="32" t="s">
        <v>33</v>
      </c>
      <c r="L118" s="38"/>
      <c r="M118" s="221" t="str">
        <f>E18</f>
        <v>NOZA s.r.o.Kladno</v>
      </c>
      <c r="N118" s="221"/>
      <c r="O118" s="221"/>
      <c r="P118" s="221"/>
      <c r="Q118" s="221"/>
      <c r="R118" s="39"/>
    </row>
    <row r="119" spans="2:65" s="1" customFormat="1" ht="14.45" customHeight="1">
      <c r="B119" s="37"/>
      <c r="C119" s="32" t="s">
        <v>31</v>
      </c>
      <c r="D119" s="38"/>
      <c r="E119" s="38"/>
      <c r="F119" s="30" t="str">
        <f>IF(E15="","",E15)</f>
        <v>Vyplň údaj</v>
      </c>
      <c r="G119" s="38"/>
      <c r="H119" s="38"/>
      <c r="I119" s="38"/>
      <c r="J119" s="38"/>
      <c r="K119" s="32" t="s">
        <v>36</v>
      </c>
      <c r="L119" s="38"/>
      <c r="M119" s="221" t="str">
        <f>E21</f>
        <v>Neubauerová Soňa, SK-Projekt Ostrov</v>
      </c>
      <c r="N119" s="221"/>
      <c r="O119" s="221"/>
      <c r="P119" s="221"/>
      <c r="Q119" s="221"/>
      <c r="R119" s="39"/>
    </row>
    <row r="120" spans="2:65" s="1" customFormat="1" ht="10.35" customHeight="1">
      <c r="B120" s="37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9"/>
    </row>
    <row r="121" spans="2:65" s="8" customFormat="1" ht="29.25" customHeight="1">
      <c r="B121" s="151"/>
      <c r="C121" s="152" t="s">
        <v>138</v>
      </c>
      <c r="D121" s="153" t="s">
        <v>139</v>
      </c>
      <c r="E121" s="153" t="s">
        <v>60</v>
      </c>
      <c r="F121" s="279" t="s">
        <v>140</v>
      </c>
      <c r="G121" s="279"/>
      <c r="H121" s="279"/>
      <c r="I121" s="279"/>
      <c r="J121" s="153" t="s">
        <v>141</v>
      </c>
      <c r="K121" s="153" t="s">
        <v>142</v>
      </c>
      <c r="L121" s="279" t="s">
        <v>143</v>
      </c>
      <c r="M121" s="279"/>
      <c r="N121" s="279" t="s">
        <v>115</v>
      </c>
      <c r="O121" s="279"/>
      <c r="P121" s="279"/>
      <c r="Q121" s="280"/>
      <c r="R121" s="154"/>
      <c r="T121" s="82" t="s">
        <v>144</v>
      </c>
      <c r="U121" s="83" t="s">
        <v>42</v>
      </c>
      <c r="V121" s="83" t="s">
        <v>145</v>
      </c>
      <c r="W121" s="83" t="s">
        <v>146</v>
      </c>
      <c r="X121" s="83" t="s">
        <v>147</v>
      </c>
      <c r="Y121" s="83" t="s">
        <v>148</v>
      </c>
      <c r="Z121" s="83" t="s">
        <v>149</v>
      </c>
      <c r="AA121" s="84" t="s">
        <v>150</v>
      </c>
    </row>
    <row r="122" spans="2:65" s="1" customFormat="1" ht="29.25" customHeight="1">
      <c r="B122" s="37"/>
      <c r="C122" s="86" t="s">
        <v>112</v>
      </c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287">
        <f>BK122</f>
        <v>0</v>
      </c>
      <c r="O122" s="288"/>
      <c r="P122" s="288"/>
      <c r="Q122" s="288"/>
      <c r="R122" s="39"/>
      <c r="T122" s="85"/>
      <c r="U122" s="53"/>
      <c r="V122" s="53"/>
      <c r="W122" s="155">
        <f>W123+W200</f>
        <v>0</v>
      </c>
      <c r="X122" s="53"/>
      <c r="Y122" s="155">
        <f>Y123+Y200</f>
        <v>27.781041399999999</v>
      </c>
      <c r="Z122" s="53"/>
      <c r="AA122" s="156">
        <f>AA123+AA200</f>
        <v>0</v>
      </c>
      <c r="AT122" s="21" t="s">
        <v>77</v>
      </c>
      <c r="AU122" s="21" t="s">
        <v>117</v>
      </c>
      <c r="BK122" s="157">
        <f>BK123+BK200</f>
        <v>0</v>
      </c>
    </row>
    <row r="123" spans="2:65" s="9" customFormat="1" ht="37.35" customHeight="1">
      <c r="B123" s="158"/>
      <c r="C123" s="159"/>
      <c r="D123" s="160" t="s">
        <v>118</v>
      </c>
      <c r="E123" s="160"/>
      <c r="F123" s="160"/>
      <c r="G123" s="160"/>
      <c r="H123" s="160"/>
      <c r="I123" s="160"/>
      <c r="J123" s="160"/>
      <c r="K123" s="160"/>
      <c r="L123" s="160"/>
      <c r="M123" s="160"/>
      <c r="N123" s="289">
        <f>BK123</f>
        <v>0</v>
      </c>
      <c r="O123" s="275"/>
      <c r="P123" s="275"/>
      <c r="Q123" s="275"/>
      <c r="R123" s="161"/>
      <c r="T123" s="162"/>
      <c r="U123" s="159"/>
      <c r="V123" s="159"/>
      <c r="W123" s="163">
        <f>W124+W161+W171+W175+W185+W197</f>
        <v>0</v>
      </c>
      <c r="X123" s="159"/>
      <c r="Y123" s="163">
        <f>Y124+Y161+Y171+Y175+Y185+Y197</f>
        <v>27.781041399999999</v>
      </c>
      <c r="Z123" s="159"/>
      <c r="AA123" s="164">
        <f>AA124+AA161+AA171+AA175+AA185+AA197</f>
        <v>0</v>
      </c>
      <c r="AR123" s="165" t="s">
        <v>86</v>
      </c>
      <c r="AT123" s="166" t="s">
        <v>77</v>
      </c>
      <c r="AU123" s="166" t="s">
        <v>78</v>
      </c>
      <c r="AY123" s="165" t="s">
        <v>151</v>
      </c>
      <c r="BK123" s="167">
        <f>BK124+BK161+BK171+BK175+BK185+BK197</f>
        <v>0</v>
      </c>
    </row>
    <row r="124" spans="2:65" s="9" customFormat="1" ht="19.899999999999999" customHeight="1">
      <c r="B124" s="158"/>
      <c r="C124" s="159"/>
      <c r="D124" s="168" t="s">
        <v>119</v>
      </c>
      <c r="E124" s="168"/>
      <c r="F124" s="168"/>
      <c r="G124" s="168"/>
      <c r="H124" s="168"/>
      <c r="I124" s="168"/>
      <c r="J124" s="168"/>
      <c r="K124" s="168"/>
      <c r="L124" s="168"/>
      <c r="M124" s="168"/>
      <c r="N124" s="290">
        <f>BK124</f>
        <v>0</v>
      </c>
      <c r="O124" s="291"/>
      <c r="P124" s="291"/>
      <c r="Q124" s="291"/>
      <c r="R124" s="161"/>
      <c r="T124" s="162"/>
      <c r="U124" s="159"/>
      <c r="V124" s="159"/>
      <c r="W124" s="163">
        <f>SUM(W125:W160)</f>
        <v>0</v>
      </c>
      <c r="X124" s="159"/>
      <c r="Y124" s="163">
        <f>SUM(Y125:Y160)</f>
        <v>4.5010300000000001</v>
      </c>
      <c r="Z124" s="159"/>
      <c r="AA124" s="164">
        <f>SUM(AA125:AA160)</f>
        <v>0</v>
      </c>
      <c r="AR124" s="165" t="s">
        <v>86</v>
      </c>
      <c r="AT124" s="166" t="s">
        <v>77</v>
      </c>
      <c r="AU124" s="166" t="s">
        <v>86</v>
      </c>
      <c r="AY124" s="165" t="s">
        <v>151</v>
      </c>
      <c r="BK124" s="167">
        <f>SUM(BK125:BK160)</f>
        <v>0</v>
      </c>
    </row>
    <row r="125" spans="2:65" s="1" customFormat="1" ht="25.5" customHeight="1">
      <c r="B125" s="37"/>
      <c r="C125" s="169" t="s">
        <v>86</v>
      </c>
      <c r="D125" s="169" t="s">
        <v>152</v>
      </c>
      <c r="E125" s="170" t="s">
        <v>463</v>
      </c>
      <c r="F125" s="256" t="s">
        <v>464</v>
      </c>
      <c r="G125" s="256"/>
      <c r="H125" s="256"/>
      <c r="I125" s="256"/>
      <c r="J125" s="171" t="s">
        <v>21</v>
      </c>
      <c r="K125" s="172">
        <v>0</v>
      </c>
      <c r="L125" s="259">
        <v>0</v>
      </c>
      <c r="M125" s="260"/>
      <c r="N125" s="250">
        <f>ROUND(L125*K125,2)</f>
        <v>0</v>
      </c>
      <c r="O125" s="250"/>
      <c r="P125" s="250"/>
      <c r="Q125" s="250"/>
      <c r="R125" s="39"/>
      <c r="T125" s="173" t="s">
        <v>21</v>
      </c>
      <c r="U125" s="46" t="s">
        <v>43</v>
      </c>
      <c r="V125" s="38"/>
      <c r="W125" s="174">
        <f>V125*K125</f>
        <v>0</v>
      </c>
      <c r="X125" s="174">
        <v>0</v>
      </c>
      <c r="Y125" s="174">
        <f>X125*K125</f>
        <v>0</v>
      </c>
      <c r="Z125" s="174">
        <v>0</v>
      </c>
      <c r="AA125" s="175">
        <f>Z125*K125</f>
        <v>0</v>
      </c>
      <c r="AR125" s="21" t="s">
        <v>156</v>
      </c>
      <c r="AT125" s="21" t="s">
        <v>152</v>
      </c>
      <c r="AU125" s="21" t="s">
        <v>108</v>
      </c>
      <c r="AY125" s="21" t="s">
        <v>151</v>
      </c>
      <c r="BE125" s="112">
        <f>IF(U125="základní",N125,0)</f>
        <v>0</v>
      </c>
      <c r="BF125" s="112">
        <f>IF(U125="snížená",N125,0)</f>
        <v>0</v>
      </c>
      <c r="BG125" s="112">
        <f>IF(U125="zákl. přenesená",N125,0)</f>
        <v>0</v>
      </c>
      <c r="BH125" s="112">
        <f>IF(U125="sníž. přenesená",N125,0)</f>
        <v>0</v>
      </c>
      <c r="BI125" s="112">
        <f>IF(U125="nulová",N125,0)</f>
        <v>0</v>
      </c>
      <c r="BJ125" s="21" t="s">
        <v>86</v>
      </c>
      <c r="BK125" s="112">
        <f>ROUND(L125*K125,2)</f>
        <v>0</v>
      </c>
      <c r="BL125" s="21" t="s">
        <v>156</v>
      </c>
      <c r="BM125" s="21" t="s">
        <v>465</v>
      </c>
    </row>
    <row r="126" spans="2:65" s="1" customFormat="1" ht="25.5" customHeight="1">
      <c r="B126" s="37"/>
      <c r="C126" s="169" t="s">
        <v>108</v>
      </c>
      <c r="D126" s="169" t="s">
        <v>152</v>
      </c>
      <c r="E126" s="170" t="s">
        <v>466</v>
      </c>
      <c r="F126" s="256" t="s">
        <v>467</v>
      </c>
      <c r="G126" s="256"/>
      <c r="H126" s="256"/>
      <c r="I126" s="256"/>
      <c r="J126" s="171" t="s">
        <v>238</v>
      </c>
      <c r="K126" s="172">
        <v>1</v>
      </c>
      <c r="L126" s="259">
        <v>0</v>
      </c>
      <c r="M126" s="260"/>
      <c r="N126" s="250">
        <f>ROUND(L126*K126,2)</f>
        <v>0</v>
      </c>
      <c r="O126" s="250"/>
      <c r="P126" s="250"/>
      <c r="Q126" s="250"/>
      <c r="R126" s="39"/>
      <c r="T126" s="173" t="s">
        <v>21</v>
      </c>
      <c r="U126" s="46" t="s">
        <v>43</v>
      </c>
      <c r="V126" s="38"/>
      <c r="W126" s="174">
        <f>V126*K126</f>
        <v>0</v>
      </c>
      <c r="X126" s="174">
        <v>0</v>
      </c>
      <c r="Y126" s="174">
        <f>X126*K126</f>
        <v>0</v>
      </c>
      <c r="Z126" s="174">
        <v>0</v>
      </c>
      <c r="AA126" s="175">
        <f>Z126*K126</f>
        <v>0</v>
      </c>
      <c r="AR126" s="21" t="s">
        <v>156</v>
      </c>
      <c r="AT126" s="21" t="s">
        <v>152</v>
      </c>
      <c r="AU126" s="21" t="s">
        <v>108</v>
      </c>
      <c r="AY126" s="21" t="s">
        <v>151</v>
      </c>
      <c r="BE126" s="112">
        <f>IF(U126="základní",N126,0)</f>
        <v>0</v>
      </c>
      <c r="BF126" s="112">
        <f>IF(U126="snížená",N126,0)</f>
        <v>0</v>
      </c>
      <c r="BG126" s="112">
        <f>IF(U126="zákl. přenesená",N126,0)</f>
        <v>0</v>
      </c>
      <c r="BH126" s="112">
        <f>IF(U126="sníž. přenesená",N126,0)</f>
        <v>0</v>
      </c>
      <c r="BI126" s="112">
        <f>IF(U126="nulová",N126,0)</f>
        <v>0</v>
      </c>
      <c r="BJ126" s="21" t="s">
        <v>86</v>
      </c>
      <c r="BK126" s="112">
        <f>ROUND(L126*K126,2)</f>
        <v>0</v>
      </c>
      <c r="BL126" s="21" t="s">
        <v>156</v>
      </c>
      <c r="BM126" s="21" t="s">
        <v>468</v>
      </c>
    </row>
    <row r="127" spans="2:65" s="10" customFormat="1" ht="16.5" customHeight="1">
      <c r="B127" s="176"/>
      <c r="C127" s="177"/>
      <c r="D127" s="177"/>
      <c r="E127" s="178" t="s">
        <v>21</v>
      </c>
      <c r="F127" s="281" t="s">
        <v>469</v>
      </c>
      <c r="G127" s="282"/>
      <c r="H127" s="282"/>
      <c r="I127" s="282"/>
      <c r="J127" s="177"/>
      <c r="K127" s="178" t="s">
        <v>21</v>
      </c>
      <c r="L127" s="177"/>
      <c r="M127" s="177"/>
      <c r="N127" s="177"/>
      <c r="O127" s="177"/>
      <c r="P127" s="177"/>
      <c r="Q127" s="177"/>
      <c r="R127" s="179"/>
      <c r="T127" s="180"/>
      <c r="U127" s="177"/>
      <c r="V127" s="177"/>
      <c r="W127" s="177"/>
      <c r="X127" s="177"/>
      <c r="Y127" s="177"/>
      <c r="Z127" s="177"/>
      <c r="AA127" s="181"/>
      <c r="AT127" s="182" t="s">
        <v>159</v>
      </c>
      <c r="AU127" s="182" t="s">
        <v>108</v>
      </c>
      <c r="AV127" s="10" t="s">
        <v>86</v>
      </c>
      <c r="AW127" s="10" t="s">
        <v>35</v>
      </c>
      <c r="AX127" s="10" t="s">
        <v>78</v>
      </c>
      <c r="AY127" s="182" t="s">
        <v>151</v>
      </c>
    </row>
    <row r="128" spans="2:65" s="11" customFormat="1" ht="16.5" customHeight="1">
      <c r="B128" s="183"/>
      <c r="C128" s="184"/>
      <c r="D128" s="184"/>
      <c r="E128" s="185" t="s">
        <v>21</v>
      </c>
      <c r="F128" s="285" t="s">
        <v>86</v>
      </c>
      <c r="G128" s="286"/>
      <c r="H128" s="286"/>
      <c r="I128" s="286"/>
      <c r="J128" s="184"/>
      <c r="K128" s="186">
        <v>1</v>
      </c>
      <c r="L128" s="184"/>
      <c r="M128" s="184"/>
      <c r="N128" s="184"/>
      <c r="O128" s="184"/>
      <c r="P128" s="184"/>
      <c r="Q128" s="184"/>
      <c r="R128" s="187"/>
      <c r="T128" s="188"/>
      <c r="U128" s="184"/>
      <c r="V128" s="184"/>
      <c r="W128" s="184"/>
      <c r="X128" s="184"/>
      <c r="Y128" s="184"/>
      <c r="Z128" s="184"/>
      <c r="AA128" s="189"/>
      <c r="AT128" s="190" t="s">
        <v>159</v>
      </c>
      <c r="AU128" s="190" t="s">
        <v>108</v>
      </c>
      <c r="AV128" s="11" t="s">
        <v>108</v>
      </c>
      <c r="AW128" s="11" t="s">
        <v>35</v>
      </c>
      <c r="AX128" s="11" t="s">
        <v>86</v>
      </c>
      <c r="AY128" s="190" t="s">
        <v>151</v>
      </c>
    </row>
    <row r="129" spans="2:65" s="1" customFormat="1" ht="25.5" customHeight="1">
      <c r="B129" s="37"/>
      <c r="C129" s="169" t="s">
        <v>175</v>
      </c>
      <c r="D129" s="169" t="s">
        <v>152</v>
      </c>
      <c r="E129" s="170" t="s">
        <v>470</v>
      </c>
      <c r="F129" s="256" t="s">
        <v>471</v>
      </c>
      <c r="G129" s="256"/>
      <c r="H129" s="256"/>
      <c r="I129" s="256"/>
      <c r="J129" s="171" t="s">
        <v>155</v>
      </c>
      <c r="K129" s="172">
        <v>11</v>
      </c>
      <c r="L129" s="259">
        <v>0</v>
      </c>
      <c r="M129" s="260"/>
      <c r="N129" s="250">
        <f>ROUND(L129*K129,2)</f>
        <v>0</v>
      </c>
      <c r="O129" s="250"/>
      <c r="P129" s="250"/>
      <c r="Q129" s="250"/>
      <c r="R129" s="39"/>
      <c r="T129" s="173" t="s">
        <v>21</v>
      </c>
      <c r="U129" s="46" t="s">
        <v>43</v>
      </c>
      <c r="V129" s="38"/>
      <c r="W129" s="174">
        <f>V129*K129</f>
        <v>0</v>
      </c>
      <c r="X129" s="174">
        <v>0</v>
      </c>
      <c r="Y129" s="174">
        <f>X129*K129</f>
        <v>0</v>
      </c>
      <c r="Z129" s="174">
        <v>0</v>
      </c>
      <c r="AA129" s="175">
        <f>Z129*K129</f>
        <v>0</v>
      </c>
      <c r="AR129" s="21" t="s">
        <v>156</v>
      </c>
      <c r="AT129" s="21" t="s">
        <v>152</v>
      </c>
      <c r="AU129" s="21" t="s">
        <v>108</v>
      </c>
      <c r="AY129" s="21" t="s">
        <v>151</v>
      </c>
      <c r="BE129" s="112">
        <f>IF(U129="základní",N129,0)</f>
        <v>0</v>
      </c>
      <c r="BF129" s="112">
        <f>IF(U129="snížená",N129,0)</f>
        <v>0</v>
      </c>
      <c r="BG129" s="112">
        <f>IF(U129="zákl. přenesená",N129,0)</f>
        <v>0</v>
      </c>
      <c r="BH129" s="112">
        <f>IF(U129="sníž. přenesená",N129,0)</f>
        <v>0</v>
      </c>
      <c r="BI129" s="112">
        <f>IF(U129="nulová",N129,0)</f>
        <v>0</v>
      </c>
      <c r="BJ129" s="21" t="s">
        <v>86</v>
      </c>
      <c r="BK129" s="112">
        <f>ROUND(L129*K129,2)</f>
        <v>0</v>
      </c>
      <c r="BL129" s="21" t="s">
        <v>156</v>
      </c>
      <c r="BM129" s="21" t="s">
        <v>472</v>
      </c>
    </row>
    <row r="130" spans="2:65" s="10" customFormat="1" ht="16.5" customHeight="1">
      <c r="B130" s="176"/>
      <c r="C130" s="177"/>
      <c r="D130" s="177"/>
      <c r="E130" s="178" t="s">
        <v>21</v>
      </c>
      <c r="F130" s="281" t="s">
        <v>473</v>
      </c>
      <c r="G130" s="282"/>
      <c r="H130" s="282"/>
      <c r="I130" s="282"/>
      <c r="J130" s="177"/>
      <c r="K130" s="178" t="s">
        <v>21</v>
      </c>
      <c r="L130" s="177"/>
      <c r="M130" s="177"/>
      <c r="N130" s="177"/>
      <c r="O130" s="177"/>
      <c r="P130" s="177"/>
      <c r="Q130" s="177"/>
      <c r="R130" s="179"/>
      <c r="T130" s="180"/>
      <c r="U130" s="177"/>
      <c r="V130" s="177"/>
      <c r="W130" s="177"/>
      <c r="X130" s="177"/>
      <c r="Y130" s="177"/>
      <c r="Z130" s="177"/>
      <c r="AA130" s="181"/>
      <c r="AT130" s="182" t="s">
        <v>159</v>
      </c>
      <c r="AU130" s="182" t="s">
        <v>108</v>
      </c>
      <c r="AV130" s="10" t="s">
        <v>86</v>
      </c>
      <c r="AW130" s="10" t="s">
        <v>35</v>
      </c>
      <c r="AX130" s="10" t="s">
        <v>78</v>
      </c>
      <c r="AY130" s="182" t="s">
        <v>151</v>
      </c>
    </row>
    <row r="131" spans="2:65" s="10" customFormat="1" ht="16.5" customHeight="1">
      <c r="B131" s="176"/>
      <c r="C131" s="177"/>
      <c r="D131" s="177"/>
      <c r="E131" s="178" t="s">
        <v>21</v>
      </c>
      <c r="F131" s="283" t="s">
        <v>474</v>
      </c>
      <c r="G131" s="284"/>
      <c r="H131" s="284"/>
      <c r="I131" s="284"/>
      <c r="J131" s="177"/>
      <c r="K131" s="178" t="s">
        <v>21</v>
      </c>
      <c r="L131" s="177"/>
      <c r="M131" s="177"/>
      <c r="N131" s="177"/>
      <c r="O131" s="177"/>
      <c r="P131" s="177"/>
      <c r="Q131" s="177"/>
      <c r="R131" s="179"/>
      <c r="T131" s="180"/>
      <c r="U131" s="177"/>
      <c r="V131" s="177"/>
      <c r="W131" s="177"/>
      <c r="X131" s="177"/>
      <c r="Y131" s="177"/>
      <c r="Z131" s="177"/>
      <c r="AA131" s="181"/>
      <c r="AT131" s="182" t="s">
        <v>159</v>
      </c>
      <c r="AU131" s="182" t="s">
        <v>108</v>
      </c>
      <c r="AV131" s="10" t="s">
        <v>86</v>
      </c>
      <c r="AW131" s="10" t="s">
        <v>35</v>
      </c>
      <c r="AX131" s="10" t="s">
        <v>78</v>
      </c>
      <c r="AY131" s="182" t="s">
        <v>151</v>
      </c>
    </row>
    <row r="132" spans="2:65" s="11" customFormat="1" ht="16.5" customHeight="1">
      <c r="B132" s="183"/>
      <c r="C132" s="184"/>
      <c r="D132" s="184"/>
      <c r="E132" s="185" t="s">
        <v>21</v>
      </c>
      <c r="F132" s="285" t="s">
        <v>220</v>
      </c>
      <c r="G132" s="286"/>
      <c r="H132" s="286"/>
      <c r="I132" s="286"/>
      <c r="J132" s="184"/>
      <c r="K132" s="186">
        <v>11</v>
      </c>
      <c r="L132" s="184"/>
      <c r="M132" s="184"/>
      <c r="N132" s="184"/>
      <c r="O132" s="184"/>
      <c r="P132" s="184"/>
      <c r="Q132" s="184"/>
      <c r="R132" s="187"/>
      <c r="T132" s="188"/>
      <c r="U132" s="184"/>
      <c r="V132" s="184"/>
      <c r="W132" s="184"/>
      <c r="X132" s="184"/>
      <c r="Y132" s="184"/>
      <c r="Z132" s="184"/>
      <c r="AA132" s="189"/>
      <c r="AT132" s="190" t="s">
        <v>159</v>
      </c>
      <c r="AU132" s="190" t="s">
        <v>108</v>
      </c>
      <c r="AV132" s="11" t="s">
        <v>108</v>
      </c>
      <c r="AW132" s="11" t="s">
        <v>35</v>
      </c>
      <c r="AX132" s="11" t="s">
        <v>86</v>
      </c>
      <c r="AY132" s="190" t="s">
        <v>151</v>
      </c>
    </row>
    <row r="133" spans="2:65" s="1" customFormat="1" ht="25.5" customHeight="1">
      <c r="B133" s="37"/>
      <c r="C133" s="169" t="s">
        <v>156</v>
      </c>
      <c r="D133" s="169" t="s">
        <v>152</v>
      </c>
      <c r="E133" s="170" t="s">
        <v>176</v>
      </c>
      <c r="F133" s="256" t="s">
        <v>177</v>
      </c>
      <c r="G133" s="256"/>
      <c r="H133" s="256"/>
      <c r="I133" s="256"/>
      <c r="J133" s="171" t="s">
        <v>155</v>
      </c>
      <c r="K133" s="172">
        <v>11</v>
      </c>
      <c r="L133" s="259">
        <v>0</v>
      </c>
      <c r="M133" s="260"/>
      <c r="N133" s="250">
        <f>ROUND(L133*K133,2)</f>
        <v>0</v>
      </c>
      <c r="O133" s="250"/>
      <c r="P133" s="250"/>
      <c r="Q133" s="250"/>
      <c r="R133" s="39"/>
      <c r="T133" s="173" t="s">
        <v>21</v>
      </c>
      <c r="U133" s="46" t="s">
        <v>43</v>
      </c>
      <c r="V133" s="38"/>
      <c r="W133" s="174">
        <f>V133*K133</f>
        <v>0</v>
      </c>
      <c r="X133" s="174">
        <v>0</v>
      </c>
      <c r="Y133" s="174">
        <f>X133*K133</f>
        <v>0</v>
      </c>
      <c r="Z133" s="174">
        <v>0</v>
      </c>
      <c r="AA133" s="175">
        <f>Z133*K133</f>
        <v>0</v>
      </c>
      <c r="AR133" s="21" t="s">
        <v>156</v>
      </c>
      <c r="AT133" s="21" t="s">
        <v>152</v>
      </c>
      <c r="AU133" s="21" t="s">
        <v>108</v>
      </c>
      <c r="AY133" s="21" t="s">
        <v>151</v>
      </c>
      <c r="BE133" s="112">
        <f>IF(U133="základní",N133,0)</f>
        <v>0</v>
      </c>
      <c r="BF133" s="112">
        <f>IF(U133="snížená",N133,0)</f>
        <v>0</v>
      </c>
      <c r="BG133" s="112">
        <f>IF(U133="zákl. přenesená",N133,0)</f>
        <v>0</v>
      </c>
      <c r="BH133" s="112">
        <f>IF(U133="sníž. přenesená",N133,0)</f>
        <v>0</v>
      </c>
      <c r="BI133" s="112">
        <f>IF(U133="nulová",N133,0)</f>
        <v>0</v>
      </c>
      <c r="BJ133" s="21" t="s">
        <v>86</v>
      </c>
      <c r="BK133" s="112">
        <f>ROUND(L133*K133,2)</f>
        <v>0</v>
      </c>
      <c r="BL133" s="21" t="s">
        <v>156</v>
      </c>
      <c r="BM133" s="21" t="s">
        <v>475</v>
      </c>
    </row>
    <row r="134" spans="2:65" s="1" customFormat="1" ht="16.5" customHeight="1">
      <c r="B134" s="37"/>
      <c r="C134" s="169" t="s">
        <v>184</v>
      </c>
      <c r="D134" s="169" t="s">
        <v>152</v>
      </c>
      <c r="E134" s="170" t="s">
        <v>181</v>
      </c>
      <c r="F134" s="256" t="s">
        <v>182</v>
      </c>
      <c r="G134" s="256"/>
      <c r="H134" s="256"/>
      <c r="I134" s="256"/>
      <c r="J134" s="171" t="s">
        <v>155</v>
      </c>
      <c r="K134" s="172">
        <v>11</v>
      </c>
      <c r="L134" s="259">
        <v>0</v>
      </c>
      <c r="M134" s="260"/>
      <c r="N134" s="250">
        <f>ROUND(L134*K134,2)</f>
        <v>0</v>
      </c>
      <c r="O134" s="250"/>
      <c r="P134" s="250"/>
      <c r="Q134" s="250"/>
      <c r="R134" s="39"/>
      <c r="T134" s="173" t="s">
        <v>21</v>
      </c>
      <c r="U134" s="46" t="s">
        <v>43</v>
      </c>
      <c r="V134" s="38"/>
      <c r="W134" s="174">
        <f>V134*K134</f>
        <v>0</v>
      </c>
      <c r="X134" s="174">
        <v>0</v>
      </c>
      <c r="Y134" s="174">
        <f>X134*K134</f>
        <v>0</v>
      </c>
      <c r="Z134" s="174">
        <v>0</v>
      </c>
      <c r="AA134" s="175">
        <f>Z134*K134</f>
        <v>0</v>
      </c>
      <c r="AR134" s="21" t="s">
        <v>156</v>
      </c>
      <c r="AT134" s="21" t="s">
        <v>152</v>
      </c>
      <c r="AU134" s="21" t="s">
        <v>108</v>
      </c>
      <c r="AY134" s="21" t="s">
        <v>151</v>
      </c>
      <c r="BE134" s="112">
        <f>IF(U134="základní",N134,0)</f>
        <v>0</v>
      </c>
      <c r="BF134" s="112">
        <f>IF(U134="snížená",N134,0)</f>
        <v>0</v>
      </c>
      <c r="BG134" s="112">
        <f>IF(U134="zákl. přenesená",N134,0)</f>
        <v>0</v>
      </c>
      <c r="BH134" s="112">
        <f>IF(U134="sníž. přenesená",N134,0)</f>
        <v>0</v>
      </c>
      <c r="BI134" s="112">
        <f>IF(U134="nulová",N134,0)</f>
        <v>0</v>
      </c>
      <c r="BJ134" s="21" t="s">
        <v>86</v>
      </c>
      <c r="BK134" s="112">
        <f>ROUND(L134*K134,2)</f>
        <v>0</v>
      </c>
      <c r="BL134" s="21" t="s">
        <v>156</v>
      </c>
      <c r="BM134" s="21" t="s">
        <v>476</v>
      </c>
    </row>
    <row r="135" spans="2:65" s="1" customFormat="1" ht="25.5" customHeight="1">
      <c r="B135" s="37"/>
      <c r="C135" s="169" t="s">
        <v>190</v>
      </c>
      <c r="D135" s="169" t="s">
        <v>152</v>
      </c>
      <c r="E135" s="170" t="s">
        <v>185</v>
      </c>
      <c r="F135" s="256" t="s">
        <v>186</v>
      </c>
      <c r="G135" s="256"/>
      <c r="H135" s="256"/>
      <c r="I135" s="256"/>
      <c r="J135" s="171" t="s">
        <v>187</v>
      </c>
      <c r="K135" s="172">
        <v>18.7</v>
      </c>
      <c r="L135" s="259">
        <v>0</v>
      </c>
      <c r="M135" s="260"/>
      <c r="N135" s="250">
        <f>ROUND(L135*K135,2)</f>
        <v>0</v>
      </c>
      <c r="O135" s="250"/>
      <c r="P135" s="250"/>
      <c r="Q135" s="250"/>
      <c r="R135" s="39"/>
      <c r="T135" s="173" t="s">
        <v>21</v>
      </c>
      <c r="U135" s="46" t="s">
        <v>43</v>
      </c>
      <c r="V135" s="38"/>
      <c r="W135" s="174">
        <f>V135*K135</f>
        <v>0</v>
      </c>
      <c r="X135" s="174">
        <v>0</v>
      </c>
      <c r="Y135" s="174">
        <f>X135*K135</f>
        <v>0</v>
      </c>
      <c r="Z135" s="174">
        <v>0</v>
      </c>
      <c r="AA135" s="175">
        <f>Z135*K135</f>
        <v>0</v>
      </c>
      <c r="AR135" s="21" t="s">
        <v>156</v>
      </c>
      <c r="AT135" s="21" t="s">
        <v>152</v>
      </c>
      <c r="AU135" s="21" t="s">
        <v>108</v>
      </c>
      <c r="AY135" s="21" t="s">
        <v>151</v>
      </c>
      <c r="BE135" s="112">
        <f>IF(U135="základní",N135,0)</f>
        <v>0</v>
      </c>
      <c r="BF135" s="112">
        <f>IF(U135="snížená",N135,0)</f>
        <v>0</v>
      </c>
      <c r="BG135" s="112">
        <f>IF(U135="zákl. přenesená",N135,0)</f>
        <v>0</v>
      </c>
      <c r="BH135" s="112">
        <f>IF(U135="sníž. přenesená",N135,0)</f>
        <v>0</v>
      </c>
      <c r="BI135" s="112">
        <f>IF(U135="nulová",N135,0)</f>
        <v>0</v>
      </c>
      <c r="BJ135" s="21" t="s">
        <v>86</v>
      </c>
      <c r="BK135" s="112">
        <f>ROUND(L135*K135,2)</f>
        <v>0</v>
      </c>
      <c r="BL135" s="21" t="s">
        <v>156</v>
      </c>
      <c r="BM135" s="21" t="s">
        <v>477</v>
      </c>
    </row>
    <row r="136" spans="2:65" s="11" customFormat="1" ht="16.5" customHeight="1">
      <c r="B136" s="183"/>
      <c r="C136" s="184"/>
      <c r="D136" s="184"/>
      <c r="E136" s="185" t="s">
        <v>21</v>
      </c>
      <c r="F136" s="257" t="s">
        <v>478</v>
      </c>
      <c r="G136" s="258"/>
      <c r="H136" s="258"/>
      <c r="I136" s="258"/>
      <c r="J136" s="184"/>
      <c r="K136" s="186">
        <v>18.7</v>
      </c>
      <c r="L136" s="184"/>
      <c r="M136" s="184"/>
      <c r="N136" s="184"/>
      <c r="O136" s="184"/>
      <c r="P136" s="184"/>
      <c r="Q136" s="184"/>
      <c r="R136" s="187"/>
      <c r="T136" s="188"/>
      <c r="U136" s="184"/>
      <c r="V136" s="184"/>
      <c r="W136" s="184"/>
      <c r="X136" s="184"/>
      <c r="Y136" s="184"/>
      <c r="Z136" s="184"/>
      <c r="AA136" s="189"/>
      <c r="AT136" s="190" t="s">
        <v>159</v>
      </c>
      <c r="AU136" s="190" t="s">
        <v>108</v>
      </c>
      <c r="AV136" s="11" t="s">
        <v>108</v>
      </c>
      <c r="AW136" s="11" t="s">
        <v>35</v>
      </c>
      <c r="AX136" s="11" t="s">
        <v>86</v>
      </c>
      <c r="AY136" s="190" t="s">
        <v>151</v>
      </c>
    </row>
    <row r="137" spans="2:65" s="1" customFormat="1" ht="25.5" customHeight="1">
      <c r="B137" s="37"/>
      <c r="C137" s="169" t="s">
        <v>197</v>
      </c>
      <c r="D137" s="169" t="s">
        <v>152</v>
      </c>
      <c r="E137" s="170" t="s">
        <v>479</v>
      </c>
      <c r="F137" s="256" t="s">
        <v>480</v>
      </c>
      <c r="G137" s="256"/>
      <c r="H137" s="256"/>
      <c r="I137" s="256"/>
      <c r="J137" s="171" t="s">
        <v>155</v>
      </c>
      <c r="K137" s="172">
        <v>25.2</v>
      </c>
      <c r="L137" s="259">
        <v>0</v>
      </c>
      <c r="M137" s="260"/>
      <c r="N137" s="250">
        <f>ROUND(L137*K137,2)</f>
        <v>0</v>
      </c>
      <c r="O137" s="250"/>
      <c r="P137" s="250"/>
      <c r="Q137" s="250"/>
      <c r="R137" s="39"/>
      <c r="T137" s="173" t="s">
        <v>21</v>
      </c>
      <c r="U137" s="46" t="s">
        <v>43</v>
      </c>
      <c r="V137" s="38"/>
      <c r="W137" s="174">
        <f>V137*K137</f>
        <v>0</v>
      </c>
      <c r="X137" s="174">
        <v>0</v>
      </c>
      <c r="Y137" s="174">
        <f>X137*K137</f>
        <v>0</v>
      </c>
      <c r="Z137" s="174">
        <v>0</v>
      </c>
      <c r="AA137" s="175">
        <f>Z137*K137</f>
        <v>0</v>
      </c>
      <c r="AR137" s="21" t="s">
        <v>156</v>
      </c>
      <c r="AT137" s="21" t="s">
        <v>152</v>
      </c>
      <c r="AU137" s="21" t="s">
        <v>108</v>
      </c>
      <c r="AY137" s="21" t="s">
        <v>151</v>
      </c>
      <c r="BE137" s="112">
        <f>IF(U137="základní",N137,0)</f>
        <v>0</v>
      </c>
      <c r="BF137" s="112">
        <f>IF(U137="snížená",N137,0)</f>
        <v>0</v>
      </c>
      <c r="BG137" s="112">
        <f>IF(U137="zákl. přenesená",N137,0)</f>
        <v>0</v>
      </c>
      <c r="BH137" s="112">
        <f>IF(U137="sníž. přenesená",N137,0)</f>
        <v>0</v>
      </c>
      <c r="BI137" s="112">
        <f>IF(U137="nulová",N137,0)</f>
        <v>0</v>
      </c>
      <c r="BJ137" s="21" t="s">
        <v>86</v>
      </c>
      <c r="BK137" s="112">
        <f>ROUND(L137*K137,2)</f>
        <v>0</v>
      </c>
      <c r="BL137" s="21" t="s">
        <v>156</v>
      </c>
      <c r="BM137" s="21" t="s">
        <v>481</v>
      </c>
    </row>
    <row r="138" spans="2:65" s="10" customFormat="1" ht="16.5" customHeight="1">
      <c r="B138" s="176"/>
      <c r="C138" s="177"/>
      <c r="D138" s="177"/>
      <c r="E138" s="178" t="s">
        <v>21</v>
      </c>
      <c r="F138" s="281" t="s">
        <v>482</v>
      </c>
      <c r="G138" s="282"/>
      <c r="H138" s="282"/>
      <c r="I138" s="282"/>
      <c r="J138" s="177"/>
      <c r="K138" s="178" t="s">
        <v>21</v>
      </c>
      <c r="L138" s="177"/>
      <c r="M138" s="177"/>
      <c r="N138" s="177"/>
      <c r="O138" s="177"/>
      <c r="P138" s="177"/>
      <c r="Q138" s="177"/>
      <c r="R138" s="179"/>
      <c r="T138" s="180"/>
      <c r="U138" s="177"/>
      <c r="V138" s="177"/>
      <c r="W138" s="177"/>
      <c r="X138" s="177"/>
      <c r="Y138" s="177"/>
      <c r="Z138" s="177"/>
      <c r="AA138" s="181"/>
      <c r="AT138" s="182" t="s">
        <v>159</v>
      </c>
      <c r="AU138" s="182" t="s">
        <v>108</v>
      </c>
      <c r="AV138" s="10" t="s">
        <v>86</v>
      </c>
      <c r="AW138" s="10" t="s">
        <v>35</v>
      </c>
      <c r="AX138" s="10" t="s">
        <v>78</v>
      </c>
      <c r="AY138" s="182" t="s">
        <v>151</v>
      </c>
    </row>
    <row r="139" spans="2:65" s="11" customFormat="1" ht="16.5" customHeight="1">
      <c r="B139" s="183"/>
      <c r="C139" s="184"/>
      <c r="D139" s="184"/>
      <c r="E139" s="185" t="s">
        <v>21</v>
      </c>
      <c r="F139" s="285" t="s">
        <v>483</v>
      </c>
      <c r="G139" s="286"/>
      <c r="H139" s="286"/>
      <c r="I139" s="286"/>
      <c r="J139" s="184"/>
      <c r="K139" s="186">
        <v>25.2</v>
      </c>
      <c r="L139" s="184"/>
      <c r="M139" s="184"/>
      <c r="N139" s="184"/>
      <c r="O139" s="184"/>
      <c r="P139" s="184"/>
      <c r="Q139" s="184"/>
      <c r="R139" s="187"/>
      <c r="T139" s="188"/>
      <c r="U139" s="184"/>
      <c r="V139" s="184"/>
      <c r="W139" s="184"/>
      <c r="X139" s="184"/>
      <c r="Y139" s="184"/>
      <c r="Z139" s="184"/>
      <c r="AA139" s="189"/>
      <c r="AT139" s="190" t="s">
        <v>159</v>
      </c>
      <c r="AU139" s="190" t="s">
        <v>108</v>
      </c>
      <c r="AV139" s="11" t="s">
        <v>108</v>
      </c>
      <c r="AW139" s="11" t="s">
        <v>35</v>
      </c>
      <c r="AX139" s="11" t="s">
        <v>86</v>
      </c>
      <c r="AY139" s="190" t="s">
        <v>151</v>
      </c>
    </row>
    <row r="140" spans="2:65" s="1" customFormat="1" ht="16.5" customHeight="1">
      <c r="B140" s="37"/>
      <c r="C140" s="199" t="s">
        <v>201</v>
      </c>
      <c r="D140" s="199" t="s">
        <v>198</v>
      </c>
      <c r="E140" s="200" t="s">
        <v>484</v>
      </c>
      <c r="F140" s="255" t="s">
        <v>485</v>
      </c>
      <c r="G140" s="255"/>
      <c r="H140" s="255"/>
      <c r="I140" s="255"/>
      <c r="J140" s="201" t="s">
        <v>187</v>
      </c>
      <c r="K140" s="202">
        <v>51.41</v>
      </c>
      <c r="L140" s="261">
        <v>0</v>
      </c>
      <c r="M140" s="262"/>
      <c r="N140" s="263">
        <f>ROUND(L140*K140,2)</f>
        <v>0</v>
      </c>
      <c r="O140" s="250"/>
      <c r="P140" s="250"/>
      <c r="Q140" s="250"/>
      <c r="R140" s="39"/>
      <c r="T140" s="173" t="s">
        <v>21</v>
      </c>
      <c r="U140" s="46" t="s">
        <v>43</v>
      </c>
      <c r="V140" s="38"/>
      <c r="W140" s="174">
        <f>V140*K140</f>
        <v>0</v>
      </c>
      <c r="X140" s="174">
        <v>0</v>
      </c>
      <c r="Y140" s="174">
        <f>X140*K140</f>
        <v>0</v>
      </c>
      <c r="Z140" s="174">
        <v>0</v>
      </c>
      <c r="AA140" s="175">
        <f>Z140*K140</f>
        <v>0</v>
      </c>
      <c r="AR140" s="21" t="s">
        <v>201</v>
      </c>
      <c r="AT140" s="21" t="s">
        <v>198</v>
      </c>
      <c r="AU140" s="21" t="s">
        <v>108</v>
      </c>
      <c r="AY140" s="21" t="s">
        <v>151</v>
      </c>
      <c r="BE140" s="112">
        <f>IF(U140="základní",N140,0)</f>
        <v>0</v>
      </c>
      <c r="BF140" s="112">
        <f>IF(U140="snížená",N140,0)</f>
        <v>0</v>
      </c>
      <c r="BG140" s="112">
        <f>IF(U140="zákl. přenesená",N140,0)</f>
        <v>0</v>
      </c>
      <c r="BH140" s="112">
        <f>IF(U140="sníž. přenesená",N140,0)</f>
        <v>0</v>
      </c>
      <c r="BI140" s="112">
        <f>IF(U140="nulová",N140,0)</f>
        <v>0</v>
      </c>
      <c r="BJ140" s="21" t="s">
        <v>86</v>
      </c>
      <c r="BK140" s="112">
        <f>ROUND(L140*K140,2)</f>
        <v>0</v>
      </c>
      <c r="BL140" s="21" t="s">
        <v>156</v>
      </c>
      <c r="BM140" s="21" t="s">
        <v>486</v>
      </c>
    </row>
    <row r="141" spans="2:65" s="10" customFormat="1" ht="16.5" customHeight="1">
      <c r="B141" s="176"/>
      <c r="C141" s="177"/>
      <c r="D141" s="177"/>
      <c r="E141" s="178" t="s">
        <v>21</v>
      </c>
      <c r="F141" s="281" t="s">
        <v>487</v>
      </c>
      <c r="G141" s="282"/>
      <c r="H141" s="282"/>
      <c r="I141" s="282"/>
      <c r="J141" s="177"/>
      <c r="K141" s="178" t="s">
        <v>21</v>
      </c>
      <c r="L141" s="177"/>
      <c r="M141" s="177"/>
      <c r="N141" s="177"/>
      <c r="O141" s="177"/>
      <c r="P141" s="177"/>
      <c r="Q141" s="177"/>
      <c r="R141" s="179"/>
      <c r="T141" s="180"/>
      <c r="U141" s="177"/>
      <c r="V141" s="177"/>
      <c r="W141" s="177"/>
      <c r="X141" s="177"/>
      <c r="Y141" s="177"/>
      <c r="Z141" s="177"/>
      <c r="AA141" s="181"/>
      <c r="AT141" s="182" t="s">
        <v>159</v>
      </c>
      <c r="AU141" s="182" t="s">
        <v>108</v>
      </c>
      <c r="AV141" s="10" t="s">
        <v>86</v>
      </c>
      <c r="AW141" s="10" t="s">
        <v>35</v>
      </c>
      <c r="AX141" s="10" t="s">
        <v>78</v>
      </c>
      <c r="AY141" s="182" t="s">
        <v>151</v>
      </c>
    </row>
    <row r="142" spans="2:65" s="11" customFormat="1" ht="16.5" customHeight="1">
      <c r="B142" s="183"/>
      <c r="C142" s="184"/>
      <c r="D142" s="184"/>
      <c r="E142" s="185" t="s">
        <v>21</v>
      </c>
      <c r="F142" s="285" t="s">
        <v>488</v>
      </c>
      <c r="G142" s="286"/>
      <c r="H142" s="286"/>
      <c r="I142" s="286"/>
      <c r="J142" s="184"/>
      <c r="K142" s="186">
        <v>51.41</v>
      </c>
      <c r="L142" s="184"/>
      <c r="M142" s="184"/>
      <c r="N142" s="184"/>
      <c r="O142" s="184"/>
      <c r="P142" s="184"/>
      <c r="Q142" s="184"/>
      <c r="R142" s="187"/>
      <c r="T142" s="188"/>
      <c r="U142" s="184"/>
      <c r="V142" s="184"/>
      <c r="W142" s="184"/>
      <c r="X142" s="184"/>
      <c r="Y142" s="184"/>
      <c r="Z142" s="184"/>
      <c r="AA142" s="189"/>
      <c r="AT142" s="190" t="s">
        <v>159</v>
      </c>
      <c r="AU142" s="190" t="s">
        <v>108</v>
      </c>
      <c r="AV142" s="11" t="s">
        <v>108</v>
      </c>
      <c r="AW142" s="11" t="s">
        <v>35</v>
      </c>
      <c r="AX142" s="11" t="s">
        <v>86</v>
      </c>
      <c r="AY142" s="190" t="s">
        <v>151</v>
      </c>
    </row>
    <row r="143" spans="2:65" s="10" customFormat="1" ht="16.5" customHeight="1">
      <c r="B143" s="176"/>
      <c r="C143" s="177"/>
      <c r="D143" s="177"/>
      <c r="E143" s="178" t="s">
        <v>21</v>
      </c>
      <c r="F143" s="283" t="s">
        <v>489</v>
      </c>
      <c r="G143" s="284"/>
      <c r="H143" s="284"/>
      <c r="I143" s="284"/>
      <c r="J143" s="177"/>
      <c r="K143" s="178" t="s">
        <v>21</v>
      </c>
      <c r="L143" s="177"/>
      <c r="M143" s="177"/>
      <c r="N143" s="177"/>
      <c r="O143" s="177"/>
      <c r="P143" s="177"/>
      <c r="Q143" s="177"/>
      <c r="R143" s="179"/>
      <c r="T143" s="180"/>
      <c r="U143" s="177"/>
      <c r="V143" s="177"/>
      <c r="W143" s="177"/>
      <c r="X143" s="177"/>
      <c r="Y143" s="177"/>
      <c r="Z143" s="177"/>
      <c r="AA143" s="181"/>
      <c r="AT143" s="182" t="s">
        <v>159</v>
      </c>
      <c r="AU143" s="182" t="s">
        <v>108</v>
      </c>
      <c r="AV143" s="10" t="s">
        <v>86</v>
      </c>
      <c r="AW143" s="10" t="s">
        <v>35</v>
      </c>
      <c r="AX143" s="10" t="s">
        <v>78</v>
      </c>
      <c r="AY143" s="182" t="s">
        <v>151</v>
      </c>
    </row>
    <row r="144" spans="2:65" s="1" customFormat="1" ht="25.5" customHeight="1">
      <c r="B144" s="37"/>
      <c r="C144" s="169" t="s">
        <v>210</v>
      </c>
      <c r="D144" s="169" t="s">
        <v>152</v>
      </c>
      <c r="E144" s="170" t="s">
        <v>490</v>
      </c>
      <c r="F144" s="256" t="s">
        <v>491</v>
      </c>
      <c r="G144" s="256"/>
      <c r="H144" s="256"/>
      <c r="I144" s="256"/>
      <c r="J144" s="171" t="s">
        <v>155</v>
      </c>
      <c r="K144" s="172">
        <v>33.6</v>
      </c>
      <c r="L144" s="259">
        <v>0</v>
      </c>
      <c r="M144" s="260"/>
      <c r="N144" s="250">
        <f>ROUND(L144*K144,2)</f>
        <v>0</v>
      </c>
      <c r="O144" s="250"/>
      <c r="P144" s="250"/>
      <c r="Q144" s="250"/>
      <c r="R144" s="39"/>
      <c r="T144" s="173" t="s">
        <v>21</v>
      </c>
      <c r="U144" s="46" t="s">
        <v>43</v>
      </c>
      <c r="V144" s="38"/>
      <c r="W144" s="174">
        <f>V144*K144</f>
        <v>0</v>
      </c>
      <c r="X144" s="174">
        <v>0</v>
      </c>
      <c r="Y144" s="174">
        <f>X144*K144</f>
        <v>0</v>
      </c>
      <c r="Z144" s="174">
        <v>0</v>
      </c>
      <c r="AA144" s="175">
        <f>Z144*K144</f>
        <v>0</v>
      </c>
      <c r="AR144" s="21" t="s">
        <v>156</v>
      </c>
      <c r="AT144" s="21" t="s">
        <v>152</v>
      </c>
      <c r="AU144" s="21" t="s">
        <v>108</v>
      </c>
      <c r="AY144" s="21" t="s">
        <v>151</v>
      </c>
      <c r="BE144" s="112">
        <f>IF(U144="základní",N144,0)</f>
        <v>0</v>
      </c>
      <c r="BF144" s="112">
        <f>IF(U144="snížená",N144,0)</f>
        <v>0</v>
      </c>
      <c r="BG144" s="112">
        <f>IF(U144="zákl. přenesená",N144,0)</f>
        <v>0</v>
      </c>
      <c r="BH144" s="112">
        <f>IF(U144="sníž. přenesená",N144,0)</f>
        <v>0</v>
      </c>
      <c r="BI144" s="112">
        <f>IF(U144="nulová",N144,0)</f>
        <v>0</v>
      </c>
      <c r="BJ144" s="21" t="s">
        <v>86</v>
      </c>
      <c r="BK144" s="112">
        <f>ROUND(L144*K144,2)</f>
        <v>0</v>
      </c>
      <c r="BL144" s="21" t="s">
        <v>156</v>
      </c>
      <c r="BM144" s="21" t="s">
        <v>492</v>
      </c>
    </row>
    <row r="145" spans="2:65" s="10" customFormat="1" ht="16.5" customHeight="1">
      <c r="B145" s="176"/>
      <c r="C145" s="177"/>
      <c r="D145" s="177"/>
      <c r="E145" s="178" t="s">
        <v>21</v>
      </c>
      <c r="F145" s="281" t="s">
        <v>493</v>
      </c>
      <c r="G145" s="282"/>
      <c r="H145" s="282"/>
      <c r="I145" s="282"/>
      <c r="J145" s="177"/>
      <c r="K145" s="178" t="s">
        <v>21</v>
      </c>
      <c r="L145" s="177"/>
      <c r="M145" s="177"/>
      <c r="N145" s="177"/>
      <c r="O145" s="177"/>
      <c r="P145" s="177"/>
      <c r="Q145" s="177"/>
      <c r="R145" s="179"/>
      <c r="T145" s="180"/>
      <c r="U145" s="177"/>
      <c r="V145" s="177"/>
      <c r="W145" s="177"/>
      <c r="X145" s="177"/>
      <c r="Y145" s="177"/>
      <c r="Z145" s="177"/>
      <c r="AA145" s="181"/>
      <c r="AT145" s="182" t="s">
        <v>159</v>
      </c>
      <c r="AU145" s="182" t="s">
        <v>108</v>
      </c>
      <c r="AV145" s="10" t="s">
        <v>86</v>
      </c>
      <c r="AW145" s="10" t="s">
        <v>35</v>
      </c>
      <c r="AX145" s="10" t="s">
        <v>78</v>
      </c>
      <c r="AY145" s="182" t="s">
        <v>151</v>
      </c>
    </row>
    <row r="146" spans="2:65" s="10" customFormat="1" ht="16.5" customHeight="1">
      <c r="B146" s="176"/>
      <c r="C146" s="177"/>
      <c r="D146" s="177"/>
      <c r="E146" s="178" t="s">
        <v>21</v>
      </c>
      <c r="F146" s="283" t="s">
        <v>494</v>
      </c>
      <c r="G146" s="284"/>
      <c r="H146" s="284"/>
      <c r="I146" s="284"/>
      <c r="J146" s="177"/>
      <c r="K146" s="178" t="s">
        <v>21</v>
      </c>
      <c r="L146" s="177"/>
      <c r="M146" s="177"/>
      <c r="N146" s="177"/>
      <c r="O146" s="177"/>
      <c r="P146" s="177"/>
      <c r="Q146" s="177"/>
      <c r="R146" s="179"/>
      <c r="T146" s="180"/>
      <c r="U146" s="177"/>
      <c r="V146" s="177"/>
      <c r="W146" s="177"/>
      <c r="X146" s="177"/>
      <c r="Y146" s="177"/>
      <c r="Z146" s="177"/>
      <c r="AA146" s="181"/>
      <c r="AT146" s="182" t="s">
        <v>159</v>
      </c>
      <c r="AU146" s="182" t="s">
        <v>108</v>
      </c>
      <c r="AV146" s="10" t="s">
        <v>86</v>
      </c>
      <c r="AW146" s="10" t="s">
        <v>35</v>
      </c>
      <c r="AX146" s="10" t="s">
        <v>78</v>
      </c>
      <c r="AY146" s="182" t="s">
        <v>151</v>
      </c>
    </row>
    <row r="147" spans="2:65" s="10" customFormat="1" ht="16.5" customHeight="1">
      <c r="B147" s="176"/>
      <c r="C147" s="177"/>
      <c r="D147" s="177"/>
      <c r="E147" s="178" t="s">
        <v>21</v>
      </c>
      <c r="F147" s="283" t="s">
        <v>495</v>
      </c>
      <c r="G147" s="284"/>
      <c r="H147" s="284"/>
      <c r="I147" s="284"/>
      <c r="J147" s="177"/>
      <c r="K147" s="178" t="s">
        <v>21</v>
      </c>
      <c r="L147" s="177"/>
      <c r="M147" s="177"/>
      <c r="N147" s="177"/>
      <c r="O147" s="177"/>
      <c r="P147" s="177"/>
      <c r="Q147" s="177"/>
      <c r="R147" s="179"/>
      <c r="T147" s="180"/>
      <c r="U147" s="177"/>
      <c r="V147" s="177"/>
      <c r="W147" s="177"/>
      <c r="X147" s="177"/>
      <c r="Y147" s="177"/>
      <c r="Z147" s="177"/>
      <c r="AA147" s="181"/>
      <c r="AT147" s="182" t="s">
        <v>159</v>
      </c>
      <c r="AU147" s="182" t="s">
        <v>108</v>
      </c>
      <c r="AV147" s="10" t="s">
        <v>86</v>
      </c>
      <c r="AW147" s="10" t="s">
        <v>35</v>
      </c>
      <c r="AX147" s="10" t="s">
        <v>78</v>
      </c>
      <c r="AY147" s="182" t="s">
        <v>151</v>
      </c>
    </row>
    <row r="148" spans="2:65" s="10" customFormat="1" ht="16.5" customHeight="1">
      <c r="B148" s="176"/>
      <c r="C148" s="177"/>
      <c r="D148" s="177"/>
      <c r="E148" s="178" t="s">
        <v>21</v>
      </c>
      <c r="F148" s="283" t="s">
        <v>496</v>
      </c>
      <c r="G148" s="284"/>
      <c r="H148" s="284"/>
      <c r="I148" s="284"/>
      <c r="J148" s="177"/>
      <c r="K148" s="178" t="s">
        <v>21</v>
      </c>
      <c r="L148" s="177"/>
      <c r="M148" s="177"/>
      <c r="N148" s="177"/>
      <c r="O148" s="177"/>
      <c r="P148" s="177"/>
      <c r="Q148" s="177"/>
      <c r="R148" s="179"/>
      <c r="T148" s="180"/>
      <c r="U148" s="177"/>
      <c r="V148" s="177"/>
      <c r="W148" s="177"/>
      <c r="X148" s="177"/>
      <c r="Y148" s="177"/>
      <c r="Z148" s="177"/>
      <c r="AA148" s="181"/>
      <c r="AT148" s="182" t="s">
        <v>159</v>
      </c>
      <c r="AU148" s="182" t="s">
        <v>108</v>
      </c>
      <c r="AV148" s="10" t="s">
        <v>86</v>
      </c>
      <c r="AW148" s="10" t="s">
        <v>35</v>
      </c>
      <c r="AX148" s="10" t="s">
        <v>78</v>
      </c>
      <c r="AY148" s="182" t="s">
        <v>151</v>
      </c>
    </row>
    <row r="149" spans="2:65" s="11" customFormat="1" ht="16.5" customHeight="1">
      <c r="B149" s="183"/>
      <c r="C149" s="184"/>
      <c r="D149" s="184"/>
      <c r="E149" s="185" t="s">
        <v>21</v>
      </c>
      <c r="F149" s="285" t="s">
        <v>497</v>
      </c>
      <c r="G149" s="286"/>
      <c r="H149" s="286"/>
      <c r="I149" s="286"/>
      <c r="J149" s="184"/>
      <c r="K149" s="186">
        <v>33.6</v>
      </c>
      <c r="L149" s="184"/>
      <c r="M149" s="184"/>
      <c r="N149" s="184"/>
      <c r="O149" s="184"/>
      <c r="P149" s="184"/>
      <c r="Q149" s="184"/>
      <c r="R149" s="187"/>
      <c r="T149" s="188"/>
      <c r="U149" s="184"/>
      <c r="V149" s="184"/>
      <c r="W149" s="184"/>
      <c r="X149" s="184"/>
      <c r="Y149" s="184"/>
      <c r="Z149" s="184"/>
      <c r="AA149" s="189"/>
      <c r="AT149" s="190" t="s">
        <v>159</v>
      </c>
      <c r="AU149" s="190" t="s">
        <v>108</v>
      </c>
      <c r="AV149" s="11" t="s">
        <v>108</v>
      </c>
      <c r="AW149" s="11" t="s">
        <v>35</v>
      </c>
      <c r="AX149" s="11" t="s">
        <v>86</v>
      </c>
      <c r="AY149" s="190" t="s">
        <v>151</v>
      </c>
    </row>
    <row r="150" spans="2:65" s="1" customFormat="1" ht="25.5" customHeight="1">
      <c r="B150" s="37"/>
      <c r="C150" s="169" t="s">
        <v>216</v>
      </c>
      <c r="D150" s="169" t="s">
        <v>152</v>
      </c>
      <c r="E150" s="170" t="s">
        <v>498</v>
      </c>
      <c r="F150" s="256" t="s">
        <v>499</v>
      </c>
      <c r="G150" s="256"/>
      <c r="H150" s="256"/>
      <c r="I150" s="256"/>
      <c r="J150" s="171" t="s">
        <v>206</v>
      </c>
      <c r="K150" s="172">
        <v>30</v>
      </c>
      <c r="L150" s="259">
        <v>0</v>
      </c>
      <c r="M150" s="260"/>
      <c r="N150" s="250">
        <f>ROUND(L150*K150,2)</f>
        <v>0</v>
      </c>
      <c r="O150" s="250"/>
      <c r="P150" s="250"/>
      <c r="Q150" s="250"/>
      <c r="R150" s="39"/>
      <c r="T150" s="173" t="s">
        <v>21</v>
      </c>
      <c r="U150" s="46" t="s">
        <v>43</v>
      </c>
      <c r="V150" s="38"/>
      <c r="W150" s="174">
        <f>V150*K150</f>
        <v>0</v>
      </c>
      <c r="X150" s="174">
        <v>0</v>
      </c>
      <c r="Y150" s="174">
        <f>X150*K150</f>
        <v>0</v>
      </c>
      <c r="Z150" s="174">
        <v>0</v>
      </c>
      <c r="AA150" s="175">
        <f>Z150*K150</f>
        <v>0</v>
      </c>
      <c r="AR150" s="21" t="s">
        <v>156</v>
      </c>
      <c r="AT150" s="21" t="s">
        <v>152</v>
      </c>
      <c r="AU150" s="21" t="s">
        <v>108</v>
      </c>
      <c r="AY150" s="21" t="s">
        <v>151</v>
      </c>
      <c r="BE150" s="112">
        <f>IF(U150="základní",N150,0)</f>
        <v>0</v>
      </c>
      <c r="BF150" s="112">
        <f>IF(U150="snížená",N150,0)</f>
        <v>0</v>
      </c>
      <c r="BG150" s="112">
        <f>IF(U150="zákl. přenesená",N150,0)</f>
        <v>0</v>
      </c>
      <c r="BH150" s="112">
        <f>IF(U150="sníž. přenesená",N150,0)</f>
        <v>0</v>
      </c>
      <c r="BI150" s="112">
        <f>IF(U150="nulová",N150,0)</f>
        <v>0</v>
      </c>
      <c r="BJ150" s="21" t="s">
        <v>86</v>
      </c>
      <c r="BK150" s="112">
        <f>ROUND(L150*K150,2)</f>
        <v>0</v>
      </c>
      <c r="BL150" s="21" t="s">
        <v>156</v>
      </c>
      <c r="BM150" s="21" t="s">
        <v>500</v>
      </c>
    </row>
    <row r="151" spans="2:65" s="10" customFormat="1" ht="16.5" customHeight="1">
      <c r="B151" s="176"/>
      <c r="C151" s="177"/>
      <c r="D151" s="177"/>
      <c r="E151" s="178" t="s">
        <v>21</v>
      </c>
      <c r="F151" s="281" t="s">
        <v>501</v>
      </c>
      <c r="G151" s="282"/>
      <c r="H151" s="282"/>
      <c r="I151" s="282"/>
      <c r="J151" s="177"/>
      <c r="K151" s="178" t="s">
        <v>21</v>
      </c>
      <c r="L151" s="177"/>
      <c r="M151" s="177"/>
      <c r="N151" s="177"/>
      <c r="O151" s="177"/>
      <c r="P151" s="177"/>
      <c r="Q151" s="177"/>
      <c r="R151" s="179"/>
      <c r="T151" s="180"/>
      <c r="U151" s="177"/>
      <c r="V151" s="177"/>
      <c r="W151" s="177"/>
      <c r="X151" s="177"/>
      <c r="Y151" s="177"/>
      <c r="Z151" s="177"/>
      <c r="AA151" s="181"/>
      <c r="AT151" s="182" t="s">
        <v>159</v>
      </c>
      <c r="AU151" s="182" t="s">
        <v>108</v>
      </c>
      <c r="AV151" s="10" t="s">
        <v>86</v>
      </c>
      <c r="AW151" s="10" t="s">
        <v>35</v>
      </c>
      <c r="AX151" s="10" t="s">
        <v>78</v>
      </c>
      <c r="AY151" s="182" t="s">
        <v>151</v>
      </c>
    </row>
    <row r="152" spans="2:65" s="11" customFormat="1" ht="16.5" customHeight="1">
      <c r="B152" s="183"/>
      <c r="C152" s="184"/>
      <c r="D152" s="184"/>
      <c r="E152" s="185" t="s">
        <v>21</v>
      </c>
      <c r="F152" s="285" t="s">
        <v>311</v>
      </c>
      <c r="G152" s="286"/>
      <c r="H152" s="286"/>
      <c r="I152" s="286"/>
      <c r="J152" s="184"/>
      <c r="K152" s="186">
        <v>30</v>
      </c>
      <c r="L152" s="184"/>
      <c r="M152" s="184"/>
      <c r="N152" s="184"/>
      <c r="O152" s="184"/>
      <c r="P152" s="184"/>
      <c r="Q152" s="184"/>
      <c r="R152" s="187"/>
      <c r="T152" s="188"/>
      <c r="U152" s="184"/>
      <c r="V152" s="184"/>
      <c r="W152" s="184"/>
      <c r="X152" s="184"/>
      <c r="Y152" s="184"/>
      <c r="Z152" s="184"/>
      <c r="AA152" s="189"/>
      <c r="AT152" s="190" t="s">
        <v>159</v>
      </c>
      <c r="AU152" s="190" t="s">
        <v>108</v>
      </c>
      <c r="AV152" s="11" t="s">
        <v>108</v>
      </c>
      <c r="AW152" s="11" t="s">
        <v>35</v>
      </c>
      <c r="AX152" s="11" t="s">
        <v>86</v>
      </c>
      <c r="AY152" s="190" t="s">
        <v>151</v>
      </c>
    </row>
    <row r="153" spans="2:65" s="1" customFormat="1" ht="25.5" customHeight="1">
      <c r="B153" s="37"/>
      <c r="C153" s="169" t="s">
        <v>220</v>
      </c>
      <c r="D153" s="169" t="s">
        <v>152</v>
      </c>
      <c r="E153" s="170" t="s">
        <v>502</v>
      </c>
      <c r="F153" s="256" t="s">
        <v>503</v>
      </c>
      <c r="G153" s="256"/>
      <c r="H153" s="256"/>
      <c r="I153" s="256"/>
      <c r="J153" s="171" t="s">
        <v>206</v>
      </c>
      <c r="K153" s="172">
        <v>20</v>
      </c>
      <c r="L153" s="259">
        <v>0</v>
      </c>
      <c r="M153" s="260"/>
      <c r="N153" s="250">
        <f>ROUND(L153*K153,2)</f>
        <v>0</v>
      </c>
      <c r="O153" s="250"/>
      <c r="P153" s="250"/>
      <c r="Q153" s="250"/>
      <c r="R153" s="39"/>
      <c r="T153" s="173" t="s">
        <v>21</v>
      </c>
      <c r="U153" s="46" t="s">
        <v>43</v>
      </c>
      <c r="V153" s="38"/>
      <c r="W153" s="174">
        <f>V153*K153</f>
        <v>0</v>
      </c>
      <c r="X153" s="174">
        <v>0</v>
      </c>
      <c r="Y153" s="174">
        <f>X153*K153</f>
        <v>0</v>
      </c>
      <c r="Z153" s="174">
        <v>0</v>
      </c>
      <c r="AA153" s="175">
        <f>Z153*K153</f>
        <v>0</v>
      </c>
      <c r="AR153" s="21" t="s">
        <v>156</v>
      </c>
      <c r="AT153" s="21" t="s">
        <v>152</v>
      </c>
      <c r="AU153" s="21" t="s">
        <v>108</v>
      </c>
      <c r="AY153" s="21" t="s">
        <v>151</v>
      </c>
      <c r="BE153" s="112">
        <f>IF(U153="základní",N153,0)</f>
        <v>0</v>
      </c>
      <c r="BF153" s="112">
        <f>IF(U153="snížená",N153,0)</f>
        <v>0</v>
      </c>
      <c r="BG153" s="112">
        <f>IF(U153="zákl. přenesená",N153,0)</f>
        <v>0</v>
      </c>
      <c r="BH153" s="112">
        <f>IF(U153="sníž. přenesená",N153,0)</f>
        <v>0</v>
      </c>
      <c r="BI153" s="112">
        <f>IF(U153="nulová",N153,0)</f>
        <v>0</v>
      </c>
      <c r="BJ153" s="21" t="s">
        <v>86</v>
      </c>
      <c r="BK153" s="112">
        <f>ROUND(L153*K153,2)</f>
        <v>0</v>
      </c>
      <c r="BL153" s="21" t="s">
        <v>156</v>
      </c>
      <c r="BM153" s="21" t="s">
        <v>504</v>
      </c>
    </row>
    <row r="154" spans="2:65" s="10" customFormat="1" ht="16.5" customHeight="1">
      <c r="B154" s="176"/>
      <c r="C154" s="177"/>
      <c r="D154" s="177"/>
      <c r="E154" s="178" t="s">
        <v>21</v>
      </c>
      <c r="F154" s="281" t="s">
        <v>505</v>
      </c>
      <c r="G154" s="282"/>
      <c r="H154" s="282"/>
      <c r="I154" s="282"/>
      <c r="J154" s="177"/>
      <c r="K154" s="178" t="s">
        <v>21</v>
      </c>
      <c r="L154" s="177"/>
      <c r="M154" s="177"/>
      <c r="N154" s="177"/>
      <c r="O154" s="177"/>
      <c r="P154" s="177"/>
      <c r="Q154" s="177"/>
      <c r="R154" s="179"/>
      <c r="T154" s="180"/>
      <c r="U154" s="177"/>
      <c r="V154" s="177"/>
      <c r="W154" s="177"/>
      <c r="X154" s="177"/>
      <c r="Y154" s="177"/>
      <c r="Z154" s="177"/>
      <c r="AA154" s="181"/>
      <c r="AT154" s="182" t="s">
        <v>159</v>
      </c>
      <c r="AU154" s="182" t="s">
        <v>108</v>
      </c>
      <c r="AV154" s="10" t="s">
        <v>86</v>
      </c>
      <c r="AW154" s="10" t="s">
        <v>35</v>
      </c>
      <c r="AX154" s="10" t="s">
        <v>78</v>
      </c>
      <c r="AY154" s="182" t="s">
        <v>151</v>
      </c>
    </row>
    <row r="155" spans="2:65" s="11" customFormat="1" ht="16.5" customHeight="1">
      <c r="B155" s="183"/>
      <c r="C155" s="184"/>
      <c r="D155" s="184"/>
      <c r="E155" s="185" t="s">
        <v>21</v>
      </c>
      <c r="F155" s="285" t="s">
        <v>264</v>
      </c>
      <c r="G155" s="286"/>
      <c r="H155" s="286"/>
      <c r="I155" s="286"/>
      <c r="J155" s="184"/>
      <c r="K155" s="186">
        <v>20</v>
      </c>
      <c r="L155" s="184"/>
      <c r="M155" s="184"/>
      <c r="N155" s="184"/>
      <c r="O155" s="184"/>
      <c r="P155" s="184"/>
      <c r="Q155" s="184"/>
      <c r="R155" s="187"/>
      <c r="T155" s="188"/>
      <c r="U155" s="184"/>
      <c r="V155" s="184"/>
      <c r="W155" s="184"/>
      <c r="X155" s="184"/>
      <c r="Y155" s="184"/>
      <c r="Z155" s="184"/>
      <c r="AA155" s="189"/>
      <c r="AT155" s="190" t="s">
        <v>159</v>
      </c>
      <c r="AU155" s="190" t="s">
        <v>108</v>
      </c>
      <c r="AV155" s="11" t="s">
        <v>108</v>
      </c>
      <c r="AW155" s="11" t="s">
        <v>35</v>
      </c>
      <c r="AX155" s="11" t="s">
        <v>86</v>
      </c>
      <c r="AY155" s="190" t="s">
        <v>151</v>
      </c>
    </row>
    <row r="156" spans="2:65" s="1" customFormat="1" ht="16.5" customHeight="1">
      <c r="B156" s="37"/>
      <c r="C156" s="199" t="s">
        <v>225</v>
      </c>
      <c r="D156" s="199" t="s">
        <v>198</v>
      </c>
      <c r="E156" s="200" t="s">
        <v>221</v>
      </c>
      <c r="F156" s="255" t="s">
        <v>222</v>
      </c>
      <c r="G156" s="255"/>
      <c r="H156" s="255"/>
      <c r="I156" s="255"/>
      <c r="J156" s="201" t="s">
        <v>187</v>
      </c>
      <c r="K156" s="202">
        <v>4.5</v>
      </c>
      <c r="L156" s="261">
        <v>0</v>
      </c>
      <c r="M156" s="262"/>
      <c r="N156" s="263">
        <f>ROUND(L156*K156,2)</f>
        <v>0</v>
      </c>
      <c r="O156" s="250"/>
      <c r="P156" s="250"/>
      <c r="Q156" s="250"/>
      <c r="R156" s="39"/>
      <c r="T156" s="173" t="s">
        <v>21</v>
      </c>
      <c r="U156" s="46" t="s">
        <v>43</v>
      </c>
      <c r="V156" s="38"/>
      <c r="W156" s="174">
        <f>V156*K156</f>
        <v>0</v>
      </c>
      <c r="X156" s="174">
        <v>1</v>
      </c>
      <c r="Y156" s="174">
        <f>X156*K156</f>
        <v>4.5</v>
      </c>
      <c r="Z156" s="174">
        <v>0</v>
      </c>
      <c r="AA156" s="175">
        <f>Z156*K156</f>
        <v>0</v>
      </c>
      <c r="AR156" s="21" t="s">
        <v>201</v>
      </c>
      <c r="AT156" s="21" t="s">
        <v>198</v>
      </c>
      <c r="AU156" s="21" t="s">
        <v>108</v>
      </c>
      <c r="AY156" s="21" t="s">
        <v>151</v>
      </c>
      <c r="BE156" s="112">
        <f>IF(U156="základní",N156,0)</f>
        <v>0</v>
      </c>
      <c r="BF156" s="112">
        <f>IF(U156="snížená",N156,0)</f>
        <v>0</v>
      </c>
      <c r="BG156" s="112">
        <f>IF(U156="zákl. přenesená",N156,0)</f>
        <v>0</v>
      </c>
      <c r="BH156" s="112">
        <f>IF(U156="sníž. přenesená",N156,0)</f>
        <v>0</v>
      </c>
      <c r="BI156" s="112">
        <f>IF(U156="nulová",N156,0)</f>
        <v>0</v>
      </c>
      <c r="BJ156" s="21" t="s">
        <v>86</v>
      </c>
      <c r="BK156" s="112">
        <f>ROUND(L156*K156,2)</f>
        <v>0</v>
      </c>
      <c r="BL156" s="21" t="s">
        <v>156</v>
      </c>
      <c r="BM156" s="21" t="s">
        <v>506</v>
      </c>
    </row>
    <row r="157" spans="2:65" s="11" customFormat="1" ht="16.5" customHeight="1">
      <c r="B157" s="183"/>
      <c r="C157" s="184"/>
      <c r="D157" s="184"/>
      <c r="E157" s="185" t="s">
        <v>21</v>
      </c>
      <c r="F157" s="257" t="s">
        <v>507</v>
      </c>
      <c r="G157" s="258"/>
      <c r="H157" s="258"/>
      <c r="I157" s="258"/>
      <c r="J157" s="184"/>
      <c r="K157" s="186">
        <v>4.5</v>
      </c>
      <c r="L157" s="184"/>
      <c r="M157" s="184"/>
      <c r="N157" s="184"/>
      <c r="O157" s="184"/>
      <c r="P157" s="184"/>
      <c r="Q157" s="184"/>
      <c r="R157" s="187"/>
      <c r="T157" s="188"/>
      <c r="U157" s="184"/>
      <c r="V157" s="184"/>
      <c r="W157" s="184"/>
      <c r="X157" s="184"/>
      <c r="Y157" s="184"/>
      <c r="Z157" s="184"/>
      <c r="AA157" s="189"/>
      <c r="AT157" s="190" t="s">
        <v>159</v>
      </c>
      <c r="AU157" s="190" t="s">
        <v>108</v>
      </c>
      <c r="AV157" s="11" t="s">
        <v>108</v>
      </c>
      <c r="AW157" s="11" t="s">
        <v>35</v>
      </c>
      <c r="AX157" s="11" t="s">
        <v>86</v>
      </c>
      <c r="AY157" s="190" t="s">
        <v>151</v>
      </c>
    </row>
    <row r="158" spans="2:65" s="1" customFormat="1" ht="25.5" customHeight="1">
      <c r="B158" s="37"/>
      <c r="C158" s="169" t="s">
        <v>229</v>
      </c>
      <c r="D158" s="169" t="s">
        <v>152</v>
      </c>
      <c r="E158" s="170" t="s">
        <v>508</v>
      </c>
      <c r="F158" s="256" t="s">
        <v>509</v>
      </c>
      <c r="G158" s="256"/>
      <c r="H158" s="256"/>
      <c r="I158" s="256"/>
      <c r="J158" s="171" t="s">
        <v>206</v>
      </c>
      <c r="K158" s="172">
        <v>20</v>
      </c>
      <c r="L158" s="259">
        <v>0</v>
      </c>
      <c r="M158" s="260"/>
      <c r="N158" s="250">
        <f>ROUND(L158*K158,2)</f>
        <v>0</v>
      </c>
      <c r="O158" s="250"/>
      <c r="P158" s="250"/>
      <c r="Q158" s="250"/>
      <c r="R158" s="39"/>
      <c r="T158" s="173" t="s">
        <v>21</v>
      </c>
      <c r="U158" s="46" t="s">
        <v>43</v>
      </c>
      <c r="V158" s="38"/>
      <c r="W158" s="174">
        <f>V158*K158</f>
        <v>0</v>
      </c>
      <c r="X158" s="174">
        <v>0</v>
      </c>
      <c r="Y158" s="174">
        <f>X158*K158</f>
        <v>0</v>
      </c>
      <c r="Z158" s="174">
        <v>0</v>
      </c>
      <c r="AA158" s="175">
        <f>Z158*K158</f>
        <v>0</v>
      </c>
      <c r="AR158" s="21" t="s">
        <v>156</v>
      </c>
      <c r="AT158" s="21" t="s">
        <v>152</v>
      </c>
      <c r="AU158" s="21" t="s">
        <v>108</v>
      </c>
      <c r="AY158" s="21" t="s">
        <v>151</v>
      </c>
      <c r="BE158" s="112">
        <f>IF(U158="základní",N158,0)</f>
        <v>0</v>
      </c>
      <c r="BF158" s="112">
        <f>IF(U158="snížená",N158,0)</f>
        <v>0</v>
      </c>
      <c r="BG158" s="112">
        <f>IF(U158="zákl. přenesená",N158,0)</f>
        <v>0</v>
      </c>
      <c r="BH158" s="112">
        <f>IF(U158="sníž. přenesená",N158,0)</f>
        <v>0</v>
      </c>
      <c r="BI158" s="112">
        <f>IF(U158="nulová",N158,0)</f>
        <v>0</v>
      </c>
      <c r="BJ158" s="21" t="s">
        <v>86</v>
      </c>
      <c r="BK158" s="112">
        <f>ROUND(L158*K158,2)</f>
        <v>0</v>
      </c>
      <c r="BL158" s="21" t="s">
        <v>156</v>
      </c>
      <c r="BM158" s="21" t="s">
        <v>510</v>
      </c>
    </row>
    <row r="159" spans="2:65" s="1" customFormat="1" ht="16.5" customHeight="1">
      <c r="B159" s="37"/>
      <c r="C159" s="199" t="s">
        <v>235</v>
      </c>
      <c r="D159" s="199" t="s">
        <v>198</v>
      </c>
      <c r="E159" s="200" t="s">
        <v>230</v>
      </c>
      <c r="F159" s="255" t="s">
        <v>231</v>
      </c>
      <c r="G159" s="255"/>
      <c r="H159" s="255"/>
      <c r="I159" s="255"/>
      <c r="J159" s="201" t="s">
        <v>232</v>
      </c>
      <c r="K159" s="202">
        <v>1.03</v>
      </c>
      <c r="L159" s="261">
        <v>0</v>
      </c>
      <c r="M159" s="262"/>
      <c r="N159" s="263">
        <f>ROUND(L159*K159,2)</f>
        <v>0</v>
      </c>
      <c r="O159" s="250"/>
      <c r="P159" s="250"/>
      <c r="Q159" s="250"/>
      <c r="R159" s="39"/>
      <c r="T159" s="173" t="s">
        <v>21</v>
      </c>
      <c r="U159" s="46" t="s">
        <v>43</v>
      </c>
      <c r="V159" s="38"/>
      <c r="W159" s="174">
        <f>V159*K159</f>
        <v>0</v>
      </c>
      <c r="X159" s="174">
        <v>1E-3</v>
      </c>
      <c r="Y159" s="174">
        <f>X159*K159</f>
        <v>1.0300000000000001E-3</v>
      </c>
      <c r="Z159" s="174">
        <v>0</v>
      </c>
      <c r="AA159" s="175">
        <f>Z159*K159</f>
        <v>0</v>
      </c>
      <c r="AR159" s="21" t="s">
        <v>201</v>
      </c>
      <c r="AT159" s="21" t="s">
        <v>198</v>
      </c>
      <c r="AU159" s="21" t="s">
        <v>108</v>
      </c>
      <c r="AY159" s="21" t="s">
        <v>151</v>
      </c>
      <c r="BE159" s="112">
        <f>IF(U159="základní",N159,0)</f>
        <v>0</v>
      </c>
      <c r="BF159" s="112">
        <f>IF(U159="snížená",N159,0)</f>
        <v>0</v>
      </c>
      <c r="BG159" s="112">
        <f>IF(U159="zákl. přenesená",N159,0)</f>
        <v>0</v>
      </c>
      <c r="BH159" s="112">
        <f>IF(U159="sníž. přenesená",N159,0)</f>
        <v>0</v>
      </c>
      <c r="BI159" s="112">
        <f>IF(U159="nulová",N159,0)</f>
        <v>0</v>
      </c>
      <c r="BJ159" s="21" t="s">
        <v>86</v>
      </c>
      <c r="BK159" s="112">
        <f>ROUND(L159*K159,2)</f>
        <v>0</v>
      </c>
      <c r="BL159" s="21" t="s">
        <v>156</v>
      </c>
      <c r="BM159" s="21" t="s">
        <v>511</v>
      </c>
    </row>
    <row r="160" spans="2:65" s="11" customFormat="1" ht="16.5" customHeight="1">
      <c r="B160" s="183"/>
      <c r="C160" s="184"/>
      <c r="D160" s="184"/>
      <c r="E160" s="185" t="s">
        <v>21</v>
      </c>
      <c r="F160" s="257" t="s">
        <v>512</v>
      </c>
      <c r="G160" s="258"/>
      <c r="H160" s="258"/>
      <c r="I160" s="258"/>
      <c r="J160" s="184"/>
      <c r="K160" s="186">
        <v>1.03</v>
      </c>
      <c r="L160" s="184"/>
      <c r="M160" s="184"/>
      <c r="N160" s="184"/>
      <c r="O160" s="184"/>
      <c r="P160" s="184"/>
      <c r="Q160" s="184"/>
      <c r="R160" s="187"/>
      <c r="T160" s="188"/>
      <c r="U160" s="184"/>
      <c r="V160" s="184"/>
      <c r="W160" s="184"/>
      <c r="X160" s="184"/>
      <c r="Y160" s="184"/>
      <c r="Z160" s="184"/>
      <c r="AA160" s="189"/>
      <c r="AT160" s="190" t="s">
        <v>159</v>
      </c>
      <c r="AU160" s="190" t="s">
        <v>108</v>
      </c>
      <c r="AV160" s="11" t="s">
        <v>108</v>
      </c>
      <c r="AW160" s="11" t="s">
        <v>35</v>
      </c>
      <c r="AX160" s="11" t="s">
        <v>86</v>
      </c>
      <c r="AY160" s="190" t="s">
        <v>151</v>
      </c>
    </row>
    <row r="161" spans="2:65" s="9" customFormat="1" ht="29.85" customHeight="1">
      <c r="B161" s="158"/>
      <c r="C161" s="159"/>
      <c r="D161" s="168" t="s">
        <v>460</v>
      </c>
      <c r="E161" s="168"/>
      <c r="F161" s="168"/>
      <c r="G161" s="168"/>
      <c r="H161" s="168"/>
      <c r="I161" s="168"/>
      <c r="J161" s="168"/>
      <c r="K161" s="168"/>
      <c r="L161" s="168"/>
      <c r="M161" s="168"/>
      <c r="N161" s="290">
        <f>BK161</f>
        <v>0</v>
      </c>
      <c r="O161" s="291"/>
      <c r="P161" s="291"/>
      <c r="Q161" s="291"/>
      <c r="R161" s="161"/>
      <c r="T161" s="162"/>
      <c r="U161" s="159"/>
      <c r="V161" s="159"/>
      <c r="W161" s="163">
        <f>SUM(W162:W170)</f>
        <v>0</v>
      </c>
      <c r="X161" s="159"/>
      <c r="Y161" s="163">
        <f>SUM(Y162:Y170)</f>
        <v>9.8584614000000013</v>
      </c>
      <c r="Z161" s="159"/>
      <c r="AA161" s="164">
        <f>SUM(AA162:AA170)</f>
        <v>0</v>
      </c>
      <c r="AR161" s="165" t="s">
        <v>86</v>
      </c>
      <c r="AT161" s="166" t="s">
        <v>77</v>
      </c>
      <c r="AU161" s="166" t="s">
        <v>86</v>
      </c>
      <c r="AY161" s="165" t="s">
        <v>151</v>
      </c>
      <c r="BK161" s="167">
        <f>SUM(BK162:BK170)</f>
        <v>0</v>
      </c>
    </row>
    <row r="162" spans="2:65" s="1" customFormat="1" ht="25.5" customHeight="1">
      <c r="B162" s="37"/>
      <c r="C162" s="169" t="s">
        <v>11</v>
      </c>
      <c r="D162" s="169" t="s">
        <v>152</v>
      </c>
      <c r="E162" s="170" t="s">
        <v>513</v>
      </c>
      <c r="F162" s="256" t="s">
        <v>514</v>
      </c>
      <c r="G162" s="256"/>
      <c r="H162" s="256"/>
      <c r="I162" s="256"/>
      <c r="J162" s="171" t="s">
        <v>155</v>
      </c>
      <c r="K162" s="172">
        <v>8.4</v>
      </c>
      <c r="L162" s="259">
        <v>0</v>
      </c>
      <c r="M162" s="260"/>
      <c r="N162" s="250">
        <f>ROUND(L162*K162,2)</f>
        <v>0</v>
      </c>
      <c r="O162" s="250"/>
      <c r="P162" s="250"/>
      <c r="Q162" s="250"/>
      <c r="R162" s="39"/>
      <c r="T162" s="173" t="s">
        <v>21</v>
      </c>
      <c r="U162" s="46" t="s">
        <v>43</v>
      </c>
      <c r="V162" s="38"/>
      <c r="W162" s="174">
        <f>V162*K162</f>
        <v>0</v>
      </c>
      <c r="X162" s="174">
        <v>0</v>
      </c>
      <c r="Y162" s="174">
        <f>X162*K162</f>
        <v>0</v>
      </c>
      <c r="Z162" s="174">
        <v>0</v>
      </c>
      <c r="AA162" s="175">
        <f>Z162*K162</f>
        <v>0</v>
      </c>
      <c r="AR162" s="21" t="s">
        <v>156</v>
      </c>
      <c r="AT162" s="21" t="s">
        <v>152</v>
      </c>
      <c r="AU162" s="21" t="s">
        <v>108</v>
      </c>
      <c r="AY162" s="21" t="s">
        <v>151</v>
      </c>
      <c r="BE162" s="112">
        <f>IF(U162="základní",N162,0)</f>
        <v>0</v>
      </c>
      <c r="BF162" s="112">
        <f>IF(U162="snížená",N162,0)</f>
        <v>0</v>
      </c>
      <c r="BG162" s="112">
        <f>IF(U162="zákl. přenesená",N162,0)</f>
        <v>0</v>
      </c>
      <c r="BH162" s="112">
        <f>IF(U162="sníž. přenesená",N162,0)</f>
        <v>0</v>
      </c>
      <c r="BI162" s="112">
        <f>IF(U162="nulová",N162,0)</f>
        <v>0</v>
      </c>
      <c r="BJ162" s="21" t="s">
        <v>86</v>
      </c>
      <c r="BK162" s="112">
        <f>ROUND(L162*K162,2)</f>
        <v>0</v>
      </c>
      <c r="BL162" s="21" t="s">
        <v>156</v>
      </c>
      <c r="BM162" s="21" t="s">
        <v>515</v>
      </c>
    </row>
    <row r="163" spans="2:65" s="10" customFormat="1" ht="16.5" customHeight="1">
      <c r="B163" s="176"/>
      <c r="C163" s="177"/>
      <c r="D163" s="177"/>
      <c r="E163" s="178" t="s">
        <v>21</v>
      </c>
      <c r="F163" s="281" t="s">
        <v>516</v>
      </c>
      <c r="G163" s="282"/>
      <c r="H163" s="282"/>
      <c r="I163" s="282"/>
      <c r="J163" s="177"/>
      <c r="K163" s="178" t="s">
        <v>21</v>
      </c>
      <c r="L163" s="177"/>
      <c r="M163" s="177"/>
      <c r="N163" s="177"/>
      <c r="O163" s="177"/>
      <c r="P163" s="177"/>
      <c r="Q163" s="177"/>
      <c r="R163" s="179"/>
      <c r="T163" s="180"/>
      <c r="U163" s="177"/>
      <c r="V163" s="177"/>
      <c r="W163" s="177"/>
      <c r="X163" s="177"/>
      <c r="Y163" s="177"/>
      <c r="Z163" s="177"/>
      <c r="AA163" s="181"/>
      <c r="AT163" s="182" t="s">
        <v>159</v>
      </c>
      <c r="AU163" s="182" t="s">
        <v>108</v>
      </c>
      <c r="AV163" s="10" t="s">
        <v>86</v>
      </c>
      <c r="AW163" s="10" t="s">
        <v>35</v>
      </c>
      <c r="AX163" s="10" t="s">
        <v>78</v>
      </c>
      <c r="AY163" s="182" t="s">
        <v>151</v>
      </c>
    </row>
    <row r="164" spans="2:65" s="11" customFormat="1" ht="16.5" customHeight="1">
      <c r="B164" s="183"/>
      <c r="C164" s="184"/>
      <c r="D164" s="184"/>
      <c r="E164" s="185" t="s">
        <v>21</v>
      </c>
      <c r="F164" s="285" t="s">
        <v>517</v>
      </c>
      <c r="G164" s="286"/>
      <c r="H164" s="286"/>
      <c r="I164" s="286"/>
      <c r="J164" s="184"/>
      <c r="K164" s="186">
        <v>8.4</v>
      </c>
      <c r="L164" s="184"/>
      <c r="M164" s="184"/>
      <c r="N164" s="184"/>
      <c r="O164" s="184"/>
      <c r="P164" s="184"/>
      <c r="Q164" s="184"/>
      <c r="R164" s="187"/>
      <c r="T164" s="188"/>
      <c r="U164" s="184"/>
      <c r="V164" s="184"/>
      <c r="W164" s="184"/>
      <c r="X164" s="184"/>
      <c r="Y164" s="184"/>
      <c r="Z164" s="184"/>
      <c r="AA164" s="189"/>
      <c r="AT164" s="190" t="s">
        <v>159</v>
      </c>
      <c r="AU164" s="190" t="s">
        <v>108</v>
      </c>
      <c r="AV164" s="11" t="s">
        <v>108</v>
      </c>
      <c r="AW164" s="11" t="s">
        <v>35</v>
      </c>
      <c r="AX164" s="11" t="s">
        <v>86</v>
      </c>
      <c r="AY164" s="190" t="s">
        <v>151</v>
      </c>
    </row>
    <row r="165" spans="2:65" s="1" customFormat="1" ht="38.25" customHeight="1">
      <c r="B165" s="37"/>
      <c r="C165" s="169" t="s">
        <v>244</v>
      </c>
      <c r="D165" s="169" t="s">
        <v>152</v>
      </c>
      <c r="E165" s="170" t="s">
        <v>518</v>
      </c>
      <c r="F165" s="256" t="s">
        <v>519</v>
      </c>
      <c r="G165" s="256"/>
      <c r="H165" s="256"/>
      <c r="I165" s="256"/>
      <c r="J165" s="171" t="s">
        <v>206</v>
      </c>
      <c r="K165" s="172">
        <v>18</v>
      </c>
      <c r="L165" s="259">
        <v>0</v>
      </c>
      <c r="M165" s="260"/>
      <c r="N165" s="250">
        <f>ROUND(L165*K165,2)</f>
        <v>0</v>
      </c>
      <c r="O165" s="250"/>
      <c r="P165" s="250"/>
      <c r="Q165" s="250"/>
      <c r="R165" s="39"/>
      <c r="T165" s="173" t="s">
        <v>21</v>
      </c>
      <c r="U165" s="46" t="s">
        <v>43</v>
      </c>
      <c r="V165" s="38"/>
      <c r="W165" s="174">
        <f>V165*K165</f>
        <v>0</v>
      </c>
      <c r="X165" s="174">
        <v>0.51009000000000004</v>
      </c>
      <c r="Y165" s="174">
        <f>X165*K165</f>
        <v>9.1816200000000006</v>
      </c>
      <c r="Z165" s="174">
        <v>0</v>
      </c>
      <c r="AA165" s="175">
        <f>Z165*K165</f>
        <v>0</v>
      </c>
      <c r="AR165" s="21" t="s">
        <v>156</v>
      </c>
      <c r="AT165" s="21" t="s">
        <v>152</v>
      </c>
      <c r="AU165" s="21" t="s">
        <v>108</v>
      </c>
      <c r="AY165" s="21" t="s">
        <v>151</v>
      </c>
      <c r="BE165" s="112">
        <f>IF(U165="základní",N165,0)</f>
        <v>0</v>
      </c>
      <c r="BF165" s="112">
        <f>IF(U165="snížená",N165,0)</f>
        <v>0</v>
      </c>
      <c r="BG165" s="112">
        <f>IF(U165="zákl. přenesená",N165,0)</f>
        <v>0</v>
      </c>
      <c r="BH165" s="112">
        <f>IF(U165="sníž. přenesená",N165,0)</f>
        <v>0</v>
      </c>
      <c r="BI165" s="112">
        <f>IF(U165="nulová",N165,0)</f>
        <v>0</v>
      </c>
      <c r="BJ165" s="21" t="s">
        <v>86</v>
      </c>
      <c r="BK165" s="112">
        <f>ROUND(L165*K165,2)</f>
        <v>0</v>
      </c>
      <c r="BL165" s="21" t="s">
        <v>156</v>
      </c>
      <c r="BM165" s="21" t="s">
        <v>520</v>
      </c>
    </row>
    <row r="166" spans="2:65" s="10" customFormat="1" ht="16.5" customHeight="1">
      <c r="B166" s="176"/>
      <c r="C166" s="177"/>
      <c r="D166" s="177"/>
      <c r="E166" s="178" t="s">
        <v>21</v>
      </c>
      <c r="F166" s="281" t="s">
        <v>521</v>
      </c>
      <c r="G166" s="282"/>
      <c r="H166" s="282"/>
      <c r="I166" s="282"/>
      <c r="J166" s="177"/>
      <c r="K166" s="178" t="s">
        <v>21</v>
      </c>
      <c r="L166" s="177"/>
      <c r="M166" s="177"/>
      <c r="N166" s="177"/>
      <c r="O166" s="177"/>
      <c r="P166" s="177"/>
      <c r="Q166" s="177"/>
      <c r="R166" s="179"/>
      <c r="T166" s="180"/>
      <c r="U166" s="177"/>
      <c r="V166" s="177"/>
      <c r="W166" s="177"/>
      <c r="X166" s="177"/>
      <c r="Y166" s="177"/>
      <c r="Z166" s="177"/>
      <c r="AA166" s="181"/>
      <c r="AT166" s="182" t="s">
        <v>159</v>
      </c>
      <c r="AU166" s="182" t="s">
        <v>108</v>
      </c>
      <c r="AV166" s="10" t="s">
        <v>86</v>
      </c>
      <c r="AW166" s="10" t="s">
        <v>35</v>
      </c>
      <c r="AX166" s="10" t="s">
        <v>78</v>
      </c>
      <c r="AY166" s="182" t="s">
        <v>151</v>
      </c>
    </row>
    <row r="167" spans="2:65" s="11" customFormat="1" ht="16.5" customHeight="1">
      <c r="B167" s="183"/>
      <c r="C167" s="184"/>
      <c r="D167" s="184"/>
      <c r="E167" s="185" t="s">
        <v>21</v>
      </c>
      <c r="F167" s="285" t="s">
        <v>255</v>
      </c>
      <c r="G167" s="286"/>
      <c r="H167" s="286"/>
      <c r="I167" s="286"/>
      <c r="J167" s="184"/>
      <c r="K167" s="186">
        <v>18</v>
      </c>
      <c r="L167" s="184"/>
      <c r="M167" s="184"/>
      <c r="N167" s="184"/>
      <c r="O167" s="184"/>
      <c r="P167" s="184"/>
      <c r="Q167" s="184"/>
      <c r="R167" s="187"/>
      <c r="T167" s="188"/>
      <c r="U167" s="184"/>
      <c r="V167" s="184"/>
      <c r="W167" s="184"/>
      <c r="X167" s="184"/>
      <c r="Y167" s="184"/>
      <c r="Z167" s="184"/>
      <c r="AA167" s="189"/>
      <c r="AT167" s="190" t="s">
        <v>159</v>
      </c>
      <c r="AU167" s="190" t="s">
        <v>108</v>
      </c>
      <c r="AV167" s="11" t="s">
        <v>108</v>
      </c>
      <c r="AW167" s="11" t="s">
        <v>35</v>
      </c>
      <c r="AX167" s="11" t="s">
        <v>86</v>
      </c>
      <c r="AY167" s="190" t="s">
        <v>151</v>
      </c>
    </row>
    <row r="168" spans="2:65" s="1" customFormat="1" ht="25.5" customHeight="1">
      <c r="B168" s="37"/>
      <c r="C168" s="169" t="s">
        <v>250</v>
      </c>
      <c r="D168" s="169" t="s">
        <v>152</v>
      </c>
      <c r="E168" s="170" t="s">
        <v>522</v>
      </c>
      <c r="F168" s="256" t="s">
        <v>523</v>
      </c>
      <c r="G168" s="256"/>
      <c r="H168" s="256"/>
      <c r="I168" s="256"/>
      <c r="J168" s="171" t="s">
        <v>155</v>
      </c>
      <c r="K168" s="172">
        <v>0.27</v>
      </c>
      <c r="L168" s="259">
        <v>0</v>
      </c>
      <c r="M168" s="260"/>
      <c r="N168" s="250">
        <f>ROUND(L168*K168,2)</f>
        <v>0</v>
      </c>
      <c r="O168" s="250"/>
      <c r="P168" s="250"/>
      <c r="Q168" s="250"/>
      <c r="R168" s="39"/>
      <c r="T168" s="173" t="s">
        <v>21</v>
      </c>
      <c r="U168" s="46" t="s">
        <v>43</v>
      </c>
      <c r="V168" s="38"/>
      <c r="W168" s="174">
        <f>V168*K168</f>
        <v>0</v>
      </c>
      <c r="X168" s="174">
        <v>2.5068199999999998</v>
      </c>
      <c r="Y168" s="174">
        <f>X168*K168</f>
        <v>0.67684140000000004</v>
      </c>
      <c r="Z168" s="174">
        <v>0</v>
      </c>
      <c r="AA168" s="175">
        <f>Z168*K168</f>
        <v>0</v>
      </c>
      <c r="AR168" s="21" t="s">
        <v>156</v>
      </c>
      <c r="AT168" s="21" t="s">
        <v>152</v>
      </c>
      <c r="AU168" s="21" t="s">
        <v>108</v>
      </c>
      <c r="AY168" s="21" t="s">
        <v>151</v>
      </c>
      <c r="BE168" s="112">
        <f>IF(U168="základní",N168,0)</f>
        <v>0</v>
      </c>
      <c r="BF168" s="112">
        <f>IF(U168="snížená",N168,0)</f>
        <v>0</v>
      </c>
      <c r="BG168" s="112">
        <f>IF(U168="zákl. přenesená",N168,0)</f>
        <v>0</v>
      </c>
      <c r="BH168" s="112">
        <f>IF(U168="sníž. přenesená",N168,0)</f>
        <v>0</v>
      </c>
      <c r="BI168" s="112">
        <f>IF(U168="nulová",N168,0)</f>
        <v>0</v>
      </c>
      <c r="BJ168" s="21" t="s">
        <v>86</v>
      </c>
      <c r="BK168" s="112">
        <f>ROUND(L168*K168,2)</f>
        <v>0</v>
      </c>
      <c r="BL168" s="21" t="s">
        <v>156</v>
      </c>
      <c r="BM168" s="21" t="s">
        <v>524</v>
      </c>
    </row>
    <row r="169" spans="2:65" s="10" customFormat="1" ht="16.5" customHeight="1">
      <c r="B169" s="176"/>
      <c r="C169" s="177"/>
      <c r="D169" s="177"/>
      <c r="E169" s="178" t="s">
        <v>21</v>
      </c>
      <c r="F169" s="281" t="s">
        <v>525</v>
      </c>
      <c r="G169" s="282"/>
      <c r="H169" s="282"/>
      <c r="I169" s="282"/>
      <c r="J169" s="177"/>
      <c r="K169" s="178" t="s">
        <v>21</v>
      </c>
      <c r="L169" s="177"/>
      <c r="M169" s="177"/>
      <c r="N169" s="177"/>
      <c r="O169" s="177"/>
      <c r="P169" s="177"/>
      <c r="Q169" s="177"/>
      <c r="R169" s="179"/>
      <c r="T169" s="180"/>
      <c r="U169" s="177"/>
      <c r="V169" s="177"/>
      <c r="W169" s="177"/>
      <c r="X169" s="177"/>
      <c r="Y169" s="177"/>
      <c r="Z169" s="177"/>
      <c r="AA169" s="181"/>
      <c r="AT169" s="182" t="s">
        <v>159</v>
      </c>
      <c r="AU169" s="182" t="s">
        <v>108</v>
      </c>
      <c r="AV169" s="10" t="s">
        <v>86</v>
      </c>
      <c r="AW169" s="10" t="s">
        <v>35</v>
      </c>
      <c r="AX169" s="10" t="s">
        <v>78</v>
      </c>
      <c r="AY169" s="182" t="s">
        <v>151</v>
      </c>
    </row>
    <row r="170" spans="2:65" s="11" customFormat="1" ht="16.5" customHeight="1">
      <c r="B170" s="183"/>
      <c r="C170" s="184"/>
      <c r="D170" s="184"/>
      <c r="E170" s="185" t="s">
        <v>21</v>
      </c>
      <c r="F170" s="285" t="s">
        <v>526</v>
      </c>
      <c r="G170" s="286"/>
      <c r="H170" s="286"/>
      <c r="I170" s="286"/>
      <c r="J170" s="184"/>
      <c r="K170" s="186">
        <v>0.27</v>
      </c>
      <c r="L170" s="184"/>
      <c r="M170" s="184"/>
      <c r="N170" s="184"/>
      <c r="O170" s="184"/>
      <c r="P170" s="184"/>
      <c r="Q170" s="184"/>
      <c r="R170" s="187"/>
      <c r="T170" s="188"/>
      <c r="U170" s="184"/>
      <c r="V170" s="184"/>
      <c r="W170" s="184"/>
      <c r="X170" s="184"/>
      <c r="Y170" s="184"/>
      <c r="Z170" s="184"/>
      <c r="AA170" s="189"/>
      <c r="AT170" s="190" t="s">
        <v>159</v>
      </c>
      <c r="AU170" s="190" t="s">
        <v>108</v>
      </c>
      <c r="AV170" s="11" t="s">
        <v>108</v>
      </c>
      <c r="AW170" s="11" t="s">
        <v>35</v>
      </c>
      <c r="AX170" s="11" t="s">
        <v>86</v>
      </c>
      <c r="AY170" s="190" t="s">
        <v>151</v>
      </c>
    </row>
    <row r="171" spans="2:65" s="9" customFormat="1" ht="29.85" customHeight="1">
      <c r="B171" s="158"/>
      <c r="C171" s="159"/>
      <c r="D171" s="168" t="s">
        <v>461</v>
      </c>
      <c r="E171" s="168"/>
      <c r="F171" s="168"/>
      <c r="G171" s="168"/>
      <c r="H171" s="168"/>
      <c r="I171" s="168"/>
      <c r="J171" s="168"/>
      <c r="K171" s="168"/>
      <c r="L171" s="168"/>
      <c r="M171" s="168"/>
      <c r="N171" s="290">
        <f>BK171</f>
        <v>0</v>
      </c>
      <c r="O171" s="291"/>
      <c r="P171" s="291"/>
      <c r="Q171" s="291"/>
      <c r="R171" s="161"/>
      <c r="T171" s="162"/>
      <c r="U171" s="159"/>
      <c r="V171" s="159"/>
      <c r="W171" s="163">
        <f>SUM(W172:W174)</f>
        <v>0</v>
      </c>
      <c r="X171" s="159"/>
      <c r="Y171" s="163">
        <f>SUM(Y172:Y174)</f>
        <v>13.37886</v>
      </c>
      <c r="Z171" s="159"/>
      <c r="AA171" s="164">
        <f>SUM(AA172:AA174)</f>
        <v>0</v>
      </c>
      <c r="AR171" s="165" t="s">
        <v>86</v>
      </c>
      <c r="AT171" s="166" t="s">
        <v>77</v>
      </c>
      <c r="AU171" s="166" t="s">
        <v>86</v>
      </c>
      <c r="AY171" s="165" t="s">
        <v>151</v>
      </c>
      <c r="BK171" s="167">
        <f>SUM(BK172:BK174)</f>
        <v>0</v>
      </c>
    </row>
    <row r="172" spans="2:65" s="1" customFormat="1" ht="25.5" customHeight="1">
      <c r="B172" s="37"/>
      <c r="C172" s="169" t="s">
        <v>255</v>
      </c>
      <c r="D172" s="169" t="s">
        <v>152</v>
      </c>
      <c r="E172" s="170" t="s">
        <v>527</v>
      </c>
      <c r="F172" s="256" t="s">
        <v>528</v>
      </c>
      <c r="G172" s="256"/>
      <c r="H172" s="256"/>
      <c r="I172" s="256"/>
      <c r="J172" s="171" t="s">
        <v>206</v>
      </c>
      <c r="K172" s="172">
        <v>18</v>
      </c>
      <c r="L172" s="259">
        <v>0</v>
      </c>
      <c r="M172" s="260"/>
      <c r="N172" s="250">
        <f>ROUND(L172*K172,2)</f>
        <v>0</v>
      </c>
      <c r="O172" s="250"/>
      <c r="P172" s="250"/>
      <c r="Q172" s="250"/>
      <c r="R172" s="39"/>
      <c r="T172" s="173" t="s">
        <v>21</v>
      </c>
      <c r="U172" s="46" t="s">
        <v>43</v>
      </c>
      <c r="V172" s="38"/>
      <c r="W172" s="174">
        <f>V172*K172</f>
        <v>0</v>
      </c>
      <c r="X172" s="174">
        <v>0.74326999999999999</v>
      </c>
      <c r="Y172" s="174">
        <f>X172*K172</f>
        <v>13.37886</v>
      </c>
      <c r="Z172" s="174">
        <v>0</v>
      </c>
      <c r="AA172" s="175">
        <f>Z172*K172</f>
        <v>0</v>
      </c>
      <c r="AR172" s="21" t="s">
        <v>156</v>
      </c>
      <c r="AT172" s="21" t="s">
        <v>152</v>
      </c>
      <c r="AU172" s="21" t="s">
        <v>108</v>
      </c>
      <c r="AY172" s="21" t="s">
        <v>151</v>
      </c>
      <c r="BE172" s="112">
        <f>IF(U172="základní",N172,0)</f>
        <v>0</v>
      </c>
      <c r="BF172" s="112">
        <f>IF(U172="snížená",N172,0)</f>
        <v>0</v>
      </c>
      <c r="BG172" s="112">
        <f>IF(U172="zákl. přenesená",N172,0)</f>
        <v>0</v>
      </c>
      <c r="BH172" s="112">
        <f>IF(U172="sníž. přenesená",N172,0)</f>
        <v>0</v>
      </c>
      <c r="BI172" s="112">
        <f>IF(U172="nulová",N172,0)</f>
        <v>0</v>
      </c>
      <c r="BJ172" s="21" t="s">
        <v>86</v>
      </c>
      <c r="BK172" s="112">
        <f>ROUND(L172*K172,2)</f>
        <v>0</v>
      </c>
      <c r="BL172" s="21" t="s">
        <v>156</v>
      </c>
      <c r="BM172" s="21" t="s">
        <v>529</v>
      </c>
    </row>
    <row r="173" spans="2:65" s="10" customFormat="1" ht="16.5" customHeight="1">
      <c r="B173" s="176"/>
      <c r="C173" s="177"/>
      <c r="D173" s="177"/>
      <c r="E173" s="178" t="s">
        <v>21</v>
      </c>
      <c r="F173" s="281" t="s">
        <v>521</v>
      </c>
      <c r="G173" s="282"/>
      <c r="H173" s="282"/>
      <c r="I173" s="282"/>
      <c r="J173" s="177"/>
      <c r="K173" s="178" t="s">
        <v>21</v>
      </c>
      <c r="L173" s="177"/>
      <c r="M173" s="177"/>
      <c r="N173" s="177"/>
      <c r="O173" s="177"/>
      <c r="P173" s="177"/>
      <c r="Q173" s="177"/>
      <c r="R173" s="179"/>
      <c r="T173" s="180"/>
      <c r="U173" s="177"/>
      <c r="V173" s="177"/>
      <c r="W173" s="177"/>
      <c r="X173" s="177"/>
      <c r="Y173" s="177"/>
      <c r="Z173" s="177"/>
      <c r="AA173" s="181"/>
      <c r="AT173" s="182" t="s">
        <v>159</v>
      </c>
      <c r="AU173" s="182" t="s">
        <v>108</v>
      </c>
      <c r="AV173" s="10" t="s">
        <v>86</v>
      </c>
      <c r="AW173" s="10" t="s">
        <v>35</v>
      </c>
      <c r="AX173" s="10" t="s">
        <v>78</v>
      </c>
      <c r="AY173" s="182" t="s">
        <v>151</v>
      </c>
    </row>
    <row r="174" spans="2:65" s="11" customFormat="1" ht="16.5" customHeight="1">
      <c r="B174" s="183"/>
      <c r="C174" s="184"/>
      <c r="D174" s="184"/>
      <c r="E174" s="185" t="s">
        <v>21</v>
      </c>
      <c r="F174" s="285" t="s">
        <v>255</v>
      </c>
      <c r="G174" s="286"/>
      <c r="H174" s="286"/>
      <c r="I174" s="286"/>
      <c r="J174" s="184"/>
      <c r="K174" s="186">
        <v>18</v>
      </c>
      <c r="L174" s="184"/>
      <c r="M174" s="184"/>
      <c r="N174" s="184"/>
      <c r="O174" s="184"/>
      <c r="P174" s="184"/>
      <c r="Q174" s="184"/>
      <c r="R174" s="187"/>
      <c r="T174" s="188"/>
      <c r="U174" s="184"/>
      <c r="V174" s="184"/>
      <c r="W174" s="184"/>
      <c r="X174" s="184"/>
      <c r="Y174" s="184"/>
      <c r="Z174" s="184"/>
      <c r="AA174" s="189"/>
      <c r="AT174" s="190" t="s">
        <v>159</v>
      </c>
      <c r="AU174" s="190" t="s">
        <v>108</v>
      </c>
      <c r="AV174" s="11" t="s">
        <v>108</v>
      </c>
      <c r="AW174" s="11" t="s">
        <v>35</v>
      </c>
      <c r="AX174" s="11" t="s">
        <v>86</v>
      </c>
      <c r="AY174" s="190" t="s">
        <v>151</v>
      </c>
    </row>
    <row r="175" spans="2:65" s="9" customFormat="1" ht="29.85" customHeight="1">
      <c r="B175" s="158"/>
      <c r="C175" s="159"/>
      <c r="D175" s="168" t="s">
        <v>462</v>
      </c>
      <c r="E175" s="168"/>
      <c r="F175" s="168"/>
      <c r="G175" s="168"/>
      <c r="H175" s="168"/>
      <c r="I175" s="168"/>
      <c r="J175" s="168"/>
      <c r="K175" s="168"/>
      <c r="L175" s="168"/>
      <c r="M175" s="168"/>
      <c r="N175" s="290">
        <f>BK175</f>
        <v>0</v>
      </c>
      <c r="O175" s="291"/>
      <c r="P175" s="291"/>
      <c r="Q175" s="291"/>
      <c r="R175" s="161"/>
      <c r="T175" s="162"/>
      <c r="U175" s="159"/>
      <c r="V175" s="159"/>
      <c r="W175" s="163">
        <f>SUM(W176:W184)</f>
        <v>0</v>
      </c>
      <c r="X175" s="159"/>
      <c r="Y175" s="163">
        <f>SUM(Y176:Y184)</f>
        <v>3.6059999999999995E-2</v>
      </c>
      <c r="Z175" s="159"/>
      <c r="AA175" s="164">
        <f>SUM(AA176:AA184)</f>
        <v>0</v>
      </c>
      <c r="AR175" s="165" t="s">
        <v>86</v>
      </c>
      <c r="AT175" s="166" t="s">
        <v>77</v>
      </c>
      <c r="AU175" s="166" t="s">
        <v>86</v>
      </c>
      <c r="AY175" s="165" t="s">
        <v>151</v>
      </c>
      <c r="BK175" s="167">
        <f>SUM(BK176:BK184)</f>
        <v>0</v>
      </c>
    </row>
    <row r="176" spans="2:65" s="1" customFormat="1" ht="25.5" customHeight="1">
      <c r="B176" s="37"/>
      <c r="C176" s="169" t="s">
        <v>260</v>
      </c>
      <c r="D176" s="169" t="s">
        <v>152</v>
      </c>
      <c r="E176" s="170" t="s">
        <v>530</v>
      </c>
      <c r="F176" s="256" t="s">
        <v>531</v>
      </c>
      <c r="G176" s="256"/>
      <c r="H176" s="256"/>
      <c r="I176" s="256"/>
      <c r="J176" s="171" t="s">
        <v>267</v>
      </c>
      <c r="K176" s="172">
        <v>105</v>
      </c>
      <c r="L176" s="259">
        <v>0</v>
      </c>
      <c r="M176" s="260"/>
      <c r="N176" s="250">
        <f>ROUND(L176*K176,2)</f>
        <v>0</v>
      </c>
      <c r="O176" s="250"/>
      <c r="P176" s="250"/>
      <c r="Q176" s="250"/>
      <c r="R176" s="39"/>
      <c r="T176" s="173" t="s">
        <v>21</v>
      </c>
      <c r="U176" s="46" t="s">
        <v>43</v>
      </c>
      <c r="V176" s="38"/>
      <c r="W176" s="174">
        <f>V176*K176</f>
        <v>0</v>
      </c>
      <c r="X176" s="174">
        <v>1.0000000000000001E-5</v>
      </c>
      <c r="Y176" s="174">
        <f>X176*K176</f>
        <v>1.0500000000000002E-3</v>
      </c>
      <c r="Z176" s="174">
        <v>0</v>
      </c>
      <c r="AA176" s="175">
        <f>Z176*K176</f>
        <v>0</v>
      </c>
      <c r="AR176" s="21" t="s">
        <v>156</v>
      </c>
      <c r="AT176" s="21" t="s">
        <v>152</v>
      </c>
      <c r="AU176" s="21" t="s">
        <v>108</v>
      </c>
      <c r="AY176" s="21" t="s">
        <v>151</v>
      </c>
      <c r="BE176" s="112">
        <f>IF(U176="základní",N176,0)</f>
        <v>0</v>
      </c>
      <c r="BF176" s="112">
        <f>IF(U176="snížená",N176,0)</f>
        <v>0</v>
      </c>
      <c r="BG176" s="112">
        <f>IF(U176="zákl. přenesená",N176,0)</f>
        <v>0</v>
      </c>
      <c r="BH176" s="112">
        <f>IF(U176="sníž. přenesená",N176,0)</f>
        <v>0</v>
      </c>
      <c r="BI176" s="112">
        <f>IF(U176="nulová",N176,0)</f>
        <v>0</v>
      </c>
      <c r="BJ176" s="21" t="s">
        <v>86</v>
      </c>
      <c r="BK176" s="112">
        <f>ROUND(L176*K176,2)</f>
        <v>0</v>
      </c>
      <c r="BL176" s="21" t="s">
        <v>156</v>
      </c>
      <c r="BM176" s="21" t="s">
        <v>532</v>
      </c>
    </row>
    <row r="177" spans="2:65" s="10" customFormat="1" ht="16.5" customHeight="1">
      <c r="B177" s="176"/>
      <c r="C177" s="177"/>
      <c r="D177" s="177"/>
      <c r="E177" s="178" t="s">
        <v>21</v>
      </c>
      <c r="F177" s="281" t="s">
        <v>533</v>
      </c>
      <c r="G177" s="282"/>
      <c r="H177" s="282"/>
      <c r="I177" s="282"/>
      <c r="J177" s="177"/>
      <c r="K177" s="178" t="s">
        <v>21</v>
      </c>
      <c r="L177" s="177"/>
      <c r="M177" s="177"/>
      <c r="N177" s="177"/>
      <c r="O177" s="177"/>
      <c r="P177" s="177"/>
      <c r="Q177" s="177"/>
      <c r="R177" s="179"/>
      <c r="T177" s="180"/>
      <c r="U177" s="177"/>
      <c r="V177" s="177"/>
      <c r="W177" s="177"/>
      <c r="X177" s="177"/>
      <c r="Y177" s="177"/>
      <c r="Z177" s="177"/>
      <c r="AA177" s="181"/>
      <c r="AT177" s="182" t="s">
        <v>159</v>
      </c>
      <c r="AU177" s="182" t="s">
        <v>108</v>
      </c>
      <c r="AV177" s="10" t="s">
        <v>86</v>
      </c>
      <c r="AW177" s="10" t="s">
        <v>35</v>
      </c>
      <c r="AX177" s="10" t="s">
        <v>78</v>
      </c>
      <c r="AY177" s="182" t="s">
        <v>151</v>
      </c>
    </row>
    <row r="178" spans="2:65" s="11" customFormat="1" ht="16.5" customHeight="1">
      <c r="B178" s="183"/>
      <c r="C178" s="184"/>
      <c r="D178" s="184"/>
      <c r="E178" s="185" t="s">
        <v>21</v>
      </c>
      <c r="F178" s="285" t="s">
        <v>534</v>
      </c>
      <c r="G178" s="286"/>
      <c r="H178" s="286"/>
      <c r="I178" s="286"/>
      <c r="J178" s="184"/>
      <c r="K178" s="186">
        <v>105</v>
      </c>
      <c r="L178" s="184"/>
      <c r="M178" s="184"/>
      <c r="N178" s="184"/>
      <c r="O178" s="184"/>
      <c r="P178" s="184"/>
      <c r="Q178" s="184"/>
      <c r="R178" s="187"/>
      <c r="T178" s="188"/>
      <c r="U178" s="184"/>
      <c r="V178" s="184"/>
      <c r="W178" s="184"/>
      <c r="X178" s="184"/>
      <c r="Y178" s="184"/>
      <c r="Z178" s="184"/>
      <c r="AA178" s="189"/>
      <c r="AT178" s="190" t="s">
        <v>159</v>
      </c>
      <c r="AU178" s="190" t="s">
        <v>108</v>
      </c>
      <c r="AV178" s="11" t="s">
        <v>108</v>
      </c>
      <c r="AW178" s="11" t="s">
        <v>35</v>
      </c>
      <c r="AX178" s="11" t="s">
        <v>86</v>
      </c>
      <c r="AY178" s="190" t="s">
        <v>151</v>
      </c>
    </row>
    <row r="179" spans="2:65" s="1" customFormat="1" ht="25.5" customHeight="1">
      <c r="B179" s="37"/>
      <c r="C179" s="199" t="s">
        <v>264</v>
      </c>
      <c r="D179" s="199" t="s">
        <v>198</v>
      </c>
      <c r="E179" s="200" t="s">
        <v>535</v>
      </c>
      <c r="F179" s="255" t="s">
        <v>536</v>
      </c>
      <c r="G179" s="255"/>
      <c r="H179" s="255"/>
      <c r="I179" s="255"/>
      <c r="J179" s="201" t="s">
        <v>267</v>
      </c>
      <c r="K179" s="202">
        <v>93</v>
      </c>
      <c r="L179" s="261">
        <v>0</v>
      </c>
      <c r="M179" s="262"/>
      <c r="N179" s="263">
        <f>ROUND(L179*K179,2)</f>
        <v>0</v>
      </c>
      <c r="O179" s="250"/>
      <c r="P179" s="250"/>
      <c r="Q179" s="250"/>
      <c r="R179" s="39"/>
      <c r="T179" s="173" t="s">
        <v>21</v>
      </c>
      <c r="U179" s="46" t="s">
        <v>43</v>
      </c>
      <c r="V179" s="38"/>
      <c r="W179" s="174">
        <f>V179*K179</f>
        <v>0</v>
      </c>
      <c r="X179" s="174">
        <v>2.2000000000000001E-4</v>
      </c>
      <c r="Y179" s="174">
        <f>X179*K179</f>
        <v>2.0459999999999999E-2</v>
      </c>
      <c r="Z179" s="174">
        <v>0</v>
      </c>
      <c r="AA179" s="175">
        <f>Z179*K179</f>
        <v>0</v>
      </c>
      <c r="AR179" s="21" t="s">
        <v>201</v>
      </c>
      <c r="AT179" s="21" t="s">
        <v>198</v>
      </c>
      <c r="AU179" s="21" t="s">
        <v>108</v>
      </c>
      <c r="AY179" s="21" t="s">
        <v>151</v>
      </c>
      <c r="BE179" s="112">
        <f>IF(U179="základní",N179,0)</f>
        <v>0</v>
      </c>
      <c r="BF179" s="112">
        <f>IF(U179="snížená",N179,0)</f>
        <v>0</v>
      </c>
      <c r="BG179" s="112">
        <f>IF(U179="zákl. přenesená",N179,0)</f>
        <v>0</v>
      </c>
      <c r="BH179" s="112">
        <f>IF(U179="sníž. přenesená",N179,0)</f>
        <v>0</v>
      </c>
      <c r="BI179" s="112">
        <f>IF(U179="nulová",N179,0)</f>
        <v>0</v>
      </c>
      <c r="BJ179" s="21" t="s">
        <v>86</v>
      </c>
      <c r="BK179" s="112">
        <f>ROUND(L179*K179,2)</f>
        <v>0</v>
      </c>
      <c r="BL179" s="21" t="s">
        <v>156</v>
      </c>
      <c r="BM179" s="21" t="s">
        <v>537</v>
      </c>
    </row>
    <row r="180" spans="2:65" s="10" customFormat="1" ht="16.5" customHeight="1">
      <c r="B180" s="176"/>
      <c r="C180" s="177"/>
      <c r="D180" s="177"/>
      <c r="E180" s="178" t="s">
        <v>21</v>
      </c>
      <c r="F180" s="281" t="s">
        <v>538</v>
      </c>
      <c r="G180" s="282"/>
      <c r="H180" s="282"/>
      <c r="I180" s="282"/>
      <c r="J180" s="177"/>
      <c r="K180" s="178" t="s">
        <v>21</v>
      </c>
      <c r="L180" s="177"/>
      <c r="M180" s="177"/>
      <c r="N180" s="177"/>
      <c r="O180" s="177"/>
      <c r="P180" s="177"/>
      <c r="Q180" s="177"/>
      <c r="R180" s="179"/>
      <c r="T180" s="180"/>
      <c r="U180" s="177"/>
      <c r="V180" s="177"/>
      <c r="W180" s="177"/>
      <c r="X180" s="177"/>
      <c r="Y180" s="177"/>
      <c r="Z180" s="177"/>
      <c r="AA180" s="181"/>
      <c r="AT180" s="182" t="s">
        <v>159</v>
      </c>
      <c r="AU180" s="182" t="s">
        <v>108</v>
      </c>
      <c r="AV180" s="10" t="s">
        <v>86</v>
      </c>
      <c r="AW180" s="10" t="s">
        <v>35</v>
      </c>
      <c r="AX180" s="10" t="s">
        <v>78</v>
      </c>
      <c r="AY180" s="182" t="s">
        <v>151</v>
      </c>
    </row>
    <row r="181" spans="2:65" s="11" customFormat="1" ht="16.5" customHeight="1">
      <c r="B181" s="183"/>
      <c r="C181" s="184"/>
      <c r="D181" s="184"/>
      <c r="E181" s="185" t="s">
        <v>21</v>
      </c>
      <c r="F181" s="285" t="s">
        <v>539</v>
      </c>
      <c r="G181" s="286"/>
      <c r="H181" s="286"/>
      <c r="I181" s="286"/>
      <c r="J181" s="184"/>
      <c r="K181" s="186">
        <v>93</v>
      </c>
      <c r="L181" s="184"/>
      <c r="M181" s="184"/>
      <c r="N181" s="184"/>
      <c r="O181" s="184"/>
      <c r="P181" s="184"/>
      <c r="Q181" s="184"/>
      <c r="R181" s="187"/>
      <c r="T181" s="188"/>
      <c r="U181" s="184"/>
      <c r="V181" s="184"/>
      <c r="W181" s="184"/>
      <c r="X181" s="184"/>
      <c r="Y181" s="184"/>
      <c r="Z181" s="184"/>
      <c r="AA181" s="189"/>
      <c r="AT181" s="190" t="s">
        <v>159</v>
      </c>
      <c r="AU181" s="190" t="s">
        <v>108</v>
      </c>
      <c r="AV181" s="11" t="s">
        <v>108</v>
      </c>
      <c r="AW181" s="11" t="s">
        <v>35</v>
      </c>
      <c r="AX181" s="11" t="s">
        <v>86</v>
      </c>
      <c r="AY181" s="190" t="s">
        <v>151</v>
      </c>
    </row>
    <row r="182" spans="2:65" s="1" customFormat="1" ht="25.5" customHeight="1">
      <c r="B182" s="37"/>
      <c r="C182" s="199" t="s">
        <v>10</v>
      </c>
      <c r="D182" s="199" t="s">
        <v>198</v>
      </c>
      <c r="E182" s="200" t="s">
        <v>540</v>
      </c>
      <c r="F182" s="255" t="s">
        <v>541</v>
      </c>
      <c r="G182" s="255"/>
      <c r="H182" s="255"/>
      <c r="I182" s="255"/>
      <c r="J182" s="201" t="s">
        <v>267</v>
      </c>
      <c r="K182" s="202">
        <v>15</v>
      </c>
      <c r="L182" s="261">
        <v>0</v>
      </c>
      <c r="M182" s="262"/>
      <c r="N182" s="263">
        <f>ROUND(L182*K182,2)</f>
        <v>0</v>
      </c>
      <c r="O182" s="250"/>
      <c r="P182" s="250"/>
      <c r="Q182" s="250"/>
      <c r="R182" s="39"/>
      <c r="T182" s="173" t="s">
        <v>21</v>
      </c>
      <c r="U182" s="46" t="s">
        <v>43</v>
      </c>
      <c r="V182" s="38"/>
      <c r="W182" s="174">
        <f>V182*K182</f>
        <v>0</v>
      </c>
      <c r="X182" s="174">
        <v>9.7000000000000005E-4</v>
      </c>
      <c r="Y182" s="174">
        <f>X182*K182</f>
        <v>1.455E-2</v>
      </c>
      <c r="Z182" s="174">
        <v>0</v>
      </c>
      <c r="AA182" s="175">
        <f>Z182*K182</f>
        <v>0</v>
      </c>
      <c r="AR182" s="21" t="s">
        <v>201</v>
      </c>
      <c r="AT182" s="21" t="s">
        <v>198</v>
      </c>
      <c r="AU182" s="21" t="s">
        <v>108</v>
      </c>
      <c r="AY182" s="21" t="s">
        <v>151</v>
      </c>
      <c r="BE182" s="112">
        <f>IF(U182="základní",N182,0)</f>
        <v>0</v>
      </c>
      <c r="BF182" s="112">
        <f>IF(U182="snížená",N182,0)</f>
        <v>0</v>
      </c>
      <c r="BG182" s="112">
        <f>IF(U182="zákl. přenesená",N182,0)</f>
        <v>0</v>
      </c>
      <c r="BH182" s="112">
        <f>IF(U182="sníž. přenesená",N182,0)</f>
        <v>0</v>
      </c>
      <c r="BI182" s="112">
        <f>IF(U182="nulová",N182,0)</f>
        <v>0</v>
      </c>
      <c r="BJ182" s="21" t="s">
        <v>86</v>
      </c>
      <c r="BK182" s="112">
        <f>ROUND(L182*K182,2)</f>
        <v>0</v>
      </c>
      <c r="BL182" s="21" t="s">
        <v>156</v>
      </c>
      <c r="BM182" s="21" t="s">
        <v>542</v>
      </c>
    </row>
    <row r="183" spans="2:65" s="10" customFormat="1" ht="16.5" customHeight="1">
      <c r="B183" s="176"/>
      <c r="C183" s="177"/>
      <c r="D183" s="177"/>
      <c r="E183" s="178" t="s">
        <v>21</v>
      </c>
      <c r="F183" s="281" t="s">
        <v>543</v>
      </c>
      <c r="G183" s="282"/>
      <c r="H183" s="282"/>
      <c r="I183" s="282"/>
      <c r="J183" s="177"/>
      <c r="K183" s="178" t="s">
        <v>21</v>
      </c>
      <c r="L183" s="177"/>
      <c r="M183" s="177"/>
      <c r="N183" s="177"/>
      <c r="O183" s="177"/>
      <c r="P183" s="177"/>
      <c r="Q183" s="177"/>
      <c r="R183" s="179"/>
      <c r="T183" s="180"/>
      <c r="U183" s="177"/>
      <c r="V183" s="177"/>
      <c r="W183" s="177"/>
      <c r="X183" s="177"/>
      <c r="Y183" s="177"/>
      <c r="Z183" s="177"/>
      <c r="AA183" s="181"/>
      <c r="AT183" s="182" t="s">
        <v>159</v>
      </c>
      <c r="AU183" s="182" t="s">
        <v>108</v>
      </c>
      <c r="AV183" s="10" t="s">
        <v>86</v>
      </c>
      <c r="AW183" s="10" t="s">
        <v>35</v>
      </c>
      <c r="AX183" s="10" t="s">
        <v>78</v>
      </c>
      <c r="AY183" s="182" t="s">
        <v>151</v>
      </c>
    </row>
    <row r="184" spans="2:65" s="11" customFormat="1" ht="16.5" customHeight="1">
      <c r="B184" s="183"/>
      <c r="C184" s="184"/>
      <c r="D184" s="184"/>
      <c r="E184" s="185" t="s">
        <v>21</v>
      </c>
      <c r="F184" s="285" t="s">
        <v>11</v>
      </c>
      <c r="G184" s="286"/>
      <c r="H184" s="286"/>
      <c r="I184" s="286"/>
      <c r="J184" s="184"/>
      <c r="K184" s="186">
        <v>15</v>
      </c>
      <c r="L184" s="184"/>
      <c r="M184" s="184"/>
      <c r="N184" s="184"/>
      <c r="O184" s="184"/>
      <c r="P184" s="184"/>
      <c r="Q184" s="184"/>
      <c r="R184" s="187"/>
      <c r="T184" s="188"/>
      <c r="U184" s="184"/>
      <c r="V184" s="184"/>
      <c r="W184" s="184"/>
      <c r="X184" s="184"/>
      <c r="Y184" s="184"/>
      <c r="Z184" s="184"/>
      <c r="AA184" s="189"/>
      <c r="AT184" s="190" t="s">
        <v>159</v>
      </c>
      <c r="AU184" s="190" t="s">
        <v>108</v>
      </c>
      <c r="AV184" s="11" t="s">
        <v>108</v>
      </c>
      <c r="AW184" s="11" t="s">
        <v>35</v>
      </c>
      <c r="AX184" s="11" t="s">
        <v>86</v>
      </c>
      <c r="AY184" s="190" t="s">
        <v>151</v>
      </c>
    </row>
    <row r="185" spans="2:65" s="9" customFormat="1" ht="29.85" customHeight="1">
      <c r="B185" s="158"/>
      <c r="C185" s="159"/>
      <c r="D185" s="168" t="s">
        <v>125</v>
      </c>
      <c r="E185" s="168"/>
      <c r="F185" s="168"/>
      <c r="G185" s="168"/>
      <c r="H185" s="168"/>
      <c r="I185" s="168"/>
      <c r="J185" s="168"/>
      <c r="K185" s="168"/>
      <c r="L185" s="168"/>
      <c r="M185" s="168"/>
      <c r="N185" s="290">
        <f>BK185</f>
        <v>0</v>
      </c>
      <c r="O185" s="291"/>
      <c r="P185" s="291"/>
      <c r="Q185" s="291"/>
      <c r="R185" s="161"/>
      <c r="T185" s="162"/>
      <c r="U185" s="159"/>
      <c r="V185" s="159"/>
      <c r="W185" s="163">
        <f>SUM(W186:W196)</f>
        <v>0</v>
      </c>
      <c r="X185" s="159"/>
      <c r="Y185" s="163">
        <f>SUM(Y186:Y196)</f>
        <v>6.6300000000000005E-3</v>
      </c>
      <c r="Z185" s="159"/>
      <c r="AA185" s="164">
        <f>SUM(AA186:AA196)</f>
        <v>0</v>
      </c>
      <c r="AR185" s="165" t="s">
        <v>86</v>
      </c>
      <c r="AT185" s="166" t="s">
        <v>77</v>
      </c>
      <c r="AU185" s="166" t="s">
        <v>86</v>
      </c>
      <c r="AY185" s="165" t="s">
        <v>151</v>
      </c>
      <c r="BK185" s="167">
        <f>SUM(BK186:BK196)</f>
        <v>0</v>
      </c>
    </row>
    <row r="186" spans="2:65" s="1" customFormat="1" ht="25.5" customHeight="1">
      <c r="B186" s="37"/>
      <c r="C186" s="169" t="s">
        <v>273</v>
      </c>
      <c r="D186" s="169" t="s">
        <v>152</v>
      </c>
      <c r="E186" s="170" t="s">
        <v>544</v>
      </c>
      <c r="F186" s="256" t="s">
        <v>545</v>
      </c>
      <c r="G186" s="256"/>
      <c r="H186" s="256"/>
      <c r="I186" s="256"/>
      <c r="J186" s="171" t="s">
        <v>404</v>
      </c>
      <c r="K186" s="172">
        <v>1</v>
      </c>
      <c r="L186" s="259">
        <v>0</v>
      </c>
      <c r="M186" s="260"/>
      <c r="N186" s="250">
        <f>ROUND(L186*K186,2)</f>
        <v>0</v>
      </c>
      <c r="O186" s="250"/>
      <c r="P186" s="250"/>
      <c r="Q186" s="250"/>
      <c r="R186" s="39"/>
      <c r="T186" s="173" t="s">
        <v>21</v>
      </c>
      <c r="U186" s="46" t="s">
        <v>43</v>
      </c>
      <c r="V186" s="38"/>
      <c r="W186" s="174">
        <f>V186*K186</f>
        <v>0</v>
      </c>
      <c r="X186" s="174">
        <v>6.3000000000000003E-4</v>
      </c>
      <c r="Y186" s="174">
        <f>X186*K186</f>
        <v>6.3000000000000003E-4</v>
      </c>
      <c r="Z186" s="174">
        <v>0</v>
      </c>
      <c r="AA186" s="175">
        <f>Z186*K186</f>
        <v>0</v>
      </c>
      <c r="AR186" s="21" t="s">
        <v>156</v>
      </c>
      <c r="AT186" s="21" t="s">
        <v>152</v>
      </c>
      <c r="AU186" s="21" t="s">
        <v>108</v>
      </c>
      <c r="AY186" s="21" t="s">
        <v>151</v>
      </c>
      <c r="BE186" s="112">
        <f>IF(U186="základní",N186,0)</f>
        <v>0</v>
      </c>
      <c r="BF186" s="112">
        <f>IF(U186="snížená",N186,0)</f>
        <v>0</v>
      </c>
      <c r="BG186" s="112">
        <f>IF(U186="zákl. přenesená",N186,0)</f>
        <v>0</v>
      </c>
      <c r="BH186" s="112">
        <f>IF(U186="sníž. přenesená",N186,0)</f>
        <v>0</v>
      </c>
      <c r="BI186" s="112">
        <f>IF(U186="nulová",N186,0)</f>
        <v>0</v>
      </c>
      <c r="BJ186" s="21" t="s">
        <v>86</v>
      </c>
      <c r="BK186" s="112">
        <f>ROUND(L186*K186,2)</f>
        <v>0</v>
      </c>
      <c r="BL186" s="21" t="s">
        <v>156</v>
      </c>
      <c r="BM186" s="21" t="s">
        <v>546</v>
      </c>
    </row>
    <row r="187" spans="2:65" s="1" customFormat="1" ht="25.5" customHeight="1">
      <c r="B187" s="37"/>
      <c r="C187" s="199" t="s">
        <v>279</v>
      </c>
      <c r="D187" s="199" t="s">
        <v>198</v>
      </c>
      <c r="E187" s="200" t="s">
        <v>547</v>
      </c>
      <c r="F187" s="255" t="s">
        <v>548</v>
      </c>
      <c r="G187" s="255"/>
      <c r="H187" s="255"/>
      <c r="I187" s="255"/>
      <c r="J187" s="201" t="s">
        <v>404</v>
      </c>
      <c r="K187" s="202">
        <v>1</v>
      </c>
      <c r="L187" s="261">
        <v>0</v>
      </c>
      <c r="M187" s="262"/>
      <c r="N187" s="263">
        <f>ROUND(L187*K187,2)</f>
        <v>0</v>
      </c>
      <c r="O187" s="250"/>
      <c r="P187" s="250"/>
      <c r="Q187" s="250"/>
      <c r="R187" s="39"/>
      <c r="T187" s="173" t="s">
        <v>21</v>
      </c>
      <c r="U187" s="46" t="s">
        <v>43</v>
      </c>
      <c r="V187" s="38"/>
      <c r="W187" s="174">
        <f>V187*K187</f>
        <v>0</v>
      </c>
      <c r="X187" s="174">
        <v>6.0000000000000001E-3</v>
      </c>
      <c r="Y187" s="174">
        <f>X187*K187</f>
        <v>6.0000000000000001E-3</v>
      </c>
      <c r="Z187" s="174">
        <v>0</v>
      </c>
      <c r="AA187" s="175">
        <f>Z187*K187</f>
        <v>0</v>
      </c>
      <c r="AR187" s="21" t="s">
        <v>201</v>
      </c>
      <c r="AT187" s="21" t="s">
        <v>198</v>
      </c>
      <c r="AU187" s="21" t="s">
        <v>108</v>
      </c>
      <c r="AY187" s="21" t="s">
        <v>151</v>
      </c>
      <c r="BE187" s="112">
        <f>IF(U187="základní",N187,0)</f>
        <v>0</v>
      </c>
      <c r="BF187" s="112">
        <f>IF(U187="snížená",N187,0)</f>
        <v>0</v>
      </c>
      <c r="BG187" s="112">
        <f>IF(U187="zákl. přenesená",N187,0)</f>
        <v>0</v>
      </c>
      <c r="BH187" s="112">
        <f>IF(U187="sníž. přenesená",N187,0)</f>
        <v>0</v>
      </c>
      <c r="BI187" s="112">
        <f>IF(U187="nulová",N187,0)</f>
        <v>0</v>
      </c>
      <c r="BJ187" s="21" t="s">
        <v>86</v>
      </c>
      <c r="BK187" s="112">
        <f>ROUND(L187*K187,2)</f>
        <v>0</v>
      </c>
      <c r="BL187" s="21" t="s">
        <v>156</v>
      </c>
      <c r="BM187" s="21" t="s">
        <v>549</v>
      </c>
    </row>
    <row r="188" spans="2:65" s="1" customFormat="1" ht="38.25" customHeight="1">
      <c r="B188" s="37"/>
      <c r="C188" s="169" t="s">
        <v>283</v>
      </c>
      <c r="D188" s="169" t="s">
        <v>152</v>
      </c>
      <c r="E188" s="170" t="s">
        <v>550</v>
      </c>
      <c r="F188" s="256" t="s">
        <v>551</v>
      </c>
      <c r="G188" s="256"/>
      <c r="H188" s="256"/>
      <c r="I188" s="256"/>
      <c r="J188" s="171" t="s">
        <v>404</v>
      </c>
      <c r="K188" s="172">
        <v>2</v>
      </c>
      <c r="L188" s="259">
        <v>0</v>
      </c>
      <c r="M188" s="260"/>
      <c r="N188" s="250">
        <f>ROUND(L188*K188,2)</f>
        <v>0</v>
      </c>
      <c r="O188" s="250"/>
      <c r="P188" s="250"/>
      <c r="Q188" s="250"/>
      <c r="R188" s="39"/>
      <c r="T188" s="173" t="s">
        <v>21</v>
      </c>
      <c r="U188" s="46" t="s">
        <v>43</v>
      </c>
      <c r="V188" s="38"/>
      <c r="W188" s="174">
        <f>V188*K188</f>
        <v>0</v>
      </c>
      <c r="X188" s="174">
        <v>0</v>
      </c>
      <c r="Y188" s="174">
        <f>X188*K188</f>
        <v>0</v>
      </c>
      <c r="Z188" s="174">
        <v>0</v>
      </c>
      <c r="AA188" s="175">
        <f>Z188*K188</f>
        <v>0</v>
      </c>
      <c r="AR188" s="21" t="s">
        <v>156</v>
      </c>
      <c r="AT188" s="21" t="s">
        <v>152</v>
      </c>
      <c r="AU188" s="21" t="s">
        <v>108</v>
      </c>
      <c r="AY188" s="21" t="s">
        <v>151</v>
      </c>
      <c r="BE188" s="112">
        <f>IF(U188="základní",N188,0)</f>
        <v>0</v>
      </c>
      <c r="BF188" s="112">
        <f>IF(U188="snížená",N188,0)</f>
        <v>0</v>
      </c>
      <c r="BG188" s="112">
        <f>IF(U188="zákl. přenesená",N188,0)</f>
        <v>0</v>
      </c>
      <c r="BH188" s="112">
        <f>IF(U188="sníž. přenesená",N188,0)</f>
        <v>0</v>
      </c>
      <c r="BI188" s="112">
        <f>IF(U188="nulová",N188,0)</f>
        <v>0</v>
      </c>
      <c r="BJ188" s="21" t="s">
        <v>86</v>
      </c>
      <c r="BK188" s="112">
        <f>ROUND(L188*K188,2)</f>
        <v>0</v>
      </c>
      <c r="BL188" s="21" t="s">
        <v>156</v>
      </c>
      <c r="BM188" s="21" t="s">
        <v>552</v>
      </c>
    </row>
    <row r="189" spans="2:65" s="10" customFormat="1" ht="16.5" customHeight="1">
      <c r="B189" s="176"/>
      <c r="C189" s="177"/>
      <c r="D189" s="177"/>
      <c r="E189" s="178" t="s">
        <v>21</v>
      </c>
      <c r="F189" s="281" t="s">
        <v>553</v>
      </c>
      <c r="G189" s="282"/>
      <c r="H189" s="282"/>
      <c r="I189" s="282"/>
      <c r="J189" s="177"/>
      <c r="K189" s="178" t="s">
        <v>21</v>
      </c>
      <c r="L189" s="177"/>
      <c r="M189" s="177"/>
      <c r="N189" s="177"/>
      <c r="O189" s="177"/>
      <c r="P189" s="177"/>
      <c r="Q189" s="177"/>
      <c r="R189" s="179"/>
      <c r="T189" s="180"/>
      <c r="U189" s="177"/>
      <c r="V189" s="177"/>
      <c r="W189" s="177"/>
      <c r="X189" s="177"/>
      <c r="Y189" s="177"/>
      <c r="Z189" s="177"/>
      <c r="AA189" s="181"/>
      <c r="AT189" s="182" t="s">
        <v>159</v>
      </c>
      <c r="AU189" s="182" t="s">
        <v>108</v>
      </c>
      <c r="AV189" s="10" t="s">
        <v>86</v>
      </c>
      <c r="AW189" s="10" t="s">
        <v>35</v>
      </c>
      <c r="AX189" s="10" t="s">
        <v>78</v>
      </c>
      <c r="AY189" s="182" t="s">
        <v>151</v>
      </c>
    </row>
    <row r="190" spans="2:65" s="11" customFormat="1" ht="16.5" customHeight="1">
      <c r="B190" s="183"/>
      <c r="C190" s="184"/>
      <c r="D190" s="184"/>
      <c r="E190" s="185" t="s">
        <v>21</v>
      </c>
      <c r="F190" s="285" t="s">
        <v>108</v>
      </c>
      <c r="G190" s="286"/>
      <c r="H190" s="286"/>
      <c r="I190" s="286"/>
      <c r="J190" s="184"/>
      <c r="K190" s="186">
        <v>2</v>
      </c>
      <c r="L190" s="184"/>
      <c r="M190" s="184"/>
      <c r="N190" s="184"/>
      <c r="O190" s="184"/>
      <c r="P190" s="184"/>
      <c r="Q190" s="184"/>
      <c r="R190" s="187"/>
      <c r="T190" s="188"/>
      <c r="U190" s="184"/>
      <c r="V190" s="184"/>
      <c r="W190" s="184"/>
      <c r="X190" s="184"/>
      <c r="Y190" s="184"/>
      <c r="Z190" s="184"/>
      <c r="AA190" s="189"/>
      <c r="AT190" s="190" t="s">
        <v>159</v>
      </c>
      <c r="AU190" s="190" t="s">
        <v>108</v>
      </c>
      <c r="AV190" s="11" t="s">
        <v>108</v>
      </c>
      <c r="AW190" s="11" t="s">
        <v>35</v>
      </c>
      <c r="AX190" s="11" t="s">
        <v>86</v>
      </c>
      <c r="AY190" s="190" t="s">
        <v>151</v>
      </c>
    </row>
    <row r="191" spans="2:65" s="1" customFormat="1" ht="38.25" customHeight="1">
      <c r="B191" s="37"/>
      <c r="C191" s="169" t="s">
        <v>287</v>
      </c>
      <c r="D191" s="169" t="s">
        <v>152</v>
      </c>
      <c r="E191" s="170" t="s">
        <v>554</v>
      </c>
      <c r="F191" s="256" t="s">
        <v>555</v>
      </c>
      <c r="G191" s="256"/>
      <c r="H191" s="256"/>
      <c r="I191" s="256"/>
      <c r="J191" s="171" t="s">
        <v>404</v>
      </c>
      <c r="K191" s="172">
        <v>1</v>
      </c>
      <c r="L191" s="259">
        <v>0</v>
      </c>
      <c r="M191" s="260"/>
      <c r="N191" s="250">
        <f>ROUND(L191*K191,2)</f>
        <v>0</v>
      </c>
      <c r="O191" s="250"/>
      <c r="P191" s="250"/>
      <c r="Q191" s="250"/>
      <c r="R191" s="39"/>
      <c r="T191" s="173" t="s">
        <v>21</v>
      </c>
      <c r="U191" s="46" t="s">
        <v>43</v>
      </c>
      <c r="V191" s="38"/>
      <c r="W191" s="174">
        <f>V191*K191</f>
        <v>0</v>
      </c>
      <c r="X191" s="174">
        <v>0</v>
      </c>
      <c r="Y191" s="174">
        <f>X191*K191</f>
        <v>0</v>
      </c>
      <c r="Z191" s="174">
        <v>0</v>
      </c>
      <c r="AA191" s="175">
        <f>Z191*K191</f>
        <v>0</v>
      </c>
      <c r="AR191" s="21" t="s">
        <v>156</v>
      </c>
      <c r="AT191" s="21" t="s">
        <v>152</v>
      </c>
      <c r="AU191" s="21" t="s">
        <v>108</v>
      </c>
      <c r="AY191" s="21" t="s">
        <v>151</v>
      </c>
      <c r="BE191" s="112">
        <f>IF(U191="základní",N191,0)</f>
        <v>0</v>
      </c>
      <c r="BF191" s="112">
        <f>IF(U191="snížená",N191,0)</f>
        <v>0</v>
      </c>
      <c r="BG191" s="112">
        <f>IF(U191="zákl. přenesená",N191,0)</f>
        <v>0</v>
      </c>
      <c r="BH191" s="112">
        <f>IF(U191="sníž. přenesená",N191,0)</f>
        <v>0</v>
      </c>
      <c r="BI191" s="112">
        <f>IF(U191="nulová",N191,0)</f>
        <v>0</v>
      </c>
      <c r="BJ191" s="21" t="s">
        <v>86</v>
      </c>
      <c r="BK191" s="112">
        <f>ROUND(L191*K191,2)</f>
        <v>0</v>
      </c>
      <c r="BL191" s="21" t="s">
        <v>156</v>
      </c>
      <c r="BM191" s="21" t="s">
        <v>556</v>
      </c>
    </row>
    <row r="192" spans="2:65" s="10" customFormat="1" ht="16.5" customHeight="1">
      <c r="B192" s="176"/>
      <c r="C192" s="177"/>
      <c r="D192" s="177"/>
      <c r="E192" s="178" t="s">
        <v>21</v>
      </c>
      <c r="F192" s="281" t="s">
        <v>557</v>
      </c>
      <c r="G192" s="282"/>
      <c r="H192" s="282"/>
      <c r="I192" s="282"/>
      <c r="J192" s="177"/>
      <c r="K192" s="178" t="s">
        <v>21</v>
      </c>
      <c r="L192" s="177"/>
      <c r="M192" s="177"/>
      <c r="N192" s="177"/>
      <c r="O192" s="177"/>
      <c r="P192" s="177"/>
      <c r="Q192" s="177"/>
      <c r="R192" s="179"/>
      <c r="T192" s="180"/>
      <c r="U192" s="177"/>
      <c r="V192" s="177"/>
      <c r="W192" s="177"/>
      <c r="X192" s="177"/>
      <c r="Y192" s="177"/>
      <c r="Z192" s="177"/>
      <c r="AA192" s="181"/>
      <c r="AT192" s="182" t="s">
        <v>159</v>
      </c>
      <c r="AU192" s="182" t="s">
        <v>108</v>
      </c>
      <c r="AV192" s="10" t="s">
        <v>86</v>
      </c>
      <c r="AW192" s="10" t="s">
        <v>35</v>
      </c>
      <c r="AX192" s="10" t="s">
        <v>78</v>
      </c>
      <c r="AY192" s="182" t="s">
        <v>151</v>
      </c>
    </row>
    <row r="193" spans="2:65" s="11" customFormat="1" ht="16.5" customHeight="1">
      <c r="B193" s="183"/>
      <c r="C193" s="184"/>
      <c r="D193" s="184"/>
      <c r="E193" s="185" t="s">
        <v>21</v>
      </c>
      <c r="F193" s="285" t="s">
        <v>86</v>
      </c>
      <c r="G193" s="286"/>
      <c r="H193" s="286"/>
      <c r="I193" s="286"/>
      <c r="J193" s="184"/>
      <c r="K193" s="186">
        <v>1</v>
      </c>
      <c r="L193" s="184"/>
      <c r="M193" s="184"/>
      <c r="N193" s="184"/>
      <c r="O193" s="184"/>
      <c r="P193" s="184"/>
      <c r="Q193" s="184"/>
      <c r="R193" s="187"/>
      <c r="T193" s="188"/>
      <c r="U193" s="184"/>
      <c r="V193" s="184"/>
      <c r="W193" s="184"/>
      <c r="X193" s="184"/>
      <c r="Y193" s="184"/>
      <c r="Z193" s="184"/>
      <c r="AA193" s="189"/>
      <c r="AT193" s="190" t="s">
        <v>159</v>
      </c>
      <c r="AU193" s="190" t="s">
        <v>108</v>
      </c>
      <c r="AV193" s="11" t="s">
        <v>108</v>
      </c>
      <c r="AW193" s="11" t="s">
        <v>35</v>
      </c>
      <c r="AX193" s="11" t="s">
        <v>86</v>
      </c>
      <c r="AY193" s="190" t="s">
        <v>151</v>
      </c>
    </row>
    <row r="194" spans="2:65" s="1" customFormat="1" ht="16.5" customHeight="1">
      <c r="B194" s="37"/>
      <c r="C194" s="169" t="s">
        <v>291</v>
      </c>
      <c r="D194" s="169" t="s">
        <v>152</v>
      </c>
      <c r="E194" s="170" t="s">
        <v>558</v>
      </c>
      <c r="F194" s="256" t="s">
        <v>559</v>
      </c>
      <c r="G194" s="256"/>
      <c r="H194" s="256"/>
      <c r="I194" s="256"/>
      <c r="J194" s="171" t="s">
        <v>238</v>
      </c>
      <c r="K194" s="172">
        <v>1</v>
      </c>
      <c r="L194" s="259">
        <v>0</v>
      </c>
      <c r="M194" s="260"/>
      <c r="N194" s="250">
        <f>ROUND(L194*K194,2)</f>
        <v>0</v>
      </c>
      <c r="O194" s="250"/>
      <c r="P194" s="250"/>
      <c r="Q194" s="250"/>
      <c r="R194" s="39"/>
      <c r="T194" s="173" t="s">
        <v>21</v>
      </c>
      <c r="U194" s="46" t="s">
        <v>43</v>
      </c>
      <c r="V194" s="38"/>
      <c r="W194" s="174">
        <f>V194*K194</f>
        <v>0</v>
      </c>
      <c r="X194" s="174">
        <v>0</v>
      </c>
      <c r="Y194" s="174">
        <f>X194*K194</f>
        <v>0</v>
      </c>
      <c r="Z194" s="174">
        <v>0</v>
      </c>
      <c r="AA194" s="175">
        <f>Z194*K194</f>
        <v>0</v>
      </c>
      <c r="AR194" s="21" t="s">
        <v>156</v>
      </c>
      <c r="AT194" s="21" t="s">
        <v>152</v>
      </c>
      <c r="AU194" s="21" t="s">
        <v>108</v>
      </c>
      <c r="AY194" s="21" t="s">
        <v>151</v>
      </c>
      <c r="BE194" s="112">
        <f>IF(U194="základní",N194,0)</f>
        <v>0</v>
      </c>
      <c r="BF194" s="112">
        <f>IF(U194="snížená",N194,0)</f>
        <v>0</v>
      </c>
      <c r="BG194" s="112">
        <f>IF(U194="zákl. přenesená",N194,0)</f>
        <v>0</v>
      </c>
      <c r="BH194" s="112">
        <f>IF(U194="sníž. přenesená",N194,0)</f>
        <v>0</v>
      </c>
      <c r="BI194" s="112">
        <f>IF(U194="nulová",N194,0)</f>
        <v>0</v>
      </c>
      <c r="BJ194" s="21" t="s">
        <v>86</v>
      </c>
      <c r="BK194" s="112">
        <f>ROUND(L194*K194,2)</f>
        <v>0</v>
      </c>
      <c r="BL194" s="21" t="s">
        <v>156</v>
      </c>
      <c r="BM194" s="21" t="s">
        <v>560</v>
      </c>
    </row>
    <row r="195" spans="2:65" s="1" customFormat="1" ht="16.5" customHeight="1">
      <c r="B195" s="37"/>
      <c r="C195" s="169" t="s">
        <v>298</v>
      </c>
      <c r="D195" s="169" t="s">
        <v>152</v>
      </c>
      <c r="E195" s="170" t="s">
        <v>561</v>
      </c>
      <c r="F195" s="256" t="s">
        <v>562</v>
      </c>
      <c r="G195" s="256"/>
      <c r="H195" s="256"/>
      <c r="I195" s="256"/>
      <c r="J195" s="171" t="s">
        <v>198</v>
      </c>
      <c r="K195" s="172">
        <v>105</v>
      </c>
      <c r="L195" s="259">
        <v>0</v>
      </c>
      <c r="M195" s="260"/>
      <c r="N195" s="250">
        <f>ROUND(L195*K195,2)</f>
        <v>0</v>
      </c>
      <c r="O195" s="250"/>
      <c r="P195" s="250"/>
      <c r="Q195" s="250"/>
      <c r="R195" s="39"/>
      <c r="T195" s="173" t="s">
        <v>21</v>
      </c>
      <c r="U195" s="46" t="s">
        <v>43</v>
      </c>
      <c r="V195" s="38"/>
      <c r="W195" s="174">
        <f>V195*K195</f>
        <v>0</v>
      </c>
      <c r="X195" s="174">
        <v>0</v>
      </c>
      <c r="Y195" s="174">
        <f>X195*K195</f>
        <v>0</v>
      </c>
      <c r="Z195" s="174">
        <v>0</v>
      </c>
      <c r="AA195" s="175">
        <f>Z195*K195</f>
        <v>0</v>
      </c>
      <c r="AR195" s="21" t="s">
        <v>156</v>
      </c>
      <c r="AT195" s="21" t="s">
        <v>152</v>
      </c>
      <c r="AU195" s="21" t="s">
        <v>108</v>
      </c>
      <c r="AY195" s="21" t="s">
        <v>151</v>
      </c>
      <c r="BE195" s="112">
        <f>IF(U195="základní",N195,0)</f>
        <v>0</v>
      </c>
      <c r="BF195" s="112">
        <f>IF(U195="snížená",N195,0)</f>
        <v>0</v>
      </c>
      <c r="BG195" s="112">
        <f>IF(U195="zákl. přenesená",N195,0)</f>
        <v>0</v>
      </c>
      <c r="BH195" s="112">
        <f>IF(U195="sníž. přenesená",N195,0)</f>
        <v>0</v>
      </c>
      <c r="BI195" s="112">
        <f>IF(U195="nulová",N195,0)</f>
        <v>0</v>
      </c>
      <c r="BJ195" s="21" t="s">
        <v>86</v>
      </c>
      <c r="BK195" s="112">
        <f>ROUND(L195*K195,2)</f>
        <v>0</v>
      </c>
      <c r="BL195" s="21" t="s">
        <v>156</v>
      </c>
      <c r="BM195" s="21" t="s">
        <v>563</v>
      </c>
    </row>
    <row r="196" spans="2:65" s="11" customFormat="1" ht="16.5" customHeight="1">
      <c r="B196" s="183"/>
      <c r="C196" s="184"/>
      <c r="D196" s="184"/>
      <c r="E196" s="185" t="s">
        <v>21</v>
      </c>
      <c r="F196" s="257" t="s">
        <v>534</v>
      </c>
      <c r="G196" s="258"/>
      <c r="H196" s="258"/>
      <c r="I196" s="258"/>
      <c r="J196" s="184"/>
      <c r="K196" s="186">
        <v>105</v>
      </c>
      <c r="L196" s="184"/>
      <c r="M196" s="184"/>
      <c r="N196" s="184"/>
      <c r="O196" s="184"/>
      <c r="P196" s="184"/>
      <c r="Q196" s="184"/>
      <c r="R196" s="187"/>
      <c r="T196" s="188"/>
      <c r="U196" s="184"/>
      <c r="V196" s="184"/>
      <c r="W196" s="184"/>
      <c r="X196" s="184"/>
      <c r="Y196" s="184"/>
      <c r="Z196" s="184"/>
      <c r="AA196" s="189"/>
      <c r="AT196" s="190" t="s">
        <v>159</v>
      </c>
      <c r="AU196" s="190" t="s">
        <v>108</v>
      </c>
      <c r="AV196" s="11" t="s">
        <v>108</v>
      </c>
      <c r="AW196" s="11" t="s">
        <v>35</v>
      </c>
      <c r="AX196" s="11" t="s">
        <v>86</v>
      </c>
      <c r="AY196" s="190" t="s">
        <v>151</v>
      </c>
    </row>
    <row r="197" spans="2:65" s="9" customFormat="1" ht="29.85" customHeight="1">
      <c r="B197" s="158"/>
      <c r="C197" s="159"/>
      <c r="D197" s="168" t="s">
        <v>127</v>
      </c>
      <c r="E197" s="168"/>
      <c r="F197" s="168"/>
      <c r="G197" s="168"/>
      <c r="H197" s="168"/>
      <c r="I197" s="168"/>
      <c r="J197" s="168"/>
      <c r="K197" s="168"/>
      <c r="L197" s="168"/>
      <c r="M197" s="168"/>
      <c r="N197" s="290">
        <f>BK197</f>
        <v>0</v>
      </c>
      <c r="O197" s="291"/>
      <c r="P197" s="291"/>
      <c r="Q197" s="291"/>
      <c r="R197" s="161"/>
      <c r="T197" s="162"/>
      <c r="U197" s="159"/>
      <c r="V197" s="159"/>
      <c r="W197" s="163">
        <f>SUM(W198:W199)</f>
        <v>0</v>
      </c>
      <c r="X197" s="159"/>
      <c r="Y197" s="163">
        <f>SUM(Y198:Y199)</f>
        <v>0</v>
      </c>
      <c r="Z197" s="159"/>
      <c r="AA197" s="164">
        <f>SUM(AA198:AA199)</f>
        <v>0</v>
      </c>
      <c r="AR197" s="165" t="s">
        <v>86</v>
      </c>
      <c r="AT197" s="166" t="s">
        <v>77</v>
      </c>
      <c r="AU197" s="166" t="s">
        <v>86</v>
      </c>
      <c r="AY197" s="165" t="s">
        <v>151</v>
      </c>
      <c r="BK197" s="167">
        <f>SUM(BK198:BK199)</f>
        <v>0</v>
      </c>
    </row>
    <row r="198" spans="2:65" s="1" customFormat="1" ht="25.5" customHeight="1">
      <c r="B198" s="37"/>
      <c r="C198" s="169" t="s">
        <v>302</v>
      </c>
      <c r="D198" s="169" t="s">
        <v>152</v>
      </c>
      <c r="E198" s="170" t="s">
        <v>564</v>
      </c>
      <c r="F198" s="256" t="s">
        <v>565</v>
      </c>
      <c r="G198" s="256"/>
      <c r="H198" s="256"/>
      <c r="I198" s="256"/>
      <c r="J198" s="171" t="s">
        <v>187</v>
      </c>
      <c r="K198" s="172">
        <v>27.78</v>
      </c>
      <c r="L198" s="259">
        <v>0</v>
      </c>
      <c r="M198" s="260"/>
      <c r="N198" s="250">
        <f>ROUND(L198*K198,2)</f>
        <v>0</v>
      </c>
      <c r="O198" s="250"/>
      <c r="P198" s="250"/>
      <c r="Q198" s="250"/>
      <c r="R198" s="39"/>
      <c r="T198" s="173" t="s">
        <v>21</v>
      </c>
      <c r="U198" s="46" t="s">
        <v>43</v>
      </c>
      <c r="V198" s="38"/>
      <c r="W198" s="174">
        <f>V198*K198</f>
        <v>0</v>
      </c>
      <c r="X198" s="174">
        <v>0</v>
      </c>
      <c r="Y198" s="174">
        <f>X198*K198</f>
        <v>0</v>
      </c>
      <c r="Z198" s="174">
        <v>0</v>
      </c>
      <c r="AA198" s="175">
        <f>Z198*K198</f>
        <v>0</v>
      </c>
      <c r="AR198" s="21" t="s">
        <v>156</v>
      </c>
      <c r="AT198" s="21" t="s">
        <v>152</v>
      </c>
      <c r="AU198" s="21" t="s">
        <v>108</v>
      </c>
      <c r="AY198" s="21" t="s">
        <v>151</v>
      </c>
      <c r="BE198" s="112">
        <f>IF(U198="základní",N198,0)</f>
        <v>0</v>
      </c>
      <c r="BF198" s="112">
        <f>IF(U198="snížená",N198,0)</f>
        <v>0</v>
      </c>
      <c r="BG198" s="112">
        <f>IF(U198="zákl. přenesená",N198,0)</f>
        <v>0</v>
      </c>
      <c r="BH198" s="112">
        <f>IF(U198="sníž. přenesená",N198,0)</f>
        <v>0</v>
      </c>
      <c r="BI198" s="112">
        <f>IF(U198="nulová",N198,0)</f>
        <v>0</v>
      </c>
      <c r="BJ198" s="21" t="s">
        <v>86</v>
      </c>
      <c r="BK198" s="112">
        <f>ROUND(L198*K198,2)</f>
        <v>0</v>
      </c>
      <c r="BL198" s="21" t="s">
        <v>156</v>
      </c>
      <c r="BM198" s="21" t="s">
        <v>566</v>
      </c>
    </row>
    <row r="199" spans="2:65" s="1" customFormat="1" ht="38.25" customHeight="1">
      <c r="B199" s="37"/>
      <c r="C199" s="169" t="s">
        <v>307</v>
      </c>
      <c r="D199" s="169" t="s">
        <v>152</v>
      </c>
      <c r="E199" s="170" t="s">
        <v>567</v>
      </c>
      <c r="F199" s="256" t="s">
        <v>568</v>
      </c>
      <c r="G199" s="256"/>
      <c r="H199" s="256"/>
      <c r="I199" s="256"/>
      <c r="J199" s="171" t="s">
        <v>21</v>
      </c>
      <c r="K199" s="172">
        <v>0</v>
      </c>
      <c r="L199" s="259">
        <v>0</v>
      </c>
      <c r="M199" s="260"/>
      <c r="N199" s="250">
        <f>ROUND(L199*K199,2)</f>
        <v>0</v>
      </c>
      <c r="O199" s="250"/>
      <c r="P199" s="250"/>
      <c r="Q199" s="250"/>
      <c r="R199" s="39"/>
      <c r="T199" s="173" t="s">
        <v>21</v>
      </c>
      <c r="U199" s="46" t="s">
        <v>43</v>
      </c>
      <c r="V199" s="38"/>
      <c r="W199" s="174">
        <f>V199*K199</f>
        <v>0</v>
      </c>
      <c r="X199" s="174">
        <v>0</v>
      </c>
      <c r="Y199" s="174">
        <f>X199*K199</f>
        <v>0</v>
      </c>
      <c r="Z199" s="174">
        <v>0</v>
      </c>
      <c r="AA199" s="175">
        <f>Z199*K199</f>
        <v>0</v>
      </c>
      <c r="AR199" s="21" t="s">
        <v>156</v>
      </c>
      <c r="AT199" s="21" t="s">
        <v>152</v>
      </c>
      <c r="AU199" s="21" t="s">
        <v>108</v>
      </c>
      <c r="AY199" s="21" t="s">
        <v>151</v>
      </c>
      <c r="BE199" s="112">
        <f>IF(U199="základní",N199,0)</f>
        <v>0</v>
      </c>
      <c r="BF199" s="112">
        <f>IF(U199="snížená",N199,0)</f>
        <v>0</v>
      </c>
      <c r="BG199" s="112">
        <f>IF(U199="zákl. přenesená",N199,0)</f>
        <v>0</v>
      </c>
      <c r="BH199" s="112">
        <f>IF(U199="sníž. přenesená",N199,0)</f>
        <v>0</v>
      </c>
      <c r="BI199" s="112">
        <f>IF(U199="nulová",N199,0)</f>
        <v>0</v>
      </c>
      <c r="BJ199" s="21" t="s">
        <v>86</v>
      </c>
      <c r="BK199" s="112">
        <f>ROUND(L199*K199,2)</f>
        <v>0</v>
      </c>
      <c r="BL199" s="21" t="s">
        <v>156</v>
      </c>
      <c r="BM199" s="21" t="s">
        <v>569</v>
      </c>
    </row>
    <row r="200" spans="2:65" s="1" customFormat="1" ht="49.9" customHeight="1">
      <c r="B200" s="37"/>
      <c r="C200" s="38"/>
      <c r="D200" s="160" t="s">
        <v>457</v>
      </c>
      <c r="E200" s="38"/>
      <c r="F200" s="38"/>
      <c r="G200" s="38"/>
      <c r="H200" s="38"/>
      <c r="I200" s="38"/>
      <c r="J200" s="38"/>
      <c r="K200" s="38"/>
      <c r="L200" s="38"/>
      <c r="M200" s="38"/>
      <c r="N200" s="253">
        <f>BK200</f>
        <v>0</v>
      </c>
      <c r="O200" s="254"/>
      <c r="P200" s="254"/>
      <c r="Q200" s="254"/>
      <c r="R200" s="39"/>
      <c r="T200" s="149"/>
      <c r="U200" s="58"/>
      <c r="V200" s="58"/>
      <c r="W200" s="58"/>
      <c r="X200" s="58"/>
      <c r="Y200" s="58"/>
      <c r="Z200" s="58"/>
      <c r="AA200" s="60"/>
      <c r="AT200" s="21" t="s">
        <v>77</v>
      </c>
      <c r="AU200" s="21" t="s">
        <v>78</v>
      </c>
      <c r="AY200" s="21" t="s">
        <v>458</v>
      </c>
      <c r="BK200" s="112">
        <v>0</v>
      </c>
    </row>
    <row r="201" spans="2:65" s="1" customFormat="1" ht="6.95" customHeight="1">
      <c r="B201" s="61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3"/>
    </row>
  </sheetData>
  <sheetProtection algorithmName="SHA-512" hashValue="N76xvnQT4kvuy9chLQADB92yRWjDABO58RyGB67aRbGMgfUMPdsKkgyyjWzsDxm2YIM8KVUnHIj5UfFrLdWI6w==" saltValue="nGI23Jg5cGtlQZbMSfjmAuGBIsvWojGsbn5EeT8eBrBXgz+jsAeEeV9JTpyxo4cpeoLB5g562KgxWsfi4RaUGQ==" spinCount="10" sheet="1" objects="1" scenarios="1" formatColumns="0" formatRows="0"/>
  <mergeCells count="206">
    <mergeCell ref="F160:I160"/>
    <mergeCell ref="H1:K1"/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F154:I154"/>
    <mergeCell ref="F155:I155"/>
    <mergeCell ref="F156:I156"/>
    <mergeCell ref="L156:M156"/>
    <mergeCell ref="N156:Q156"/>
    <mergeCell ref="L158:M158"/>
    <mergeCell ref="N158:Q158"/>
    <mergeCell ref="L159:M159"/>
    <mergeCell ref="N159:Q159"/>
    <mergeCell ref="F157:I157"/>
    <mergeCell ref="F159:I159"/>
    <mergeCell ref="F158:I158"/>
    <mergeCell ref="F150:I150"/>
    <mergeCell ref="F148:I148"/>
    <mergeCell ref="F149:I149"/>
    <mergeCell ref="L150:M150"/>
    <mergeCell ref="N150:Q150"/>
    <mergeCell ref="F151:I151"/>
    <mergeCell ref="F153:I153"/>
    <mergeCell ref="F152:I152"/>
    <mergeCell ref="L153:M153"/>
    <mergeCell ref="N153:Q153"/>
    <mergeCell ref="F141:I141"/>
    <mergeCell ref="F144:I144"/>
    <mergeCell ref="F142:I142"/>
    <mergeCell ref="F143:I143"/>
    <mergeCell ref="L144:M144"/>
    <mergeCell ref="N144:Q144"/>
    <mergeCell ref="F145:I145"/>
    <mergeCell ref="F146:I146"/>
    <mergeCell ref="F147:I147"/>
    <mergeCell ref="F136:I136"/>
    <mergeCell ref="F137:I137"/>
    <mergeCell ref="L137:M137"/>
    <mergeCell ref="N137:Q137"/>
    <mergeCell ref="F138:I138"/>
    <mergeCell ref="F139:I139"/>
    <mergeCell ref="F140:I140"/>
    <mergeCell ref="L140:M140"/>
    <mergeCell ref="N140:Q140"/>
    <mergeCell ref="F130:I130"/>
    <mergeCell ref="F131:I131"/>
    <mergeCell ref="F133:I133"/>
    <mergeCell ref="F132:I132"/>
    <mergeCell ref="L133:M133"/>
    <mergeCell ref="N133:Q133"/>
    <mergeCell ref="L134:M134"/>
    <mergeCell ref="N134:Q134"/>
    <mergeCell ref="L135:M135"/>
    <mergeCell ref="N135:Q135"/>
    <mergeCell ref="F134:I134"/>
    <mergeCell ref="F135:I135"/>
    <mergeCell ref="L125:M125"/>
    <mergeCell ref="N125:Q125"/>
    <mergeCell ref="L126:M126"/>
    <mergeCell ref="N126:Q126"/>
    <mergeCell ref="N129:Q129"/>
    <mergeCell ref="N122:Q122"/>
    <mergeCell ref="N123:Q123"/>
    <mergeCell ref="N124:Q124"/>
    <mergeCell ref="F125:I125"/>
    <mergeCell ref="F128:I128"/>
    <mergeCell ref="F126:I126"/>
    <mergeCell ref="F127:I127"/>
    <mergeCell ref="F129:I129"/>
    <mergeCell ref="L129:M129"/>
    <mergeCell ref="L105:Q105"/>
    <mergeCell ref="C111:Q111"/>
    <mergeCell ref="F113:P113"/>
    <mergeCell ref="F114:P114"/>
    <mergeCell ref="M116:P116"/>
    <mergeCell ref="M118:Q118"/>
    <mergeCell ref="M119:Q119"/>
    <mergeCell ref="L121:M121"/>
    <mergeCell ref="N121:Q121"/>
    <mergeCell ref="F121:I121"/>
    <mergeCell ref="D99:H99"/>
    <mergeCell ref="N99:Q99"/>
    <mergeCell ref="D100:H100"/>
    <mergeCell ref="N100:Q100"/>
    <mergeCell ref="D101:H101"/>
    <mergeCell ref="N101:Q101"/>
    <mergeCell ref="D102:H102"/>
    <mergeCell ref="N102:Q102"/>
    <mergeCell ref="N103:Q103"/>
    <mergeCell ref="N90:Q90"/>
    <mergeCell ref="N91:Q91"/>
    <mergeCell ref="N92:Q92"/>
    <mergeCell ref="N93:Q93"/>
    <mergeCell ref="N94:Q94"/>
    <mergeCell ref="N97:Q97"/>
    <mergeCell ref="N95:Q95"/>
    <mergeCell ref="D98:H98"/>
    <mergeCell ref="N98:Q98"/>
    <mergeCell ref="F79:P79"/>
    <mergeCell ref="F78:P78"/>
    <mergeCell ref="M81:P81"/>
    <mergeCell ref="M83:Q83"/>
    <mergeCell ref="M84:Q84"/>
    <mergeCell ref="C86:G86"/>
    <mergeCell ref="N86:Q86"/>
    <mergeCell ref="N88:Q88"/>
    <mergeCell ref="N89:Q89"/>
    <mergeCell ref="F192:I192"/>
    <mergeCell ref="L191:M191"/>
    <mergeCell ref="N191:Q191"/>
    <mergeCell ref="L194:M194"/>
    <mergeCell ref="N194:Q194"/>
    <mergeCell ref="L195:M195"/>
    <mergeCell ref="N195:Q195"/>
    <mergeCell ref="E24:L24"/>
    <mergeCell ref="S2:AC2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L188:M188"/>
    <mergeCell ref="N188:Q188"/>
    <mergeCell ref="N185:Q185"/>
    <mergeCell ref="F186:I186"/>
    <mergeCell ref="F188:I188"/>
    <mergeCell ref="F187:I187"/>
    <mergeCell ref="F189:I189"/>
    <mergeCell ref="F190:I190"/>
    <mergeCell ref="F191:I191"/>
    <mergeCell ref="F182:I182"/>
    <mergeCell ref="L182:M182"/>
    <mergeCell ref="N182:Q182"/>
    <mergeCell ref="F183:I183"/>
    <mergeCell ref="F184:I184"/>
    <mergeCell ref="L186:M186"/>
    <mergeCell ref="N186:Q186"/>
    <mergeCell ref="L187:M187"/>
    <mergeCell ref="N187:Q187"/>
    <mergeCell ref="F176:I176"/>
    <mergeCell ref="L176:M176"/>
    <mergeCell ref="N176:Q176"/>
    <mergeCell ref="L179:M179"/>
    <mergeCell ref="N179:Q179"/>
    <mergeCell ref="N175:Q175"/>
    <mergeCell ref="F178:I178"/>
    <mergeCell ref="F181:I181"/>
    <mergeCell ref="F179:I179"/>
    <mergeCell ref="F180:I180"/>
    <mergeCell ref="N200:Q200"/>
    <mergeCell ref="F162:I162"/>
    <mergeCell ref="F163:I163"/>
    <mergeCell ref="L162:M162"/>
    <mergeCell ref="N162:Q162"/>
    <mergeCell ref="F164:I164"/>
    <mergeCell ref="L165:M165"/>
    <mergeCell ref="N165:Q165"/>
    <mergeCell ref="N161:Q161"/>
    <mergeCell ref="F165:I165"/>
    <mergeCell ref="F168:I168"/>
    <mergeCell ref="F166:I166"/>
    <mergeCell ref="F167:I167"/>
    <mergeCell ref="L168:M168"/>
    <mergeCell ref="N168:Q168"/>
    <mergeCell ref="F169:I169"/>
    <mergeCell ref="F172:I172"/>
    <mergeCell ref="F170:I170"/>
    <mergeCell ref="L172:M172"/>
    <mergeCell ref="N172:Q172"/>
    <mergeCell ref="F173:I173"/>
    <mergeCell ref="N171:Q171"/>
    <mergeCell ref="F174:I174"/>
    <mergeCell ref="F177:I177"/>
    <mergeCell ref="F199:I199"/>
    <mergeCell ref="F196:I196"/>
    <mergeCell ref="F193:I193"/>
    <mergeCell ref="F194:I194"/>
    <mergeCell ref="F195:I195"/>
    <mergeCell ref="F198:I198"/>
    <mergeCell ref="L198:M198"/>
    <mergeCell ref="N198:Q198"/>
    <mergeCell ref="L199:M199"/>
    <mergeCell ref="N199:Q199"/>
    <mergeCell ref="N197:Q197"/>
  </mergeCells>
  <hyperlinks>
    <hyperlink ref="F1:G1" location="C2" display="1) Krycí list rozpočtu" xr:uid="{00000000-0004-0000-0200-000000000000}"/>
    <hyperlink ref="H1:K1" location="C86" display="2) Rekapitulace rozpočtu" xr:uid="{00000000-0004-0000-0200-000001000000}"/>
    <hyperlink ref="L1" location="C121" display="3) Rozpočet" xr:uid="{00000000-0004-0000-0200-000002000000}"/>
    <hyperlink ref="S1:T1" location="'Rekapitulace stavby'!C2" display="Rekapitulace stavby" xr:uid="{00000000-0004-0000-0200-000003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N130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>
      <c r="A1" s="121"/>
      <c r="B1" s="14"/>
      <c r="C1" s="14"/>
      <c r="D1" s="15" t="s">
        <v>1</v>
      </c>
      <c r="E1" s="14"/>
      <c r="F1" s="16" t="s">
        <v>103</v>
      </c>
      <c r="G1" s="16"/>
      <c r="H1" s="294" t="s">
        <v>104</v>
      </c>
      <c r="I1" s="294"/>
      <c r="J1" s="294"/>
      <c r="K1" s="294"/>
      <c r="L1" s="16" t="s">
        <v>105</v>
      </c>
      <c r="M1" s="14"/>
      <c r="N1" s="14"/>
      <c r="O1" s="15" t="s">
        <v>106</v>
      </c>
      <c r="P1" s="14"/>
      <c r="Q1" s="14"/>
      <c r="R1" s="14"/>
      <c r="S1" s="16" t="s">
        <v>107</v>
      </c>
      <c r="T1" s="16"/>
      <c r="U1" s="121"/>
      <c r="V1" s="121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ht="36.950000000000003" customHeight="1">
      <c r="C2" s="215" t="s">
        <v>7</v>
      </c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S2" s="219" t="s">
        <v>8</v>
      </c>
      <c r="T2" s="220"/>
      <c r="U2" s="220"/>
      <c r="V2" s="220"/>
      <c r="W2" s="220"/>
      <c r="X2" s="220"/>
      <c r="Y2" s="220"/>
      <c r="Z2" s="220"/>
      <c r="AA2" s="220"/>
      <c r="AB2" s="220"/>
      <c r="AC2" s="220"/>
      <c r="AT2" s="21" t="s">
        <v>93</v>
      </c>
    </row>
    <row r="3" spans="1:66" ht="6.95" customHeight="1"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  <c r="AT3" s="21" t="s">
        <v>108</v>
      </c>
    </row>
    <row r="4" spans="1:66" ht="36.950000000000003" customHeight="1">
      <c r="B4" s="25"/>
      <c r="C4" s="217" t="s">
        <v>109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6"/>
      <c r="T4" s="20" t="s">
        <v>13</v>
      </c>
      <c r="AT4" s="21" t="s">
        <v>6</v>
      </c>
    </row>
    <row r="5" spans="1:66" ht="6.95" customHeight="1">
      <c r="B5" s="25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6"/>
    </row>
    <row r="6" spans="1:66" ht="25.35" customHeight="1">
      <c r="B6" s="25"/>
      <c r="C6" s="28"/>
      <c r="D6" s="32" t="s">
        <v>18</v>
      </c>
      <c r="E6" s="28"/>
      <c r="F6" s="269" t="str">
        <f>'Rekapitulace stavby'!K6</f>
        <v>Rudná, rekonstrukce komunikace ulice Zemědělská</v>
      </c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8"/>
      <c r="R6" s="26"/>
    </row>
    <row r="7" spans="1:66" s="1" customFormat="1" ht="32.85" customHeight="1">
      <c r="B7" s="37"/>
      <c r="C7" s="38"/>
      <c r="D7" s="31" t="s">
        <v>110</v>
      </c>
      <c r="E7" s="38"/>
      <c r="F7" s="226" t="s">
        <v>570</v>
      </c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38"/>
      <c r="R7" s="39"/>
    </row>
    <row r="8" spans="1:66" s="1" customFormat="1" ht="14.45" customHeight="1">
      <c r="B8" s="37"/>
      <c r="C8" s="38"/>
      <c r="D8" s="32" t="s">
        <v>20</v>
      </c>
      <c r="E8" s="38"/>
      <c r="F8" s="30" t="s">
        <v>21</v>
      </c>
      <c r="G8" s="38"/>
      <c r="H8" s="38"/>
      <c r="I8" s="38"/>
      <c r="J8" s="38"/>
      <c r="K8" s="38"/>
      <c r="L8" s="38"/>
      <c r="M8" s="32" t="s">
        <v>22</v>
      </c>
      <c r="N8" s="38"/>
      <c r="O8" s="30" t="s">
        <v>21</v>
      </c>
      <c r="P8" s="38"/>
      <c r="Q8" s="38"/>
      <c r="R8" s="39"/>
    </row>
    <row r="9" spans="1:66" s="1" customFormat="1" ht="14.45" customHeight="1">
      <c r="B9" s="37"/>
      <c r="C9" s="38"/>
      <c r="D9" s="32" t="s">
        <v>23</v>
      </c>
      <c r="E9" s="38"/>
      <c r="F9" s="30" t="s">
        <v>24</v>
      </c>
      <c r="G9" s="38"/>
      <c r="H9" s="38"/>
      <c r="I9" s="38"/>
      <c r="J9" s="38"/>
      <c r="K9" s="38"/>
      <c r="L9" s="38"/>
      <c r="M9" s="32" t="s">
        <v>25</v>
      </c>
      <c r="N9" s="38"/>
      <c r="O9" s="295" t="str">
        <f>'Rekapitulace stavby'!AN8</f>
        <v>26. 11. 2018</v>
      </c>
      <c r="P9" s="271"/>
      <c r="Q9" s="38"/>
      <c r="R9" s="39"/>
    </row>
    <row r="10" spans="1:66" s="1" customFormat="1" ht="10.9" customHeight="1"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9"/>
    </row>
    <row r="11" spans="1:66" s="1" customFormat="1" ht="14.45" customHeight="1">
      <c r="B11" s="37"/>
      <c r="C11" s="38"/>
      <c r="D11" s="32" t="s">
        <v>27</v>
      </c>
      <c r="E11" s="38"/>
      <c r="F11" s="38"/>
      <c r="G11" s="38"/>
      <c r="H11" s="38"/>
      <c r="I11" s="38"/>
      <c r="J11" s="38"/>
      <c r="K11" s="38"/>
      <c r="L11" s="38"/>
      <c r="M11" s="32" t="s">
        <v>28</v>
      </c>
      <c r="N11" s="38"/>
      <c r="O11" s="221" t="s">
        <v>21</v>
      </c>
      <c r="P11" s="221"/>
      <c r="Q11" s="38"/>
      <c r="R11" s="39"/>
    </row>
    <row r="12" spans="1:66" s="1" customFormat="1" ht="18" customHeight="1">
      <c r="B12" s="37"/>
      <c r="C12" s="38"/>
      <c r="D12" s="38"/>
      <c r="E12" s="30" t="s">
        <v>29</v>
      </c>
      <c r="F12" s="38"/>
      <c r="G12" s="38"/>
      <c r="H12" s="38"/>
      <c r="I12" s="38"/>
      <c r="J12" s="38"/>
      <c r="K12" s="38"/>
      <c r="L12" s="38"/>
      <c r="M12" s="32" t="s">
        <v>30</v>
      </c>
      <c r="N12" s="38"/>
      <c r="O12" s="221" t="s">
        <v>21</v>
      </c>
      <c r="P12" s="221"/>
      <c r="Q12" s="38"/>
      <c r="R12" s="39"/>
    </row>
    <row r="13" spans="1:66" s="1" customFormat="1" ht="6.95" customHeight="1"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9"/>
    </row>
    <row r="14" spans="1:66" s="1" customFormat="1" ht="14.45" customHeight="1">
      <c r="B14" s="37"/>
      <c r="C14" s="38"/>
      <c r="D14" s="32" t="s">
        <v>31</v>
      </c>
      <c r="E14" s="38"/>
      <c r="F14" s="38"/>
      <c r="G14" s="38"/>
      <c r="H14" s="38"/>
      <c r="I14" s="38"/>
      <c r="J14" s="38"/>
      <c r="K14" s="38"/>
      <c r="L14" s="38"/>
      <c r="M14" s="32" t="s">
        <v>28</v>
      </c>
      <c r="N14" s="38"/>
      <c r="O14" s="296" t="str">
        <f>IF('Rekapitulace stavby'!AN13="","",'Rekapitulace stavby'!AN13)</f>
        <v>Vyplň údaj</v>
      </c>
      <c r="P14" s="221"/>
      <c r="Q14" s="38"/>
      <c r="R14" s="39"/>
    </row>
    <row r="15" spans="1:66" s="1" customFormat="1" ht="18" customHeight="1">
      <c r="B15" s="37"/>
      <c r="C15" s="38"/>
      <c r="D15" s="38"/>
      <c r="E15" s="296" t="str">
        <f>IF('Rekapitulace stavby'!E14="","",'Rekapitulace stavby'!E14)</f>
        <v>Vyplň údaj</v>
      </c>
      <c r="F15" s="297"/>
      <c r="G15" s="297"/>
      <c r="H15" s="297"/>
      <c r="I15" s="297"/>
      <c r="J15" s="297"/>
      <c r="K15" s="297"/>
      <c r="L15" s="297"/>
      <c r="M15" s="32" t="s">
        <v>30</v>
      </c>
      <c r="N15" s="38"/>
      <c r="O15" s="296" t="str">
        <f>IF('Rekapitulace stavby'!AN14="","",'Rekapitulace stavby'!AN14)</f>
        <v>Vyplň údaj</v>
      </c>
      <c r="P15" s="221"/>
      <c r="Q15" s="38"/>
      <c r="R15" s="39"/>
    </row>
    <row r="16" spans="1:66" s="1" customFormat="1" ht="6.95" customHeight="1"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9"/>
    </row>
    <row r="17" spans="2:18" s="1" customFormat="1" ht="14.45" customHeight="1">
      <c r="B17" s="37"/>
      <c r="C17" s="38"/>
      <c r="D17" s="32" t="s">
        <v>33</v>
      </c>
      <c r="E17" s="38"/>
      <c r="F17" s="38"/>
      <c r="G17" s="38"/>
      <c r="H17" s="38"/>
      <c r="I17" s="38"/>
      <c r="J17" s="38"/>
      <c r="K17" s="38"/>
      <c r="L17" s="38"/>
      <c r="M17" s="32" t="s">
        <v>28</v>
      </c>
      <c r="N17" s="38"/>
      <c r="O17" s="221" t="s">
        <v>21</v>
      </c>
      <c r="P17" s="221"/>
      <c r="Q17" s="38"/>
      <c r="R17" s="39"/>
    </row>
    <row r="18" spans="2:18" s="1" customFormat="1" ht="18" customHeight="1">
      <c r="B18" s="37"/>
      <c r="C18" s="38"/>
      <c r="D18" s="38"/>
      <c r="E18" s="30" t="s">
        <v>34</v>
      </c>
      <c r="F18" s="38"/>
      <c r="G18" s="38"/>
      <c r="H18" s="38"/>
      <c r="I18" s="38"/>
      <c r="J18" s="38"/>
      <c r="K18" s="38"/>
      <c r="L18" s="38"/>
      <c r="M18" s="32" t="s">
        <v>30</v>
      </c>
      <c r="N18" s="38"/>
      <c r="O18" s="221" t="s">
        <v>21</v>
      </c>
      <c r="P18" s="221"/>
      <c r="Q18" s="38"/>
      <c r="R18" s="39"/>
    </row>
    <row r="19" spans="2:18" s="1" customFormat="1" ht="6.95" customHeight="1"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9"/>
    </row>
    <row r="20" spans="2:18" s="1" customFormat="1" ht="14.45" customHeight="1">
      <c r="B20" s="37"/>
      <c r="C20" s="38"/>
      <c r="D20" s="32" t="s">
        <v>36</v>
      </c>
      <c r="E20" s="38"/>
      <c r="F20" s="38"/>
      <c r="G20" s="38"/>
      <c r="H20" s="38"/>
      <c r="I20" s="38"/>
      <c r="J20" s="38"/>
      <c r="K20" s="38"/>
      <c r="L20" s="38"/>
      <c r="M20" s="32" t="s">
        <v>28</v>
      </c>
      <c r="N20" s="38"/>
      <c r="O20" s="221" t="s">
        <v>21</v>
      </c>
      <c r="P20" s="221"/>
      <c r="Q20" s="38"/>
      <c r="R20" s="39"/>
    </row>
    <row r="21" spans="2:18" s="1" customFormat="1" ht="18" customHeight="1">
      <c r="B21" s="37"/>
      <c r="C21" s="38"/>
      <c r="D21" s="38"/>
      <c r="E21" s="30" t="s">
        <v>37</v>
      </c>
      <c r="F21" s="38"/>
      <c r="G21" s="38"/>
      <c r="H21" s="38"/>
      <c r="I21" s="38"/>
      <c r="J21" s="38"/>
      <c r="K21" s="38"/>
      <c r="L21" s="38"/>
      <c r="M21" s="32" t="s">
        <v>30</v>
      </c>
      <c r="N21" s="38"/>
      <c r="O21" s="221" t="s">
        <v>21</v>
      </c>
      <c r="P21" s="221"/>
      <c r="Q21" s="38"/>
      <c r="R21" s="39"/>
    </row>
    <row r="22" spans="2:18" s="1" customFormat="1" ht="6.95" customHeight="1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9"/>
    </row>
    <row r="23" spans="2:18" s="1" customFormat="1" ht="14.45" customHeight="1">
      <c r="B23" s="37"/>
      <c r="C23" s="38"/>
      <c r="D23" s="32" t="s">
        <v>38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9"/>
    </row>
    <row r="24" spans="2:18" s="1" customFormat="1" ht="16.5" customHeight="1">
      <c r="B24" s="37"/>
      <c r="C24" s="38"/>
      <c r="D24" s="38"/>
      <c r="E24" s="209" t="s">
        <v>21</v>
      </c>
      <c r="F24" s="209"/>
      <c r="G24" s="209"/>
      <c r="H24" s="209"/>
      <c r="I24" s="209"/>
      <c r="J24" s="209"/>
      <c r="K24" s="209"/>
      <c r="L24" s="209"/>
      <c r="M24" s="38"/>
      <c r="N24" s="38"/>
      <c r="O24" s="38"/>
      <c r="P24" s="38"/>
      <c r="Q24" s="38"/>
      <c r="R24" s="39"/>
    </row>
    <row r="25" spans="2:18" s="1" customFormat="1" ht="6.95" customHeight="1"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9"/>
    </row>
    <row r="26" spans="2:18" s="1" customFormat="1" ht="6.95" customHeight="1">
      <c r="B26" s="37"/>
      <c r="C26" s="38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38"/>
      <c r="R26" s="39"/>
    </row>
    <row r="27" spans="2:18" s="1" customFormat="1" ht="14.45" customHeight="1">
      <c r="B27" s="37"/>
      <c r="C27" s="38"/>
      <c r="D27" s="122" t="s">
        <v>112</v>
      </c>
      <c r="E27" s="38"/>
      <c r="F27" s="38"/>
      <c r="G27" s="38"/>
      <c r="H27" s="38"/>
      <c r="I27" s="38"/>
      <c r="J27" s="38"/>
      <c r="K27" s="38"/>
      <c r="L27" s="38"/>
      <c r="M27" s="210">
        <f>N88</f>
        <v>0</v>
      </c>
      <c r="N27" s="210"/>
      <c r="O27" s="210"/>
      <c r="P27" s="210"/>
      <c r="Q27" s="38"/>
      <c r="R27" s="39"/>
    </row>
    <row r="28" spans="2:18" s="1" customFormat="1" ht="14.45" customHeight="1">
      <c r="B28" s="37"/>
      <c r="C28" s="38"/>
      <c r="D28" s="36" t="s">
        <v>97</v>
      </c>
      <c r="E28" s="38"/>
      <c r="F28" s="38"/>
      <c r="G28" s="38"/>
      <c r="H28" s="38"/>
      <c r="I28" s="38"/>
      <c r="J28" s="38"/>
      <c r="K28" s="38"/>
      <c r="L28" s="38"/>
      <c r="M28" s="210">
        <f>N91</f>
        <v>0</v>
      </c>
      <c r="N28" s="210"/>
      <c r="O28" s="210"/>
      <c r="P28" s="210"/>
      <c r="Q28" s="38"/>
      <c r="R28" s="39"/>
    </row>
    <row r="29" spans="2:18" s="1" customFormat="1" ht="6.95" customHeight="1"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9"/>
    </row>
    <row r="30" spans="2:18" s="1" customFormat="1" ht="25.35" customHeight="1">
      <c r="B30" s="37"/>
      <c r="C30" s="38"/>
      <c r="D30" s="123" t="s">
        <v>41</v>
      </c>
      <c r="E30" s="38"/>
      <c r="F30" s="38"/>
      <c r="G30" s="38"/>
      <c r="H30" s="38"/>
      <c r="I30" s="38"/>
      <c r="J30" s="38"/>
      <c r="K30" s="38"/>
      <c r="L30" s="38"/>
      <c r="M30" s="264">
        <f>ROUND(M27+M28,2)</f>
        <v>0</v>
      </c>
      <c r="N30" s="265"/>
      <c r="O30" s="265"/>
      <c r="P30" s="265"/>
      <c r="Q30" s="38"/>
      <c r="R30" s="39"/>
    </row>
    <row r="31" spans="2:18" s="1" customFormat="1" ht="6.95" customHeight="1">
      <c r="B31" s="37"/>
      <c r="C31" s="38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38"/>
      <c r="R31" s="39"/>
    </row>
    <row r="32" spans="2:18" s="1" customFormat="1" ht="14.45" customHeight="1">
      <c r="B32" s="37"/>
      <c r="C32" s="38"/>
      <c r="D32" s="44" t="s">
        <v>42</v>
      </c>
      <c r="E32" s="44" t="s">
        <v>43</v>
      </c>
      <c r="F32" s="45">
        <v>0.21</v>
      </c>
      <c r="G32" s="124" t="s">
        <v>44</v>
      </c>
      <c r="H32" s="266">
        <f>(SUM(BE91:BE98)+SUM(BE116:BE128))</f>
        <v>0</v>
      </c>
      <c r="I32" s="265"/>
      <c r="J32" s="265"/>
      <c r="K32" s="38"/>
      <c r="L32" s="38"/>
      <c r="M32" s="266">
        <f>ROUND((SUM(BE91:BE98)+SUM(BE116:BE128)), 2)*F32</f>
        <v>0</v>
      </c>
      <c r="N32" s="265"/>
      <c r="O32" s="265"/>
      <c r="P32" s="265"/>
      <c r="Q32" s="38"/>
      <c r="R32" s="39"/>
    </row>
    <row r="33" spans="2:18" s="1" customFormat="1" ht="14.45" customHeight="1">
      <c r="B33" s="37"/>
      <c r="C33" s="38"/>
      <c r="D33" s="38"/>
      <c r="E33" s="44" t="s">
        <v>45</v>
      </c>
      <c r="F33" s="45">
        <v>0.15</v>
      </c>
      <c r="G33" s="124" t="s">
        <v>44</v>
      </c>
      <c r="H33" s="266">
        <f>(SUM(BF91:BF98)+SUM(BF116:BF128))</f>
        <v>0</v>
      </c>
      <c r="I33" s="265"/>
      <c r="J33" s="265"/>
      <c r="K33" s="38"/>
      <c r="L33" s="38"/>
      <c r="M33" s="266">
        <f>ROUND((SUM(BF91:BF98)+SUM(BF116:BF128)), 2)*F33</f>
        <v>0</v>
      </c>
      <c r="N33" s="265"/>
      <c r="O33" s="265"/>
      <c r="P33" s="265"/>
      <c r="Q33" s="38"/>
      <c r="R33" s="39"/>
    </row>
    <row r="34" spans="2:18" s="1" customFormat="1" ht="14.45" hidden="1" customHeight="1">
      <c r="B34" s="37"/>
      <c r="C34" s="38"/>
      <c r="D34" s="38"/>
      <c r="E34" s="44" t="s">
        <v>46</v>
      </c>
      <c r="F34" s="45">
        <v>0.21</v>
      </c>
      <c r="G34" s="124" t="s">
        <v>44</v>
      </c>
      <c r="H34" s="266">
        <f>(SUM(BG91:BG98)+SUM(BG116:BG128))</f>
        <v>0</v>
      </c>
      <c r="I34" s="265"/>
      <c r="J34" s="265"/>
      <c r="K34" s="38"/>
      <c r="L34" s="38"/>
      <c r="M34" s="266">
        <v>0</v>
      </c>
      <c r="N34" s="265"/>
      <c r="O34" s="265"/>
      <c r="P34" s="265"/>
      <c r="Q34" s="38"/>
      <c r="R34" s="39"/>
    </row>
    <row r="35" spans="2:18" s="1" customFormat="1" ht="14.45" hidden="1" customHeight="1">
      <c r="B35" s="37"/>
      <c r="C35" s="38"/>
      <c r="D35" s="38"/>
      <c r="E35" s="44" t="s">
        <v>47</v>
      </c>
      <c r="F35" s="45">
        <v>0.15</v>
      </c>
      <c r="G35" s="124" t="s">
        <v>44</v>
      </c>
      <c r="H35" s="266">
        <f>(SUM(BH91:BH98)+SUM(BH116:BH128))</f>
        <v>0</v>
      </c>
      <c r="I35" s="265"/>
      <c r="J35" s="265"/>
      <c r="K35" s="38"/>
      <c r="L35" s="38"/>
      <c r="M35" s="266">
        <v>0</v>
      </c>
      <c r="N35" s="265"/>
      <c r="O35" s="265"/>
      <c r="P35" s="265"/>
      <c r="Q35" s="38"/>
      <c r="R35" s="39"/>
    </row>
    <row r="36" spans="2:18" s="1" customFormat="1" ht="14.45" hidden="1" customHeight="1">
      <c r="B36" s="37"/>
      <c r="C36" s="38"/>
      <c r="D36" s="38"/>
      <c r="E36" s="44" t="s">
        <v>48</v>
      </c>
      <c r="F36" s="45">
        <v>0</v>
      </c>
      <c r="G36" s="124" t="s">
        <v>44</v>
      </c>
      <c r="H36" s="266">
        <f>(SUM(BI91:BI98)+SUM(BI116:BI128))</f>
        <v>0</v>
      </c>
      <c r="I36" s="265"/>
      <c r="J36" s="265"/>
      <c r="K36" s="38"/>
      <c r="L36" s="38"/>
      <c r="M36" s="266">
        <v>0</v>
      </c>
      <c r="N36" s="265"/>
      <c r="O36" s="265"/>
      <c r="P36" s="265"/>
      <c r="Q36" s="38"/>
      <c r="R36" s="39"/>
    </row>
    <row r="37" spans="2:18" s="1" customFormat="1" ht="6.95" customHeight="1"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9"/>
    </row>
    <row r="38" spans="2:18" s="1" customFormat="1" ht="25.35" customHeight="1">
      <c r="B38" s="37"/>
      <c r="C38" s="120"/>
      <c r="D38" s="125" t="s">
        <v>49</v>
      </c>
      <c r="E38" s="81"/>
      <c r="F38" s="81"/>
      <c r="G38" s="126" t="s">
        <v>50</v>
      </c>
      <c r="H38" s="127" t="s">
        <v>51</v>
      </c>
      <c r="I38" s="81"/>
      <c r="J38" s="81"/>
      <c r="K38" s="81"/>
      <c r="L38" s="267">
        <f>SUM(M30:M36)</f>
        <v>0</v>
      </c>
      <c r="M38" s="267"/>
      <c r="N38" s="267"/>
      <c r="O38" s="267"/>
      <c r="P38" s="268"/>
      <c r="Q38" s="120"/>
      <c r="R38" s="39"/>
    </row>
    <row r="39" spans="2:18" s="1" customFormat="1" ht="14.45" customHeight="1">
      <c r="B39" s="37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9"/>
    </row>
    <row r="40" spans="2:18" s="1" customFormat="1" ht="14.45" customHeight="1">
      <c r="B40" s="37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9"/>
    </row>
    <row r="41" spans="2:18" ht="13.5">
      <c r="B41" s="25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6"/>
    </row>
    <row r="42" spans="2:18" ht="13.5">
      <c r="B42" s="25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6"/>
    </row>
    <row r="43" spans="2:18" ht="13.5">
      <c r="B43" s="25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6"/>
    </row>
    <row r="44" spans="2:18" ht="13.5">
      <c r="B44" s="25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6"/>
    </row>
    <row r="45" spans="2:18" ht="13.5">
      <c r="B45" s="25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6"/>
    </row>
    <row r="46" spans="2:18" ht="13.5">
      <c r="B46" s="25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6"/>
    </row>
    <row r="47" spans="2:18" ht="13.5">
      <c r="B47" s="25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6"/>
    </row>
    <row r="48" spans="2:18" ht="13.5">
      <c r="B48" s="25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6"/>
    </row>
    <row r="49" spans="2:18" ht="13.5">
      <c r="B49" s="25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6"/>
    </row>
    <row r="50" spans="2:18" s="1" customFormat="1">
      <c r="B50" s="37"/>
      <c r="C50" s="38"/>
      <c r="D50" s="52" t="s">
        <v>52</v>
      </c>
      <c r="E50" s="53"/>
      <c r="F50" s="53"/>
      <c r="G50" s="53"/>
      <c r="H50" s="54"/>
      <c r="I50" s="38"/>
      <c r="J50" s="52" t="s">
        <v>53</v>
      </c>
      <c r="K50" s="53"/>
      <c r="L50" s="53"/>
      <c r="M50" s="53"/>
      <c r="N50" s="53"/>
      <c r="O50" s="53"/>
      <c r="P50" s="54"/>
      <c r="Q50" s="38"/>
      <c r="R50" s="39"/>
    </row>
    <row r="51" spans="2:18" ht="13.5">
      <c r="B51" s="25"/>
      <c r="C51" s="28"/>
      <c r="D51" s="55"/>
      <c r="E51" s="28"/>
      <c r="F51" s="28"/>
      <c r="G51" s="28"/>
      <c r="H51" s="56"/>
      <c r="I51" s="28"/>
      <c r="J51" s="55"/>
      <c r="K51" s="28"/>
      <c r="L51" s="28"/>
      <c r="M51" s="28"/>
      <c r="N51" s="28"/>
      <c r="O51" s="28"/>
      <c r="P51" s="56"/>
      <c r="Q51" s="28"/>
      <c r="R51" s="26"/>
    </row>
    <row r="52" spans="2:18" ht="13.5">
      <c r="B52" s="25"/>
      <c r="C52" s="28"/>
      <c r="D52" s="55"/>
      <c r="E52" s="28"/>
      <c r="F52" s="28"/>
      <c r="G52" s="28"/>
      <c r="H52" s="56"/>
      <c r="I52" s="28"/>
      <c r="J52" s="55"/>
      <c r="K52" s="28"/>
      <c r="L52" s="28"/>
      <c r="M52" s="28"/>
      <c r="N52" s="28"/>
      <c r="O52" s="28"/>
      <c r="P52" s="56"/>
      <c r="Q52" s="28"/>
      <c r="R52" s="26"/>
    </row>
    <row r="53" spans="2:18" ht="13.5">
      <c r="B53" s="25"/>
      <c r="C53" s="28"/>
      <c r="D53" s="55"/>
      <c r="E53" s="28"/>
      <c r="F53" s="28"/>
      <c r="G53" s="28"/>
      <c r="H53" s="56"/>
      <c r="I53" s="28"/>
      <c r="J53" s="55"/>
      <c r="K53" s="28"/>
      <c r="L53" s="28"/>
      <c r="M53" s="28"/>
      <c r="N53" s="28"/>
      <c r="O53" s="28"/>
      <c r="P53" s="56"/>
      <c r="Q53" s="28"/>
      <c r="R53" s="26"/>
    </row>
    <row r="54" spans="2:18" ht="13.5">
      <c r="B54" s="25"/>
      <c r="C54" s="28"/>
      <c r="D54" s="55"/>
      <c r="E54" s="28"/>
      <c r="F54" s="28"/>
      <c r="G54" s="28"/>
      <c r="H54" s="56"/>
      <c r="I54" s="28"/>
      <c r="J54" s="55"/>
      <c r="K54" s="28"/>
      <c r="L54" s="28"/>
      <c r="M54" s="28"/>
      <c r="N54" s="28"/>
      <c r="O54" s="28"/>
      <c r="P54" s="56"/>
      <c r="Q54" s="28"/>
      <c r="R54" s="26"/>
    </row>
    <row r="55" spans="2:18" ht="13.5">
      <c r="B55" s="25"/>
      <c r="C55" s="28"/>
      <c r="D55" s="55"/>
      <c r="E55" s="28"/>
      <c r="F55" s="28"/>
      <c r="G55" s="28"/>
      <c r="H55" s="56"/>
      <c r="I55" s="28"/>
      <c r="J55" s="55"/>
      <c r="K55" s="28"/>
      <c r="L55" s="28"/>
      <c r="M55" s="28"/>
      <c r="N55" s="28"/>
      <c r="O55" s="28"/>
      <c r="P55" s="56"/>
      <c r="Q55" s="28"/>
      <c r="R55" s="26"/>
    </row>
    <row r="56" spans="2:18" ht="13.5">
      <c r="B56" s="25"/>
      <c r="C56" s="28"/>
      <c r="D56" s="55"/>
      <c r="E56" s="28"/>
      <c r="F56" s="28"/>
      <c r="G56" s="28"/>
      <c r="H56" s="56"/>
      <c r="I56" s="28"/>
      <c r="J56" s="55"/>
      <c r="K56" s="28"/>
      <c r="L56" s="28"/>
      <c r="M56" s="28"/>
      <c r="N56" s="28"/>
      <c r="O56" s="28"/>
      <c r="P56" s="56"/>
      <c r="Q56" s="28"/>
      <c r="R56" s="26"/>
    </row>
    <row r="57" spans="2:18" ht="13.5">
      <c r="B57" s="25"/>
      <c r="C57" s="28"/>
      <c r="D57" s="55"/>
      <c r="E57" s="28"/>
      <c r="F57" s="28"/>
      <c r="G57" s="28"/>
      <c r="H57" s="56"/>
      <c r="I57" s="28"/>
      <c r="J57" s="55"/>
      <c r="K57" s="28"/>
      <c r="L57" s="28"/>
      <c r="M57" s="28"/>
      <c r="N57" s="28"/>
      <c r="O57" s="28"/>
      <c r="P57" s="56"/>
      <c r="Q57" s="28"/>
      <c r="R57" s="26"/>
    </row>
    <row r="58" spans="2:18" ht="13.5">
      <c r="B58" s="25"/>
      <c r="C58" s="28"/>
      <c r="D58" s="55"/>
      <c r="E58" s="28"/>
      <c r="F58" s="28"/>
      <c r="G58" s="28"/>
      <c r="H58" s="56"/>
      <c r="I58" s="28"/>
      <c r="J58" s="55"/>
      <c r="K58" s="28"/>
      <c r="L58" s="28"/>
      <c r="M58" s="28"/>
      <c r="N58" s="28"/>
      <c r="O58" s="28"/>
      <c r="P58" s="56"/>
      <c r="Q58" s="28"/>
      <c r="R58" s="26"/>
    </row>
    <row r="59" spans="2:18" s="1" customFormat="1">
      <c r="B59" s="37"/>
      <c r="C59" s="38"/>
      <c r="D59" s="57" t="s">
        <v>54</v>
      </c>
      <c r="E59" s="58"/>
      <c r="F59" s="58"/>
      <c r="G59" s="59" t="s">
        <v>55</v>
      </c>
      <c r="H59" s="60"/>
      <c r="I59" s="38"/>
      <c r="J59" s="57" t="s">
        <v>54</v>
      </c>
      <c r="K59" s="58"/>
      <c r="L59" s="58"/>
      <c r="M59" s="58"/>
      <c r="N59" s="59" t="s">
        <v>55</v>
      </c>
      <c r="O59" s="58"/>
      <c r="P59" s="60"/>
      <c r="Q59" s="38"/>
      <c r="R59" s="39"/>
    </row>
    <row r="60" spans="2:18" ht="13.5">
      <c r="B60" s="25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6"/>
    </row>
    <row r="61" spans="2:18" s="1" customFormat="1">
      <c r="B61" s="37"/>
      <c r="C61" s="38"/>
      <c r="D61" s="52" t="s">
        <v>56</v>
      </c>
      <c r="E61" s="53"/>
      <c r="F61" s="53"/>
      <c r="G61" s="53"/>
      <c r="H61" s="54"/>
      <c r="I61" s="38"/>
      <c r="J61" s="52" t="s">
        <v>57</v>
      </c>
      <c r="K61" s="53"/>
      <c r="L61" s="53"/>
      <c r="M61" s="53"/>
      <c r="N61" s="53"/>
      <c r="O61" s="53"/>
      <c r="P61" s="54"/>
      <c r="Q61" s="38"/>
      <c r="R61" s="39"/>
    </row>
    <row r="62" spans="2:18" ht="13.5">
      <c r="B62" s="25"/>
      <c r="C62" s="28"/>
      <c r="D62" s="55"/>
      <c r="E62" s="28"/>
      <c r="F62" s="28"/>
      <c r="G62" s="28"/>
      <c r="H62" s="56"/>
      <c r="I62" s="28"/>
      <c r="J62" s="55"/>
      <c r="K62" s="28"/>
      <c r="L62" s="28"/>
      <c r="M62" s="28"/>
      <c r="N62" s="28"/>
      <c r="O62" s="28"/>
      <c r="P62" s="56"/>
      <c r="Q62" s="28"/>
      <c r="R62" s="26"/>
    </row>
    <row r="63" spans="2:18" ht="13.5">
      <c r="B63" s="25"/>
      <c r="C63" s="28"/>
      <c r="D63" s="55"/>
      <c r="E63" s="28"/>
      <c r="F63" s="28"/>
      <c r="G63" s="28"/>
      <c r="H63" s="56"/>
      <c r="I63" s="28"/>
      <c r="J63" s="55"/>
      <c r="K63" s="28"/>
      <c r="L63" s="28"/>
      <c r="M63" s="28"/>
      <c r="N63" s="28"/>
      <c r="O63" s="28"/>
      <c r="P63" s="56"/>
      <c r="Q63" s="28"/>
      <c r="R63" s="26"/>
    </row>
    <row r="64" spans="2:18" ht="13.5">
      <c r="B64" s="25"/>
      <c r="C64" s="28"/>
      <c r="D64" s="55"/>
      <c r="E64" s="28"/>
      <c r="F64" s="28"/>
      <c r="G64" s="28"/>
      <c r="H64" s="56"/>
      <c r="I64" s="28"/>
      <c r="J64" s="55"/>
      <c r="K64" s="28"/>
      <c r="L64" s="28"/>
      <c r="M64" s="28"/>
      <c r="N64" s="28"/>
      <c r="O64" s="28"/>
      <c r="P64" s="56"/>
      <c r="Q64" s="28"/>
      <c r="R64" s="26"/>
    </row>
    <row r="65" spans="2:21" ht="13.5">
      <c r="B65" s="25"/>
      <c r="C65" s="28"/>
      <c r="D65" s="55"/>
      <c r="E65" s="28"/>
      <c r="F65" s="28"/>
      <c r="G65" s="28"/>
      <c r="H65" s="56"/>
      <c r="I65" s="28"/>
      <c r="J65" s="55"/>
      <c r="K65" s="28"/>
      <c r="L65" s="28"/>
      <c r="M65" s="28"/>
      <c r="N65" s="28"/>
      <c r="O65" s="28"/>
      <c r="P65" s="56"/>
      <c r="Q65" s="28"/>
      <c r="R65" s="26"/>
    </row>
    <row r="66" spans="2:21" ht="13.5">
      <c r="B66" s="25"/>
      <c r="C66" s="28"/>
      <c r="D66" s="55"/>
      <c r="E66" s="28"/>
      <c r="F66" s="28"/>
      <c r="G66" s="28"/>
      <c r="H66" s="56"/>
      <c r="I66" s="28"/>
      <c r="J66" s="55"/>
      <c r="K66" s="28"/>
      <c r="L66" s="28"/>
      <c r="M66" s="28"/>
      <c r="N66" s="28"/>
      <c r="O66" s="28"/>
      <c r="P66" s="56"/>
      <c r="Q66" s="28"/>
      <c r="R66" s="26"/>
    </row>
    <row r="67" spans="2:21" ht="13.5">
      <c r="B67" s="25"/>
      <c r="C67" s="28"/>
      <c r="D67" s="55"/>
      <c r="E67" s="28"/>
      <c r="F67" s="28"/>
      <c r="G67" s="28"/>
      <c r="H67" s="56"/>
      <c r="I67" s="28"/>
      <c r="J67" s="55"/>
      <c r="K67" s="28"/>
      <c r="L67" s="28"/>
      <c r="M67" s="28"/>
      <c r="N67" s="28"/>
      <c r="O67" s="28"/>
      <c r="P67" s="56"/>
      <c r="Q67" s="28"/>
      <c r="R67" s="26"/>
    </row>
    <row r="68" spans="2:21" ht="13.5">
      <c r="B68" s="25"/>
      <c r="C68" s="28"/>
      <c r="D68" s="55"/>
      <c r="E68" s="28"/>
      <c r="F68" s="28"/>
      <c r="G68" s="28"/>
      <c r="H68" s="56"/>
      <c r="I68" s="28"/>
      <c r="J68" s="55"/>
      <c r="K68" s="28"/>
      <c r="L68" s="28"/>
      <c r="M68" s="28"/>
      <c r="N68" s="28"/>
      <c r="O68" s="28"/>
      <c r="P68" s="56"/>
      <c r="Q68" s="28"/>
      <c r="R68" s="26"/>
    </row>
    <row r="69" spans="2:21" ht="13.5">
      <c r="B69" s="25"/>
      <c r="C69" s="28"/>
      <c r="D69" s="55"/>
      <c r="E69" s="28"/>
      <c r="F69" s="28"/>
      <c r="G69" s="28"/>
      <c r="H69" s="56"/>
      <c r="I69" s="28"/>
      <c r="J69" s="55"/>
      <c r="K69" s="28"/>
      <c r="L69" s="28"/>
      <c r="M69" s="28"/>
      <c r="N69" s="28"/>
      <c r="O69" s="28"/>
      <c r="P69" s="56"/>
      <c r="Q69" s="28"/>
      <c r="R69" s="26"/>
    </row>
    <row r="70" spans="2:21" s="1" customFormat="1">
      <c r="B70" s="37"/>
      <c r="C70" s="38"/>
      <c r="D70" s="57" t="s">
        <v>54</v>
      </c>
      <c r="E70" s="58"/>
      <c r="F70" s="58"/>
      <c r="G70" s="59" t="s">
        <v>55</v>
      </c>
      <c r="H70" s="60"/>
      <c r="I70" s="38"/>
      <c r="J70" s="57" t="s">
        <v>54</v>
      </c>
      <c r="K70" s="58"/>
      <c r="L70" s="58"/>
      <c r="M70" s="58"/>
      <c r="N70" s="59" t="s">
        <v>55</v>
      </c>
      <c r="O70" s="58"/>
      <c r="P70" s="60"/>
      <c r="Q70" s="38"/>
      <c r="R70" s="39"/>
    </row>
    <row r="71" spans="2:21" s="1" customFormat="1" ht="14.45" customHeight="1">
      <c r="B71" s="61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3"/>
    </row>
    <row r="75" spans="2:21" s="1" customFormat="1" ht="6.95" customHeight="1">
      <c r="B75" s="128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30"/>
    </row>
    <row r="76" spans="2:21" s="1" customFormat="1" ht="36.950000000000003" customHeight="1">
      <c r="B76" s="37"/>
      <c r="C76" s="217" t="s">
        <v>113</v>
      </c>
      <c r="D76" s="218"/>
      <c r="E76" s="218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39"/>
      <c r="T76" s="131"/>
      <c r="U76" s="131"/>
    </row>
    <row r="77" spans="2:21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9"/>
      <c r="T77" s="131"/>
      <c r="U77" s="131"/>
    </row>
    <row r="78" spans="2:21" s="1" customFormat="1" ht="30" customHeight="1">
      <c r="B78" s="37"/>
      <c r="C78" s="32" t="s">
        <v>18</v>
      </c>
      <c r="D78" s="38"/>
      <c r="E78" s="38"/>
      <c r="F78" s="269" t="str">
        <f>F6</f>
        <v>Rudná, rekonstrukce komunikace ulice Zemědělská</v>
      </c>
      <c r="G78" s="270"/>
      <c r="H78" s="270"/>
      <c r="I78" s="270"/>
      <c r="J78" s="270"/>
      <c r="K78" s="270"/>
      <c r="L78" s="270"/>
      <c r="M78" s="270"/>
      <c r="N78" s="270"/>
      <c r="O78" s="270"/>
      <c r="P78" s="270"/>
      <c r="Q78" s="38"/>
      <c r="R78" s="39"/>
      <c r="T78" s="131"/>
      <c r="U78" s="131"/>
    </row>
    <row r="79" spans="2:21" s="1" customFormat="1" ht="36.950000000000003" customHeight="1">
      <c r="B79" s="37"/>
      <c r="C79" s="71" t="s">
        <v>110</v>
      </c>
      <c r="D79" s="38"/>
      <c r="E79" s="38"/>
      <c r="F79" s="231" t="str">
        <f>F7</f>
        <v>03 - Vedlejší náklady</v>
      </c>
      <c r="G79" s="265"/>
      <c r="H79" s="265"/>
      <c r="I79" s="265"/>
      <c r="J79" s="265"/>
      <c r="K79" s="265"/>
      <c r="L79" s="265"/>
      <c r="M79" s="265"/>
      <c r="N79" s="265"/>
      <c r="O79" s="265"/>
      <c r="P79" s="265"/>
      <c r="Q79" s="38"/>
      <c r="R79" s="39"/>
      <c r="T79" s="131"/>
      <c r="U79" s="131"/>
    </row>
    <row r="80" spans="2:21" s="1" customFormat="1" ht="6.95" customHeight="1"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9"/>
      <c r="T80" s="131"/>
      <c r="U80" s="131"/>
    </row>
    <row r="81" spans="2:65" s="1" customFormat="1" ht="18" customHeight="1">
      <c r="B81" s="37"/>
      <c r="C81" s="32" t="s">
        <v>23</v>
      </c>
      <c r="D81" s="38"/>
      <c r="E81" s="38"/>
      <c r="F81" s="30" t="str">
        <f>F9</f>
        <v xml:space="preserve"> </v>
      </c>
      <c r="G81" s="38"/>
      <c r="H81" s="38"/>
      <c r="I81" s="38"/>
      <c r="J81" s="38"/>
      <c r="K81" s="32" t="s">
        <v>25</v>
      </c>
      <c r="L81" s="38"/>
      <c r="M81" s="271" t="str">
        <f>IF(O9="","",O9)</f>
        <v>26. 11. 2018</v>
      </c>
      <c r="N81" s="271"/>
      <c r="O81" s="271"/>
      <c r="P81" s="271"/>
      <c r="Q81" s="38"/>
      <c r="R81" s="39"/>
      <c r="T81" s="131"/>
      <c r="U81" s="131"/>
    </row>
    <row r="82" spans="2:65" s="1" customFormat="1" ht="6.95" customHeight="1"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9"/>
      <c r="T82" s="131"/>
      <c r="U82" s="131"/>
    </row>
    <row r="83" spans="2:65" s="1" customFormat="1">
      <c r="B83" s="37"/>
      <c r="C83" s="32" t="s">
        <v>27</v>
      </c>
      <c r="D83" s="38"/>
      <c r="E83" s="38"/>
      <c r="F83" s="30" t="str">
        <f>E12</f>
        <v>Město Rudná</v>
      </c>
      <c r="G83" s="38"/>
      <c r="H83" s="38"/>
      <c r="I83" s="38"/>
      <c r="J83" s="38"/>
      <c r="K83" s="32" t="s">
        <v>33</v>
      </c>
      <c r="L83" s="38"/>
      <c r="M83" s="221" t="str">
        <f>E18</f>
        <v>NOZA s.r.o.Kladno</v>
      </c>
      <c r="N83" s="221"/>
      <c r="O83" s="221"/>
      <c r="P83" s="221"/>
      <c r="Q83" s="221"/>
      <c r="R83" s="39"/>
      <c r="T83" s="131"/>
      <c r="U83" s="131"/>
    </row>
    <row r="84" spans="2:65" s="1" customFormat="1" ht="14.45" customHeight="1">
      <c r="B84" s="37"/>
      <c r="C84" s="32" t="s">
        <v>31</v>
      </c>
      <c r="D84" s="38"/>
      <c r="E84" s="38"/>
      <c r="F84" s="30" t="str">
        <f>IF(E15="","",E15)</f>
        <v>Vyplň údaj</v>
      </c>
      <c r="G84" s="38"/>
      <c r="H84" s="38"/>
      <c r="I84" s="38"/>
      <c r="J84" s="38"/>
      <c r="K84" s="32" t="s">
        <v>36</v>
      </c>
      <c r="L84" s="38"/>
      <c r="M84" s="221" t="str">
        <f>E21</f>
        <v>Neubauerová Soňa, SK-Projekt Ostrov</v>
      </c>
      <c r="N84" s="221"/>
      <c r="O84" s="221"/>
      <c r="P84" s="221"/>
      <c r="Q84" s="221"/>
      <c r="R84" s="39"/>
      <c r="T84" s="131"/>
      <c r="U84" s="131"/>
    </row>
    <row r="85" spans="2:65" s="1" customFormat="1" ht="10.35" customHeight="1"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9"/>
      <c r="T85" s="131"/>
      <c r="U85" s="131"/>
    </row>
    <row r="86" spans="2:65" s="1" customFormat="1" ht="29.25" customHeight="1">
      <c r="B86" s="37"/>
      <c r="C86" s="272" t="s">
        <v>114</v>
      </c>
      <c r="D86" s="273"/>
      <c r="E86" s="273"/>
      <c r="F86" s="273"/>
      <c r="G86" s="273"/>
      <c r="H86" s="120"/>
      <c r="I86" s="120"/>
      <c r="J86" s="120"/>
      <c r="K86" s="120"/>
      <c r="L86" s="120"/>
      <c r="M86" s="120"/>
      <c r="N86" s="272" t="s">
        <v>115</v>
      </c>
      <c r="O86" s="273"/>
      <c r="P86" s="273"/>
      <c r="Q86" s="273"/>
      <c r="R86" s="39"/>
      <c r="T86" s="131"/>
      <c r="U86" s="131"/>
    </row>
    <row r="87" spans="2:65" s="1" customFormat="1" ht="10.35" customHeight="1"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9"/>
      <c r="T87" s="131"/>
      <c r="U87" s="131"/>
    </row>
    <row r="88" spans="2:65" s="1" customFormat="1" ht="29.25" customHeight="1">
      <c r="B88" s="37"/>
      <c r="C88" s="132" t="s">
        <v>116</v>
      </c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225">
        <f>N116</f>
        <v>0</v>
      </c>
      <c r="O88" s="274"/>
      <c r="P88" s="274"/>
      <c r="Q88" s="274"/>
      <c r="R88" s="39"/>
      <c r="T88" s="131"/>
      <c r="U88" s="131"/>
      <c r="AU88" s="21" t="s">
        <v>117</v>
      </c>
    </row>
    <row r="89" spans="2:65" s="6" customFormat="1" ht="24.95" customHeight="1">
      <c r="B89" s="133"/>
      <c r="C89" s="134"/>
      <c r="D89" s="135" t="s">
        <v>571</v>
      </c>
      <c r="E89" s="134"/>
      <c r="F89" s="134"/>
      <c r="G89" s="134"/>
      <c r="H89" s="134"/>
      <c r="I89" s="134"/>
      <c r="J89" s="134"/>
      <c r="K89" s="134"/>
      <c r="L89" s="134"/>
      <c r="M89" s="134"/>
      <c r="N89" s="275">
        <f>N117</f>
        <v>0</v>
      </c>
      <c r="O89" s="276"/>
      <c r="P89" s="276"/>
      <c r="Q89" s="276"/>
      <c r="R89" s="136"/>
      <c r="T89" s="137"/>
      <c r="U89" s="137"/>
    </row>
    <row r="90" spans="2:65" s="1" customFormat="1" ht="21.75" customHeight="1"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9"/>
      <c r="T90" s="131"/>
      <c r="U90" s="131"/>
    </row>
    <row r="91" spans="2:65" s="1" customFormat="1" ht="29.25" customHeight="1">
      <c r="B91" s="37"/>
      <c r="C91" s="132" t="s">
        <v>128</v>
      </c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274">
        <f>ROUND(N92+N93+N94+N95+N96+N97,2)</f>
        <v>0</v>
      </c>
      <c r="O91" s="278"/>
      <c r="P91" s="278"/>
      <c r="Q91" s="278"/>
      <c r="R91" s="39"/>
      <c r="T91" s="142"/>
      <c r="U91" s="143" t="s">
        <v>42</v>
      </c>
    </row>
    <row r="92" spans="2:65" s="1" customFormat="1" ht="18" customHeight="1">
      <c r="B92" s="37"/>
      <c r="C92" s="38"/>
      <c r="D92" s="237" t="s">
        <v>129</v>
      </c>
      <c r="E92" s="238"/>
      <c r="F92" s="238"/>
      <c r="G92" s="238"/>
      <c r="H92" s="238"/>
      <c r="I92" s="38"/>
      <c r="J92" s="38"/>
      <c r="K92" s="38"/>
      <c r="L92" s="38"/>
      <c r="M92" s="38"/>
      <c r="N92" s="239">
        <f>ROUND(N88*T92,2)</f>
        <v>0</v>
      </c>
      <c r="O92" s="222"/>
      <c r="P92" s="222"/>
      <c r="Q92" s="222"/>
      <c r="R92" s="39"/>
      <c r="S92" s="144"/>
      <c r="T92" s="145"/>
      <c r="U92" s="146" t="s">
        <v>43</v>
      </c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144"/>
      <c r="AP92" s="144"/>
      <c r="AQ92" s="144"/>
      <c r="AR92" s="144"/>
      <c r="AS92" s="144"/>
      <c r="AT92" s="144"/>
      <c r="AU92" s="144"/>
      <c r="AV92" s="144"/>
      <c r="AW92" s="144"/>
      <c r="AX92" s="144"/>
      <c r="AY92" s="147" t="s">
        <v>130</v>
      </c>
      <c r="AZ92" s="144"/>
      <c r="BA92" s="144"/>
      <c r="BB92" s="144"/>
      <c r="BC92" s="144"/>
      <c r="BD92" s="144"/>
      <c r="BE92" s="148">
        <f t="shared" ref="BE92:BE97" si="0">IF(U92="základní",N92,0)</f>
        <v>0</v>
      </c>
      <c r="BF92" s="148">
        <f t="shared" ref="BF92:BF97" si="1">IF(U92="snížená",N92,0)</f>
        <v>0</v>
      </c>
      <c r="BG92" s="148">
        <f t="shared" ref="BG92:BG97" si="2">IF(U92="zákl. přenesená",N92,0)</f>
        <v>0</v>
      </c>
      <c r="BH92" s="148">
        <f t="shared" ref="BH92:BH97" si="3">IF(U92="sníž. přenesená",N92,0)</f>
        <v>0</v>
      </c>
      <c r="BI92" s="148">
        <f t="shared" ref="BI92:BI97" si="4">IF(U92="nulová",N92,0)</f>
        <v>0</v>
      </c>
      <c r="BJ92" s="147" t="s">
        <v>86</v>
      </c>
      <c r="BK92" s="144"/>
      <c r="BL92" s="144"/>
      <c r="BM92" s="144"/>
    </row>
    <row r="93" spans="2:65" s="1" customFormat="1" ht="18" customHeight="1">
      <c r="B93" s="37"/>
      <c r="C93" s="38"/>
      <c r="D93" s="237" t="s">
        <v>131</v>
      </c>
      <c r="E93" s="238"/>
      <c r="F93" s="238"/>
      <c r="G93" s="238"/>
      <c r="H93" s="238"/>
      <c r="I93" s="38"/>
      <c r="J93" s="38"/>
      <c r="K93" s="38"/>
      <c r="L93" s="38"/>
      <c r="M93" s="38"/>
      <c r="N93" s="239">
        <f>ROUND(N88*T93,2)</f>
        <v>0</v>
      </c>
      <c r="O93" s="222"/>
      <c r="P93" s="222"/>
      <c r="Q93" s="222"/>
      <c r="R93" s="39"/>
      <c r="S93" s="144"/>
      <c r="T93" s="145"/>
      <c r="U93" s="146" t="s">
        <v>43</v>
      </c>
      <c r="V93" s="144"/>
      <c r="W93" s="144"/>
      <c r="X93" s="144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  <c r="AO93" s="144"/>
      <c r="AP93" s="144"/>
      <c r="AQ93" s="144"/>
      <c r="AR93" s="144"/>
      <c r="AS93" s="144"/>
      <c r="AT93" s="144"/>
      <c r="AU93" s="144"/>
      <c r="AV93" s="144"/>
      <c r="AW93" s="144"/>
      <c r="AX93" s="144"/>
      <c r="AY93" s="147" t="s">
        <v>130</v>
      </c>
      <c r="AZ93" s="144"/>
      <c r="BA93" s="144"/>
      <c r="BB93" s="144"/>
      <c r="BC93" s="144"/>
      <c r="BD93" s="144"/>
      <c r="BE93" s="148">
        <f t="shared" si="0"/>
        <v>0</v>
      </c>
      <c r="BF93" s="148">
        <f t="shared" si="1"/>
        <v>0</v>
      </c>
      <c r="BG93" s="148">
        <f t="shared" si="2"/>
        <v>0</v>
      </c>
      <c r="BH93" s="148">
        <f t="shared" si="3"/>
        <v>0</v>
      </c>
      <c r="BI93" s="148">
        <f t="shared" si="4"/>
        <v>0</v>
      </c>
      <c r="BJ93" s="147" t="s">
        <v>86</v>
      </c>
      <c r="BK93" s="144"/>
      <c r="BL93" s="144"/>
      <c r="BM93" s="144"/>
    </row>
    <row r="94" spans="2:65" s="1" customFormat="1" ht="18" customHeight="1">
      <c r="B94" s="37"/>
      <c r="C94" s="38"/>
      <c r="D94" s="237" t="s">
        <v>132</v>
      </c>
      <c r="E94" s="238"/>
      <c r="F94" s="238"/>
      <c r="G94" s="238"/>
      <c r="H94" s="238"/>
      <c r="I94" s="38"/>
      <c r="J94" s="38"/>
      <c r="K94" s="38"/>
      <c r="L94" s="38"/>
      <c r="M94" s="38"/>
      <c r="N94" s="239">
        <f>ROUND(N88*T94,2)</f>
        <v>0</v>
      </c>
      <c r="O94" s="222"/>
      <c r="P94" s="222"/>
      <c r="Q94" s="222"/>
      <c r="R94" s="39"/>
      <c r="S94" s="144"/>
      <c r="T94" s="145"/>
      <c r="U94" s="146" t="s">
        <v>43</v>
      </c>
      <c r="V94" s="144"/>
      <c r="W94" s="144"/>
      <c r="X94" s="144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7" t="s">
        <v>130</v>
      </c>
      <c r="AZ94" s="144"/>
      <c r="BA94" s="144"/>
      <c r="BB94" s="144"/>
      <c r="BC94" s="144"/>
      <c r="BD94" s="144"/>
      <c r="BE94" s="148">
        <f t="shared" si="0"/>
        <v>0</v>
      </c>
      <c r="BF94" s="148">
        <f t="shared" si="1"/>
        <v>0</v>
      </c>
      <c r="BG94" s="148">
        <f t="shared" si="2"/>
        <v>0</v>
      </c>
      <c r="BH94" s="148">
        <f t="shared" si="3"/>
        <v>0</v>
      </c>
      <c r="BI94" s="148">
        <f t="shared" si="4"/>
        <v>0</v>
      </c>
      <c r="BJ94" s="147" t="s">
        <v>86</v>
      </c>
      <c r="BK94" s="144"/>
      <c r="BL94" s="144"/>
      <c r="BM94" s="144"/>
    </row>
    <row r="95" spans="2:65" s="1" customFormat="1" ht="18" customHeight="1">
      <c r="B95" s="37"/>
      <c r="C95" s="38"/>
      <c r="D95" s="237" t="s">
        <v>133</v>
      </c>
      <c r="E95" s="238"/>
      <c r="F95" s="238"/>
      <c r="G95" s="238"/>
      <c r="H95" s="238"/>
      <c r="I95" s="38"/>
      <c r="J95" s="38"/>
      <c r="K95" s="38"/>
      <c r="L95" s="38"/>
      <c r="M95" s="38"/>
      <c r="N95" s="239">
        <f>ROUND(N88*T95,2)</f>
        <v>0</v>
      </c>
      <c r="O95" s="222"/>
      <c r="P95" s="222"/>
      <c r="Q95" s="222"/>
      <c r="R95" s="39"/>
      <c r="S95" s="144"/>
      <c r="T95" s="145"/>
      <c r="U95" s="146" t="s">
        <v>43</v>
      </c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44"/>
      <c r="AY95" s="147" t="s">
        <v>130</v>
      </c>
      <c r="AZ95" s="144"/>
      <c r="BA95" s="144"/>
      <c r="BB95" s="144"/>
      <c r="BC95" s="144"/>
      <c r="BD95" s="144"/>
      <c r="BE95" s="148">
        <f t="shared" si="0"/>
        <v>0</v>
      </c>
      <c r="BF95" s="148">
        <f t="shared" si="1"/>
        <v>0</v>
      </c>
      <c r="BG95" s="148">
        <f t="shared" si="2"/>
        <v>0</v>
      </c>
      <c r="BH95" s="148">
        <f t="shared" si="3"/>
        <v>0</v>
      </c>
      <c r="BI95" s="148">
        <f t="shared" si="4"/>
        <v>0</v>
      </c>
      <c r="BJ95" s="147" t="s">
        <v>86</v>
      </c>
      <c r="BK95" s="144"/>
      <c r="BL95" s="144"/>
      <c r="BM95" s="144"/>
    </row>
    <row r="96" spans="2:65" s="1" customFormat="1" ht="18" customHeight="1">
      <c r="B96" s="37"/>
      <c r="C96" s="38"/>
      <c r="D96" s="237" t="s">
        <v>134</v>
      </c>
      <c r="E96" s="238"/>
      <c r="F96" s="238"/>
      <c r="G96" s="238"/>
      <c r="H96" s="238"/>
      <c r="I96" s="38"/>
      <c r="J96" s="38"/>
      <c r="K96" s="38"/>
      <c r="L96" s="38"/>
      <c r="M96" s="38"/>
      <c r="N96" s="239">
        <f>ROUND(N88*T96,2)</f>
        <v>0</v>
      </c>
      <c r="O96" s="222"/>
      <c r="P96" s="222"/>
      <c r="Q96" s="222"/>
      <c r="R96" s="39"/>
      <c r="S96" s="144"/>
      <c r="T96" s="145"/>
      <c r="U96" s="146" t="s">
        <v>43</v>
      </c>
      <c r="V96" s="144"/>
      <c r="W96" s="144"/>
      <c r="X96" s="144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144"/>
      <c r="AY96" s="147" t="s">
        <v>130</v>
      </c>
      <c r="AZ96" s="144"/>
      <c r="BA96" s="144"/>
      <c r="BB96" s="144"/>
      <c r="BC96" s="144"/>
      <c r="BD96" s="144"/>
      <c r="BE96" s="148">
        <f t="shared" si="0"/>
        <v>0</v>
      </c>
      <c r="BF96" s="148">
        <f t="shared" si="1"/>
        <v>0</v>
      </c>
      <c r="BG96" s="148">
        <f t="shared" si="2"/>
        <v>0</v>
      </c>
      <c r="BH96" s="148">
        <f t="shared" si="3"/>
        <v>0</v>
      </c>
      <c r="BI96" s="148">
        <f t="shared" si="4"/>
        <v>0</v>
      </c>
      <c r="BJ96" s="147" t="s">
        <v>86</v>
      </c>
      <c r="BK96" s="144"/>
      <c r="BL96" s="144"/>
      <c r="BM96" s="144"/>
    </row>
    <row r="97" spans="2:65" s="1" customFormat="1" ht="18" customHeight="1">
      <c r="B97" s="37"/>
      <c r="C97" s="38"/>
      <c r="D97" s="108" t="s">
        <v>135</v>
      </c>
      <c r="E97" s="38"/>
      <c r="F97" s="38"/>
      <c r="G97" s="38"/>
      <c r="H97" s="38"/>
      <c r="I97" s="38"/>
      <c r="J97" s="38"/>
      <c r="K97" s="38"/>
      <c r="L97" s="38"/>
      <c r="M97" s="38"/>
      <c r="N97" s="239">
        <f>ROUND(N88*T97,2)</f>
        <v>0</v>
      </c>
      <c r="O97" s="222"/>
      <c r="P97" s="222"/>
      <c r="Q97" s="222"/>
      <c r="R97" s="39"/>
      <c r="S97" s="144"/>
      <c r="T97" s="149"/>
      <c r="U97" s="150" t="s">
        <v>43</v>
      </c>
      <c r="V97" s="144"/>
      <c r="W97" s="144"/>
      <c r="X97" s="144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7" t="s">
        <v>136</v>
      </c>
      <c r="AZ97" s="144"/>
      <c r="BA97" s="144"/>
      <c r="BB97" s="144"/>
      <c r="BC97" s="144"/>
      <c r="BD97" s="144"/>
      <c r="BE97" s="148">
        <f t="shared" si="0"/>
        <v>0</v>
      </c>
      <c r="BF97" s="148">
        <f t="shared" si="1"/>
        <v>0</v>
      </c>
      <c r="BG97" s="148">
        <f t="shared" si="2"/>
        <v>0</v>
      </c>
      <c r="BH97" s="148">
        <f t="shared" si="3"/>
        <v>0</v>
      </c>
      <c r="BI97" s="148">
        <f t="shared" si="4"/>
        <v>0</v>
      </c>
      <c r="BJ97" s="147" t="s">
        <v>86</v>
      </c>
      <c r="BK97" s="144"/>
      <c r="BL97" s="144"/>
      <c r="BM97" s="144"/>
    </row>
    <row r="98" spans="2:65" s="1" customFormat="1" ht="13.5"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9"/>
      <c r="T98" s="131"/>
      <c r="U98" s="131"/>
    </row>
    <row r="99" spans="2:65" s="1" customFormat="1" ht="29.25" customHeight="1">
      <c r="B99" s="37"/>
      <c r="C99" s="119" t="s">
        <v>102</v>
      </c>
      <c r="D99" s="120"/>
      <c r="E99" s="120"/>
      <c r="F99" s="120"/>
      <c r="G99" s="120"/>
      <c r="H99" s="120"/>
      <c r="I99" s="120"/>
      <c r="J99" s="120"/>
      <c r="K99" s="120"/>
      <c r="L99" s="249">
        <f>ROUND(SUM(N88+N91),2)</f>
        <v>0</v>
      </c>
      <c r="M99" s="249"/>
      <c r="N99" s="249"/>
      <c r="O99" s="249"/>
      <c r="P99" s="249"/>
      <c r="Q99" s="249"/>
      <c r="R99" s="39"/>
      <c r="T99" s="131"/>
      <c r="U99" s="131"/>
    </row>
    <row r="100" spans="2:65" s="1" customFormat="1" ht="6.95" customHeight="1">
      <c r="B100" s="61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3"/>
      <c r="T100" s="131"/>
      <c r="U100" s="131"/>
    </row>
    <row r="104" spans="2:65" s="1" customFormat="1" ht="6.95" customHeight="1">
      <c r="B104" s="64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6"/>
    </row>
    <row r="105" spans="2:65" s="1" customFormat="1" ht="36.950000000000003" customHeight="1">
      <c r="B105" s="37"/>
      <c r="C105" s="217" t="s">
        <v>137</v>
      </c>
      <c r="D105" s="265"/>
      <c r="E105" s="265"/>
      <c r="F105" s="265"/>
      <c r="G105" s="265"/>
      <c r="H105" s="265"/>
      <c r="I105" s="265"/>
      <c r="J105" s="265"/>
      <c r="K105" s="265"/>
      <c r="L105" s="265"/>
      <c r="M105" s="265"/>
      <c r="N105" s="265"/>
      <c r="O105" s="265"/>
      <c r="P105" s="265"/>
      <c r="Q105" s="265"/>
      <c r="R105" s="39"/>
    </row>
    <row r="106" spans="2:65" s="1" customFormat="1" ht="6.95" customHeight="1"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9"/>
    </row>
    <row r="107" spans="2:65" s="1" customFormat="1" ht="30" customHeight="1">
      <c r="B107" s="37"/>
      <c r="C107" s="32" t="s">
        <v>18</v>
      </c>
      <c r="D107" s="38"/>
      <c r="E107" s="38"/>
      <c r="F107" s="269" t="str">
        <f>F6</f>
        <v>Rudná, rekonstrukce komunikace ulice Zemědělská</v>
      </c>
      <c r="G107" s="270"/>
      <c r="H107" s="270"/>
      <c r="I107" s="270"/>
      <c r="J107" s="270"/>
      <c r="K107" s="270"/>
      <c r="L107" s="270"/>
      <c r="M107" s="270"/>
      <c r="N107" s="270"/>
      <c r="O107" s="270"/>
      <c r="P107" s="270"/>
      <c r="Q107" s="38"/>
      <c r="R107" s="39"/>
    </row>
    <row r="108" spans="2:65" s="1" customFormat="1" ht="36.950000000000003" customHeight="1">
      <c r="B108" s="37"/>
      <c r="C108" s="71" t="s">
        <v>110</v>
      </c>
      <c r="D108" s="38"/>
      <c r="E108" s="38"/>
      <c r="F108" s="231" t="str">
        <f>F7</f>
        <v>03 - Vedlejší náklady</v>
      </c>
      <c r="G108" s="265"/>
      <c r="H108" s="265"/>
      <c r="I108" s="265"/>
      <c r="J108" s="265"/>
      <c r="K108" s="265"/>
      <c r="L108" s="265"/>
      <c r="M108" s="265"/>
      <c r="N108" s="265"/>
      <c r="O108" s="265"/>
      <c r="P108" s="265"/>
      <c r="Q108" s="38"/>
      <c r="R108" s="39"/>
    </row>
    <row r="109" spans="2:65" s="1" customFormat="1" ht="6.95" customHeight="1">
      <c r="B109" s="37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9"/>
    </row>
    <row r="110" spans="2:65" s="1" customFormat="1" ht="18" customHeight="1">
      <c r="B110" s="37"/>
      <c r="C110" s="32" t="s">
        <v>23</v>
      </c>
      <c r="D110" s="38"/>
      <c r="E110" s="38"/>
      <c r="F110" s="30" t="str">
        <f>F9</f>
        <v xml:space="preserve"> </v>
      </c>
      <c r="G110" s="38"/>
      <c r="H110" s="38"/>
      <c r="I110" s="38"/>
      <c r="J110" s="38"/>
      <c r="K110" s="32" t="s">
        <v>25</v>
      </c>
      <c r="L110" s="38"/>
      <c r="M110" s="271" t="str">
        <f>IF(O9="","",O9)</f>
        <v>26. 11. 2018</v>
      </c>
      <c r="N110" s="271"/>
      <c r="O110" s="271"/>
      <c r="P110" s="271"/>
      <c r="Q110" s="38"/>
      <c r="R110" s="39"/>
    </row>
    <row r="111" spans="2:65" s="1" customFormat="1" ht="6.95" customHeight="1"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9"/>
    </row>
    <row r="112" spans="2:65" s="1" customFormat="1">
      <c r="B112" s="37"/>
      <c r="C112" s="32" t="s">
        <v>27</v>
      </c>
      <c r="D112" s="38"/>
      <c r="E112" s="38"/>
      <c r="F112" s="30" t="str">
        <f>E12</f>
        <v>Město Rudná</v>
      </c>
      <c r="G112" s="38"/>
      <c r="H112" s="38"/>
      <c r="I112" s="38"/>
      <c r="J112" s="38"/>
      <c r="K112" s="32" t="s">
        <v>33</v>
      </c>
      <c r="L112" s="38"/>
      <c r="M112" s="221" t="str">
        <f>E18</f>
        <v>NOZA s.r.o.Kladno</v>
      </c>
      <c r="N112" s="221"/>
      <c r="O112" s="221"/>
      <c r="P112" s="221"/>
      <c r="Q112" s="221"/>
      <c r="R112" s="39"/>
    </row>
    <row r="113" spans="2:65" s="1" customFormat="1" ht="14.45" customHeight="1">
      <c r="B113" s="37"/>
      <c r="C113" s="32" t="s">
        <v>31</v>
      </c>
      <c r="D113" s="38"/>
      <c r="E113" s="38"/>
      <c r="F113" s="30" t="str">
        <f>IF(E15="","",E15)</f>
        <v>Vyplň údaj</v>
      </c>
      <c r="G113" s="38"/>
      <c r="H113" s="38"/>
      <c r="I113" s="38"/>
      <c r="J113" s="38"/>
      <c r="K113" s="32" t="s">
        <v>36</v>
      </c>
      <c r="L113" s="38"/>
      <c r="M113" s="221" t="str">
        <f>E21</f>
        <v>Neubauerová Soňa, SK-Projekt Ostrov</v>
      </c>
      <c r="N113" s="221"/>
      <c r="O113" s="221"/>
      <c r="P113" s="221"/>
      <c r="Q113" s="221"/>
      <c r="R113" s="39"/>
    </row>
    <row r="114" spans="2:65" s="1" customFormat="1" ht="10.35" customHeight="1">
      <c r="B114" s="37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9"/>
    </row>
    <row r="115" spans="2:65" s="8" customFormat="1" ht="29.25" customHeight="1">
      <c r="B115" s="151"/>
      <c r="C115" s="152" t="s">
        <v>138</v>
      </c>
      <c r="D115" s="153" t="s">
        <v>139</v>
      </c>
      <c r="E115" s="153" t="s">
        <v>60</v>
      </c>
      <c r="F115" s="279" t="s">
        <v>140</v>
      </c>
      <c r="G115" s="279"/>
      <c r="H115" s="279"/>
      <c r="I115" s="279"/>
      <c r="J115" s="153" t="s">
        <v>141</v>
      </c>
      <c r="K115" s="153" t="s">
        <v>142</v>
      </c>
      <c r="L115" s="279" t="s">
        <v>143</v>
      </c>
      <c r="M115" s="279"/>
      <c r="N115" s="279" t="s">
        <v>115</v>
      </c>
      <c r="O115" s="279"/>
      <c r="P115" s="279"/>
      <c r="Q115" s="280"/>
      <c r="R115" s="154"/>
      <c r="T115" s="82" t="s">
        <v>144</v>
      </c>
      <c r="U115" s="83" t="s">
        <v>42</v>
      </c>
      <c r="V115" s="83" t="s">
        <v>145</v>
      </c>
      <c r="W115" s="83" t="s">
        <v>146</v>
      </c>
      <c r="X115" s="83" t="s">
        <v>147</v>
      </c>
      <c r="Y115" s="83" t="s">
        <v>148</v>
      </c>
      <c r="Z115" s="83" t="s">
        <v>149</v>
      </c>
      <c r="AA115" s="84" t="s">
        <v>150</v>
      </c>
    </row>
    <row r="116" spans="2:65" s="1" customFormat="1" ht="29.25" customHeight="1">
      <c r="B116" s="37"/>
      <c r="C116" s="86" t="s">
        <v>112</v>
      </c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287">
        <f>BK116</f>
        <v>0</v>
      </c>
      <c r="O116" s="288"/>
      <c r="P116" s="288"/>
      <c r="Q116" s="288"/>
      <c r="R116" s="39"/>
      <c r="T116" s="85"/>
      <c r="U116" s="53"/>
      <c r="V116" s="53"/>
      <c r="W116" s="155">
        <f>W117+W129</f>
        <v>0</v>
      </c>
      <c r="X116" s="53"/>
      <c r="Y116" s="155">
        <f>Y117+Y129</f>
        <v>0</v>
      </c>
      <c r="Z116" s="53"/>
      <c r="AA116" s="156">
        <f>AA117+AA129</f>
        <v>0</v>
      </c>
      <c r="AT116" s="21" t="s">
        <v>77</v>
      </c>
      <c r="AU116" s="21" t="s">
        <v>117</v>
      </c>
      <c r="BK116" s="157">
        <f>BK117+BK129</f>
        <v>0</v>
      </c>
    </row>
    <row r="117" spans="2:65" s="9" customFormat="1" ht="37.35" customHeight="1">
      <c r="B117" s="158"/>
      <c r="C117" s="159"/>
      <c r="D117" s="160" t="s">
        <v>571</v>
      </c>
      <c r="E117" s="160"/>
      <c r="F117" s="160"/>
      <c r="G117" s="160"/>
      <c r="H117" s="160"/>
      <c r="I117" s="160"/>
      <c r="J117" s="160"/>
      <c r="K117" s="160"/>
      <c r="L117" s="160"/>
      <c r="M117" s="160"/>
      <c r="N117" s="298">
        <f>BK117</f>
        <v>0</v>
      </c>
      <c r="O117" s="299"/>
      <c r="P117" s="299"/>
      <c r="Q117" s="299"/>
      <c r="R117" s="161"/>
      <c r="T117" s="162"/>
      <c r="U117" s="159"/>
      <c r="V117" s="159"/>
      <c r="W117" s="163">
        <f>SUM(W118:W128)</f>
        <v>0</v>
      </c>
      <c r="X117" s="159"/>
      <c r="Y117" s="163">
        <f>SUM(Y118:Y128)</f>
        <v>0</v>
      </c>
      <c r="Z117" s="159"/>
      <c r="AA117" s="164">
        <f>SUM(AA118:AA128)</f>
        <v>0</v>
      </c>
      <c r="AR117" s="165" t="s">
        <v>184</v>
      </c>
      <c r="AT117" s="166" t="s">
        <v>77</v>
      </c>
      <c r="AU117" s="166" t="s">
        <v>78</v>
      </c>
      <c r="AY117" s="165" t="s">
        <v>151</v>
      </c>
      <c r="BK117" s="167">
        <f>SUM(BK118:BK128)</f>
        <v>0</v>
      </c>
    </row>
    <row r="118" spans="2:65" s="1" customFormat="1" ht="38.25" customHeight="1">
      <c r="B118" s="37"/>
      <c r="C118" s="169" t="s">
        <v>86</v>
      </c>
      <c r="D118" s="169" t="s">
        <v>152</v>
      </c>
      <c r="E118" s="170" t="s">
        <v>572</v>
      </c>
      <c r="F118" s="256" t="s">
        <v>573</v>
      </c>
      <c r="G118" s="256"/>
      <c r="H118" s="256"/>
      <c r="I118" s="256"/>
      <c r="J118" s="171" t="s">
        <v>574</v>
      </c>
      <c r="K118" s="172">
        <v>1</v>
      </c>
      <c r="L118" s="259">
        <v>0</v>
      </c>
      <c r="M118" s="260"/>
      <c r="N118" s="250">
        <f t="shared" ref="N118:N128" si="5">ROUND(L118*K118,2)</f>
        <v>0</v>
      </c>
      <c r="O118" s="250"/>
      <c r="P118" s="250"/>
      <c r="Q118" s="250"/>
      <c r="R118" s="39"/>
      <c r="T118" s="173" t="s">
        <v>21</v>
      </c>
      <c r="U118" s="46" t="s">
        <v>43</v>
      </c>
      <c r="V118" s="38"/>
      <c r="W118" s="174">
        <f t="shared" ref="W118:W128" si="6">V118*K118</f>
        <v>0</v>
      </c>
      <c r="X118" s="174">
        <v>0</v>
      </c>
      <c r="Y118" s="174">
        <f t="shared" ref="Y118:Y128" si="7">X118*K118</f>
        <v>0</v>
      </c>
      <c r="Z118" s="174">
        <v>0</v>
      </c>
      <c r="AA118" s="175">
        <f t="shared" ref="AA118:AA128" si="8">Z118*K118</f>
        <v>0</v>
      </c>
      <c r="AR118" s="21" t="s">
        <v>575</v>
      </c>
      <c r="AT118" s="21" t="s">
        <v>152</v>
      </c>
      <c r="AU118" s="21" t="s">
        <v>86</v>
      </c>
      <c r="AY118" s="21" t="s">
        <v>151</v>
      </c>
      <c r="BE118" s="112">
        <f t="shared" ref="BE118:BE128" si="9">IF(U118="základní",N118,0)</f>
        <v>0</v>
      </c>
      <c r="BF118" s="112">
        <f t="shared" ref="BF118:BF128" si="10">IF(U118="snížená",N118,0)</f>
        <v>0</v>
      </c>
      <c r="BG118" s="112">
        <f t="shared" ref="BG118:BG128" si="11">IF(U118="zákl. přenesená",N118,0)</f>
        <v>0</v>
      </c>
      <c r="BH118" s="112">
        <f t="shared" ref="BH118:BH128" si="12">IF(U118="sníž. přenesená",N118,0)</f>
        <v>0</v>
      </c>
      <c r="BI118" s="112">
        <f t="shared" ref="BI118:BI128" si="13">IF(U118="nulová",N118,0)</f>
        <v>0</v>
      </c>
      <c r="BJ118" s="21" t="s">
        <v>86</v>
      </c>
      <c r="BK118" s="112">
        <f t="shared" ref="BK118:BK128" si="14">ROUND(L118*K118,2)</f>
        <v>0</v>
      </c>
      <c r="BL118" s="21" t="s">
        <v>575</v>
      </c>
      <c r="BM118" s="21" t="s">
        <v>576</v>
      </c>
    </row>
    <row r="119" spans="2:65" s="1" customFormat="1" ht="25.5" customHeight="1">
      <c r="B119" s="37"/>
      <c r="C119" s="169" t="s">
        <v>108</v>
      </c>
      <c r="D119" s="169" t="s">
        <v>152</v>
      </c>
      <c r="E119" s="170" t="s">
        <v>577</v>
      </c>
      <c r="F119" s="256" t="s">
        <v>578</v>
      </c>
      <c r="G119" s="256"/>
      <c r="H119" s="256"/>
      <c r="I119" s="256"/>
      <c r="J119" s="171" t="s">
        <v>574</v>
      </c>
      <c r="K119" s="172">
        <v>1</v>
      </c>
      <c r="L119" s="259">
        <v>0</v>
      </c>
      <c r="M119" s="260"/>
      <c r="N119" s="250">
        <f t="shared" si="5"/>
        <v>0</v>
      </c>
      <c r="O119" s="250"/>
      <c r="P119" s="250"/>
      <c r="Q119" s="250"/>
      <c r="R119" s="39"/>
      <c r="T119" s="173" t="s">
        <v>21</v>
      </c>
      <c r="U119" s="46" t="s">
        <v>43</v>
      </c>
      <c r="V119" s="38"/>
      <c r="W119" s="174">
        <f t="shared" si="6"/>
        <v>0</v>
      </c>
      <c r="X119" s="174">
        <v>0</v>
      </c>
      <c r="Y119" s="174">
        <f t="shared" si="7"/>
        <v>0</v>
      </c>
      <c r="Z119" s="174">
        <v>0</v>
      </c>
      <c r="AA119" s="175">
        <f t="shared" si="8"/>
        <v>0</v>
      </c>
      <c r="AR119" s="21" t="s">
        <v>575</v>
      </c>
      <c r="AT119" s="21" t="s">
        <v>152</v>
      </c>
      <c r="AU119" s="21" t="s">
        <v>86</v>
      </c>
      <c r="AY119" s="21" t="s">
        <v>151</v>
      </c>
      <c r="BE119" s="112">
        <f t="shared" si="9"/>
        <v>0</v>
      </c>
      <c r="BF119" s="112">
        <f t="shared" si="10"/>
        <v>0</v>
      </c>
      <c r="BG119" s="112">
        <f t="shared" si="11"/>
        <v>0</v>
      </c>
      <c r="BH119" s="112">
        <f t="shared" si="12"/>
        <v>0</v>
      </c>
      <c r="BI119" s="112">
        <f t="shared" si="13"/>
        <v>0</v>
      </c>
      <c r="BJ119" s="21" t="s">
        <v>86</v>
      </c>
      <c r="BK119" s="112">
        <f t="shared" si="14"/>
        <v>0</v>
      </c>
      <c r="BL119" s="21" t="s">
        <v>575</v>
      </c>
      <c r="BM119" s="21" t="s">
        <v>579</v>
      </c>
    </row>
    <row r="120" spans="2:65" s="1" customFormat="1" ht="16.5" customHeight="1">
      <c r="B120" s="37"/>
      <c r="C120" s="169" t="s">
        <v>175</v>
      </c>
      <c r="D120" s="169" t="s">
        <v>152</v>
      </c>
      <c r="E120" s="170" t="s">
        <v>580</v>
      </c>
      <c r="F120" s="256" t="s">
        <v>581</v>
      </c>
      <c r="G120" s="256"/>
      <c r="H120" s="256"/>
      <c r="I120" s="256"/>
      <c r="J120" s="171" t="s">
        <v>574</v>
      </c>
      <c r="K120" s="172">
        <v>1</v>
      </c>
      <c r="L120" s="259">
        <v>0</v>
      </c>
      <c r="M120" s="260"/>
      <c r="N120" s="250">
        <f t="shared" si="5"/>
        <v>0</v>
      </c>
      <c r="O120" s="250"/>
      <c r="P120" s="250"/>
      <c r="Q120" s="250"/>
      <c r="R120" s="39"/>
      <c r="T120" s="173" t="s">
        <v>21</v>
      </c>
      <c r="U120" s="46" t="s">
        <v>43</v>
      </c>
      <c r="V120" s="38"/>
      <c r="W120" s="174">
        <f t="shared" si="6"/>
        <v>0</v>
      </c>
      <c r="X120" s="174">
        <v>0</v>
      </c>
      <c r="Y120" s="174">
        <f t="shared" si="7"/>
        <v>0</v>
      </c>
      <c r="Z120" s="174">
        <v>0</v>
      </c>
      <c r="AA120" s="175">
        <f t="shared" si="8"/>
        <v>0</v>
      </c>
      <c r="AR120" s="21" t="s">
        <v>575</v>
      </c>
      <c r="AT120" s="21" t="s">
        <v>152</v>
      </c>
      <c r="AU120" s="21" t="s">
        <v>86</v>
      </c>
      <c r="AY120" s="21" t="s">
        <v>151</v>
      </c>
      <c r="BE120" s="112">
        <f t="shared" si="9"/>
        <v>0</v>
      </c>
      <c r="BF120" s="112">
        <f t="shared" si="10"/>
        <v>0</v>
      </c>
      <c r="BG120" s="112">
        <f t="shared" si="11"/>
        <v>0</v>
      </c>
      <c r="BH120" s="112">
        <f t="shared" si="12"/>
        <v>0</v>
      </c>
      <c r="BI120" s="112">
        <f t="shared" si="13"/>
        <v>0</v>
      </c>
      <c r="BJ120" s="21" t="s">
        <v>86</v>
      </c>
      <c r="BK120" s="112">
        <f t="shared" si="14"/>
        <v>0</v>
      </c>
      <c r="BL120" s="21" t="s">
        <v>575</v>
      </c>
      <c r="BM120" s="21" t="s">
        <v>582</v>
      </c>
    </row>
    <row r="121" spans="2:65" s="1" customFormat="1" ht="16.5" customHeight="1">
      <c r="B121" s="37"/>
      <c r="C121" s="169" t="s">
        <v>156</v>
      </c>
      <c r="D121" s="169" t="s">
        <v>152</v>
      </c>
      <c r="E121" s="170" t="s">
        <v>583</v>
      </c>
      <c r="F121" s="256" t="s">
        <v>584</v>
      </c>
      <c r="G121" s="256"/>
      <c r="H121" s="256"/>
      <c r="I121" s="256"/>
      <c r="J121" s="171" t="s">
        <v>574</v>
      </c>
      <c r="K121" s="172">
        <v>1</v>
      </c>
      <c r="L121" s="259">
        <v>0</v>
      </c>
      <c r="M121" s="260"/>
      <c r="N121" s="250">
        <f t="shared" si="5"/>
        <v>0</v>
      </c>
      <c r="O121" s="250"/>
      <c r="P121" s="250"/>
      <c r="Q121" s="250"/>
      <c r="R121" s="39"/>
      <c r="T121" s="173" t="s">
        <v>21</v>
      </c>
      <c r="U121" s="46" t="s">
        <v>43</v>
      </c>
      <c r="V121" s="38"/>
      <c r="W121" s="174">
        <f t="shared" si="6"/>
        <v>0</v>
      </c>
      <c r="X121" s="174">
        <v>0</v>
      </c>
      <c r="Y121" s="174">
        <f t="shared" si="7"/>
        <v>0</v>
      </c>
      <c r="Z121" s="174">
        <v>0</v>
      </c>
      <c r="AA121" s="175">
        <f t="shared" si="8"/>
        <v>0</v>
      </c>
      <c r="AR121" s="21" t="s">
        <v>575</v>
      </c>
      <c r="AT121" s="21" t="s">
        <v>152</v>
      </c>
      <c r="AU121" s="21" t="s">
        <v>86</v>
      </c>
      <c r="AY121" s="21" t="s">
        <v>151</v>
      </c>
      <c r="BE121" s="112">
        <f t="shared" si="9"/>
        <v>0</v>
      </c>
      <c r="BF121" s="112">
        <f t="shared" si="10"/>
        <v>0</v>
      </c>
      <c r="BG121" s="112">
        <f t="shared" si="11"/>
        <v>0</v>
      </c>
      <c r="BH121" s="112">
        <f t="shared" si="12"/>
        <v>0</v>
      </c>
      <c r="BI121" s="112">
        <f t="shared" si="13"/>
        <v>0</v>
      </c>
      <c r="BJ121" s="21" t="s">
        <v>86</v>
      </c>
      <c r="BK121" s="112">
        <f t="shared" si="14"/>
        <v>0</v>
      </c>
      <c r="BL121" s="21" t="s">
        <v>575</v>
      </c>
      <c r="BM121" s="21" t="s">
        <v>585</v>
      </c>
    </row>
    <row r="122" spans="2:65" s="1" customFormat="1" ht="16.5" customHeight="1">
      <c r="B122" s="37"/>
      <c r="C122" s="169" t="s">
        <v>220</v>
      </c>
      <c r="D122" s="169" t="s">
        <v>152</v>
      </c>
      <c r="E122" s="170" t="s">
        <v>586</v>
      </c>
      <c r="F122" s="256" t="s">
        <v>587</v>
      </c>
      <c r="G122" s="256"/>
      <c r="H122" s="256"/>
      <c r="I122" s="256"/>
      <c r="J122" s="171" t="s">
        <v>574</v>
      </c>
      <c r="K122" s="172">
        <v>1</v>
      </c>
      <c r="L122" s="259">
        <v>0</v>
      </c>
      <c r="M122" s="260"/>
      <c r="N122" s="250">
        <f t="shared" si="5"/>
        <v>0</v>
      </c>
      <c r="O122" s="250"/>
      <c r="P122" s="250"/>
      <c r="Q122" s="250"/>
      <c r="R122" s="39"/>
      <c r="T122" s="173" t="s">
        <v>21</v>
      </c>
      <c r="U122" s="46" t="s">
        <v>43</v>
      </c>
      <c r="V122" s="38"/>
      <c r="W122" s="174">
        <f t="shared" si="6"/>
        <v>0</v>
      </c>
      <c r="X122" s="174">
        <v>0</v>
      </c>
      <c r="Y122" s="174">
        <f t="shared" si="7"/>
        <v>0</v>
      </c>
      <c r="Z122" s="174">
        <v>0</v>
      </c>
      <c r="AA122" s="175">
        <f t="shared" si="8"/>
        <v>0</v>
      </c>
      <c r="AR122" s="21" t="s">
        <v>575</v>
      </c>
      <c r="AT122" s="21" t="s">
        <v>152</v>
      </c>
      <c r="AU122" s="21" t="s">
        <v>86</v>
      </c>
      <c r="AY122" s="21" t="s">
        <v>151</v>
      </c>
      <c r="BE122" s="112">
        <f t="shared" si="9"/>
        <v>0</v>
      </c>
      <c r="BF122" s="112">
        <f t="shared" si="10"/>
        <v>0</v>
      </c>
      <c r="BG122" s="112">
        <f t="shared" si="11"/>
        <v>0</v>
      </c>
      <c r="BH122" s="112">
        <f t="shared" si="12"/>
        <v>0</v>
      </c>
      <c r="BI122" s="112">
        <f t="shared" si="13"/>
        <v>0</v>
      </c>
      <c r="BJ122" s="21" t="s">
        <v>86</v>
      </c>
      <c r="BK122" s="112">
        <f t="shared" si="14"/>
        <v>0</v>
      </c>
      <c r="BL122" s="21" t="s">
        <v>575</v>
      </c>
      <c r="BM122" s="21" t="s">
        <v>588</v>
      </c>
    </row>
    <row r="123" spans="2:65" s="1" customFormat="1" ht="16.5" customHeight="1">
      <c r="B123" s="37"/>
      <c r="C123" s="169" t="s">
        <v>184</v>
      </c>
      <c r="D123" s="169" t="s">
        <v>152</v>
      </c>
      <c r="E123" s="170" t="s">
        <v>589</v>
      </c>
      <c r="F123" s="256" t="s">
        <v>590</v>
      </c>
      <c r="G123" s="256"/>
      <c r="H123" s="256"/>
      <c r="I123" s="256"/>
      <c r="J123" s="171" t="s">
        <v>574</v>
      </c>
      <c r="K123" s="172">
        <v>1</v>
      </c>
      <c r="L123" s="259">
        <v>0</v>
      </c>
      <c r="M123" s="260"/>
      <c r="N123" s="250">
        <f t="shared" si="5"/>
        <v>0</v>
      </c>
      <c r="O123" s="250"/>
      <c r="P123" s="250"/>
      <c r="Q123" s="250"/>
      <c r="R123" s="39"/>
      <c r="T123" s="173" t="s">
        <v>21</v>
      </c>
      <c r="U123" s="46" t="s">
        <v>43</v>
      </c>
      <c r="V123" s="38"/>
      <c r="W123" s="174">
        <f t="shared" si="6"/>
        <v>0</v>
      </c>
      <c r="X123" s="174">
        <v>0</v>
      </c>
      <c r="Y123" s="174">
        <f t="shared" si="7"/>
        <v>0</v>
      </c>
      <c r="Z123" s="174">
        <v>0</v>
      </c>
      <c r="AA123" s="175">
        <f t="shared" si="8"/>
        <v>0</v>
      </c>
      <c r="AR123" s="21" t="s">
        <v>575</v>
      </c>
      <c r="AT123" s="21" t="s">
        <v>152</v>
      </c>
      <c r="AU123" s="21" t="s">
        <v>86</v>
      </c>
      <c r="AY123" s="21" t="s">
        <v>151</v>
      </c>
      <c r="BE123" s="112">
        <f t="shared" si="9"/>
        <v>0</v>
      </c>
      <c r="BF123" s="112">
        <f t="shared" si="10"/>
        <v>0</v>
      </c>
      <c r="BG123" s="112">
        <f t="shared" si="11"/>
        <v>0</v>
      </c>
      <c r="BH123" s="112">
        <f t="shared" si="12"/>
        <v>0</v>
      </c>
      <c r="BI123" s="112">
        <f t="shared" si="13"/>
        <v>0</v>
      </c>
      <c r="BJ123" s="21" t="s">
        <v>86</v>
      </c>
      <c r="BK123" s="112">
        <f t="shared" si="14"/>
        <v>0</v>
      </c>
      <c r="BL123" s="21" t="s">
        <v>575</v>
      </c>
      <c r="BM123" s="21" t="s">
        <v>591</v>
      </c>
    </row>
    <row r="124" spans="2:65" s="1" customFormat="1" ht="38.25" customHeight="1">
      <c r="B124" s="37"/>
      <c r="C124" s="169" t="s">
        <v>190</v>
      </c>
      <c r="D124" s="169" t="s">
        <v>152</v>
      </c>
      <c r="E124" s="170" t="s">
        <v>592</v>
      </c>
      <c r="F124" s="256" t="s">
        <v>593</v>
      </c>
      <c r="G124" s="256"/>
      <c r="H124" s="256"/>
      <c r="I124" s="256"/>
      <c r="J124" s="171" t="s">
        <v>574</v>
      </c>
      <c r="K124" s="172">
        <v>1</v>
      </c>
      <c r="L124" s="259">
        <v>0</v>
      </c>
      <c r="M124" s="260"/>
      <c r="N124" s="250">
        <f t="shared" si="5"/>
        <v>0</v>
      </c>
      <c r="O124" s="250"/>
      <c r="P124" s="250"/>
      <c r="Q124" s="250"/>
      <c r="R124" s="39"/>
      <c r="T124" s="173" t="s">
        <v>21</v>
      </c>
      <c r="U124" s="46" t="s">
        <v>43</v>
      </c>
      <c r="V124" s="38"/>
      <c r="W124" s="174">
        <f t="shared" si="6"/>
        <v>0</v>
      </c>
      <c r="X124" s="174">
        <v>0</v>
      </c>
      <c r="Y124" s="174">
        <f t="shared" si="7"/>
        <v>0</v>
      </c>
      <c r="Z124" s="174">
        <v>0</v>
      </c>
      <c r="AA124" s="175">
        <f t="shared" si="8"/>
        <v>0</v>
      </c>
      <c r="AR124" s="21" t="s">
        <v>575</v>
      </c>
      <c r="AT124" s="21" t="s">
        <v>152</v>
      </c>
      <c r="AU124" s="21" t="s">
        <v>86</v>
      </c>
      <c r="AY124" s="21" t="s">
        <v>151</v>
      </c>
      <c r="BE124" s="112">
        <f t="shared" si="9"/>
        <v>0</v>
      </c>
      <c r="BF124" s="112">
        <f t="shared" si="10"/>
        <v>0</v>
      </c>
      <c r="BG124" s="112">
        <f t="shared" si="11"/>
        <v>0</v>
      </c>
      <c r="BH124" s="112">
        <f t="shared" si="12"/>
        <v>0</v>
      </c>
      <c r="BI124" s="112">
        <f t="shared" si="13"/>
        <v>0</v>
      </c>
      <c r="BJ124" s="21" t="s">
        <v>86</v>
      </c>
      <c r="BK124" s="112">
        <f t="shared" si="14"/>
        <v>0</v>
      </c>
      <c r="BL124" s="21" t="s">
        <v>575</v>
      </c>
      <c r="BM124" s="21" t="s">
        <v>594</v>
      </c>
    </row>
    <row r="125" spans="2:65" s="1" customFormat="1" ht="25.5" customHeight="1">
      <c r="B125" s="37"/>
      <c r="C125" s="169" t="s">
        <v>197</v>
      </c>
      <c r="D125" s="169" t="s">
        <v>152</v>
      </c>
      <c r="E125" s="170" t="s">
        <v>595</v>
      </c>
      <c r="F125" s="256" t="s">
        <v>596</v>
      </c>
      <c r="G125" s="256"/>
      <c r="H125" s="256"/>
      <c r="I125" s="256"/>
      <c r="J125" s="171" t="s">
        <v>574</v>
      </c>
      <c r="K125" s="172">
        <v>1</v>
      </c>
      <c r="L125" s="259">
        <v>0</v>
      </c>
      <c r="M125" s="260"/>
      <c r="N125" s="250">
        <f t="shared" si="5"/>
        <v>0</v>
      </c>
      <c r="O125" s="250"/>
      <c r="P125" s="250"/>
      <c r="Q125" s="250"/>
      <c r="R125" s="39"/>
      <c r="T125" s="173" t="s">
        <v>21</v>
      </c>
      <c r="U125" s="46" t="s">
        <v>43</v>
      </c>
      <c r="V125" s="38"/>
      <c r="W125" s="174">
        <f t="shared" si="6"/>
        <v>0</v>
      </c>
      <c r="X125" s="174">
        <v>0</v>
      </c>
      <c r="Y125" s="174">
        <f t="shared" si="7"/>
        <v>0</v>
      </c>
      <c r="Z125" s="174">
        <v>0</v>
      </c>
      <c r="AA125" s="175">
        <f t="shared" si="8"/>
        <v>0</v>
      </c>
      <c r="AR125" s="21" t="s">
        <v>575</v>
      </c>
      <c r="AT125" s="21" t="s">
        <v>152</v>
      </c>
      <c r="AU125" s="21" t="s">
        <v>86</v>
      </c>
      <c r="AY125" s="21" t="s">
        <v>151</v>
      </c>
      <c r="BE125" s="112">
        <f t="shared" si="9"/>
        <v>0</v>
      </c>
      <c r="BF125" s="112">
        <f t="shared" si="10"/>
        <v>0</v>
      </c>
      <c r="BG125" s="112">
        <f t="shared" si="11"/>
        <v>0</v>
      </c>
      <c r="BH125" s="112">
        <f t="shared" si="12"/>
        <v>0</v>
      </c>
      <c r="BI125" s="112">
        <f t="shared" si="13"/>
        <v>0</v>
      </c>
      <c r="BJ125" s="21" t="s">
        <v>86</v>
      </c>
      <c r="BK125" s="112">
        <f t="shared" si="14"/>
        <v>0</v>
      </c>
      <c r="BL125" s="21" t="s">
        <v>575</v>
      </c>
      <c r="BM125" s="21" t="s">
        <v>597</v>
      </c>
    </row>
    <row r="126" spans="2:65" s="1" customFormat="1" ht="16.5" customHeight="1">
      <c r="B126" s="37"/>
      <c r="C126" s="169" t="s">
        <v>201</v>
      </c>
      <c r="D126" s="169" t="s">
        <v>152</v>
      </c>
      <c r="E126" s="170" t="s">
        <v>598</v>
      </c>
      <c r="F126" s="256" t="s">
        <v>599</v>
      </c>
      <c r="G126" s="256"/>
      <c r="H126" s="256"/>
      <c r="I126" s="256"/>
      <c r="J126" s="171" t="s">
        <v>574</v>
      </c>
      <c r="K126" s="172">
        <v>1</v>
      </c>
      <c r="L126" s="259">
        <v>0</v>
      </c>
      <c r="M126" s="260"/>
      <c r="N126" s="250">
        <f t="shared" si="5"/>
        <v>0</v>
      </c>
      <c r="O126" s="250"/>
      <c r="P126" s="250"/>
      <c r="Q126" s="250"/>
      <c r="R126" s="39"/>
      <c r="T126" s="173" t="s">
        <v>21</v>
      </c>
      <c r="U126" s="46" t="s">
        <v>43</v>
      </c>
      <c r="V126" s="38"/>
      <c r="W126" s="174">
        <f t="shared" si="6"/>
        <v>0</v>
      </c>
      <c r="X126" s="174">
        <v>0</v>
      </c>
      <c r="Y126" s="174">
        <f t="shared" si="7"/>
        <v>0</v>
      </c>
      <c r="Z126" s="174">
        <v>0</v>
      </c>
      <c r="AA126" s="175">
        <f t="shared" si="8"/>
        <v>0</v>
      </c>
      <c r="AR126" s="21" t="s">
        <v>575</v>
      </c>
      <c r="AT126" s="21" t="s">
        <v>152</v>
      </c>
      <c r="AU126" s="21" t="s">
        <v>86</v>
      </c>
      <c r="AY126" s="21" t="s">
        <v>151</v>
      </c>
      <c r="BE126" s="112">
        <f t="shared" si="9"/>
        <v>0</v>
      </c>
      <c r="BF126" s="112">
        <f t="shared" si="10"/>
        <v>0</v>
      </c>
      <c r="BG126" s="112">
        <f t="shared" si="11"/>
        <v>0</v>
      </c>
      <c r="BH126" s="112">
        <f t="shared" si="12"/>
        <v>0</v>
      </c>
      <c r="BI126" s="112">
        <f t="shared" si="13"/>
        <v>0</v>
      </c>
      <c r="BJ126" s="21" t="s">
        <v>86</v>
      </c>
      <c r="BK126" s="112">
        <f t="shared" si="14"/>
        <v>0</v>
      </c>
      <c r="BL126" s="21" t="s">
        <v>575</v>
      </c>
      <c r="BM126" s="21" t="s">
        <v>600</v>
      </c>
    </row>
    <row r="127" spans="2:65" s="1" customFormat="1" ht="25.5" customHeight="1">
      <c r="B127" s="37"/>
      <c r="C127" s="169" t="s">
        <v>210</v>
      </c>
      <c r="D127" s="169" t="s">
        <v>152</v>
      </c>
      <c r="E127" s="170" t="s">
        <v>601</v>
      </c>
      <c r="F127" s="256" t="s">
        <v>602</v>
      </c>
      <c r="G127" s="256"/>
      <c r="H127" s="256"/>
      <c r="I127" s="256"/>
      <c r="J127" s="171" t="s">
        <v>574</v>
      </c>
      <c r="K127" s="172">
        <v>1</v>
      </c>
      <c r="L127" s="259">
        <v>0</v>
      </c>
      <c r="M127" s="260"/>
      <c r="N127" s="250">
        <f t="shared" si="5"/>
        <v>0</v>
      </c>
      <c r="O127" s="250"/>
      <c r="P127" s="250"/>
      <c r="Q127" s="250"/>
      <c r="R127" s="39"/>
      <c r="T127" s="173" t="s">
        <v>21</v>
      </c>
      <c r="U127" s="46" t="s">
        <v>43</v>
      </c>
      <c r="V127" s="38"/>
      <c r="W127" s="174">
        <f t="shared" si="6"/>
        <v>0</v>
      </c>
      <c r="X127" s="174">
        <v>0</v>
      </c>
      <c r="Y127" s="174">
        <f t="shared" si="7"/>
        <v>0</v>
      </c>
      <c r="Z127" s="174">
        <v>0</v>
      </c>
      <c r="AA127" s="175">
        <f t="shared" si="8"/>
        <v>0</v>
      </c>
      <c r="AR127" s="21" t="s">
        <v>575</v>
      </c>
      <c r="AT127" s="21" t="s">
        <v>152</v>
      </c>
      <c r="AU127" s="21" t="s">
        <v>86</v>
      </c>
      <c r="AY127" s="21" t="s">
        <v>151</v>
      </c>
      <c r="BE127" s="112">
        <f t="shared" si="9"/>
        <v>0</v>
      </c>
      <c r="BF127" s="112">
        <f t="shared" si="10"/>
        <v>0</v>
      </c>
      <c r="BG127" s="112">
        <f t="shared" si="11"/>
        <v>0</v>
      </c>
      <c r="BH127" s="112">
        <f t="shared" si="12"/>
        <v>0</v>
      </c>
      <c r="BI127" s="112">
        <f t="shared" si="13"/>
        <v>0</v>
      </c>
      <c r="BJ127" s="21" t="s">
        <v>86</v>
      </c>
      <c r="BK127" s="112">
        <f t="shared" si="14"/>
        <v>0</v>
      </c>
      <c r="BL127" s="21" t="s">
        <v>575</v>
      </c>
      <c r="BM127" s="21" t="s">
        <v>603</v>
      </c>
    </row>
    <row r="128" spans="2:65" s="1" customFormat="1" ht="16.5" customHeight="1">
      <c r="B128" s="37"/>
      <c r="C128" s="169" t="s">
        <v>216</v>
      </c>
      <c r="D128" s="169" t="s">
        <v>152</v>
      </c>
      <c r="E128" s="170" t="s">
        <v>604</v>
      </c>
      <c r="F128" s="256" t="s">
        <v>605</v>
      </c>
      <c r="G128" s="256"/>
      <c r="H128" s="256"/>
      <c r="I128" s="256"/>
      <c r="J128" s="171" t="s">
        <v>574</v>
      </c>
      <c r="K128" s="172">
        <v>1</v>
      </c>
      <c r="L128" s="259">
        <v>0</v>
      </c>
      <c r="M128" s="260"/>
      <c r="N128" s="250">
        <f t="shared" si="5"/>
        <v>0</v>
      </c>
      <c r="O128" s="250"/>
      <c r="P128" s="250"/>
      <c r="Q128" s="250"/>
      <c r="R128" s="39"/>
      <c r="T128" s="173" t="s">
        <v>21</v>
      </c>
      <c r="U128" s="46" t="s">
        <v>43</v>
      </c>
      <c r="V128" s="38"/>
      <c r="W128" s="174">
        <f t="shared" si="6"/>
        <v>0</v>
      </c>
      <c r="X128" s="174">
        <v>0</v>
      </c>
      <c r="Y128" s="174">
        <f t="shared" si="7"/>
        <v>0</v>
      </c>
      <c r="Z128" s="174">
        <v>0</v>
      </c>
      <c r="AA128" s="175">
        <f t="shared" si="8"/>
        <v>0</v>
      </c>
      <c r="AR128" s="21" t="s">
        <v>575</v>
      </c>
      <c r="AT128" s="21" t="s">
        <v>152</v>
      </c>
      <c r="AU128" s="21" t="s">
        <v>86</v>
      </c>
      <c r="AY128" s="21" t="s">
        <v>151</v>
      </c>
      <c r="BE128" s="112">
        <f t="shared" si="9"/>
        <v>0</v>
      </c>
      <c r="BF128" s="112">
        <f t="shared" si="10"/>
        <v>0</v>
      </c>
      <c r="BG128" s="112">
        <f t="shared" si="11"/>
        <v>0</v>
      </c>
      <c r="BH128" s="112">
        <f t="shared" si="12"/>
        <v>0</v>
      </c>
      <c r="BI128" s="112">
        <f t="shared" si="13"/>
        <v>0</v>
      </c>
      <c r="BJ128" s="21" t="s">
        <v>86</v>
      </c>
      <c r="BK128" s="112">
        <f t="shared" si="14"/>
        <v>0</v>
      </c>
      <c r="BL128" s="21" t="s">
        <v>575</v>
      </c>
      <c r="BM128" s="21" t="s">
        <v>606</v>
      </c>
    </row>
    <row r="129" spans="2:63" s="1" customFormat="1" ht="49.9" customHeight="1">
      <c r="B129" s="37"/>
      <c r="C129" s="38"/>
      <c r="D129" s="160" t="s">
        <v>457</v>
      </c>
      <c r="E129" s="38"/>
      <c r="F129" s="38"/>
      <c r="G129" s="38"/>
      <c r="H129" s="38"/>
      <c r="I129" s="38"/>
      <c r="J129" s="38"/>
      <c r="K129" s="38"/>
      <c r="L129" s="38"/>
      <c r="M129" s="38"/>
      <c r="N129" s="253">
        <f>BK129</f>
        <v>0</v>
      </c>
      <c r="O129" s="254"/>
      <c r="P129" s="254"/>
      <c r="Q129" s="254"/>
      <c r="R129" s="39"/>
      <c r="T129" s="149"/>
      <c r="U129" s="58"/>
      <c r="V129" s="58"/>
      <c r="W129" s="58"/>
      <c r="X129" s="58"/>
      <c r="Y129" s="58"/>
      <c r="Z129" s="58"/>
      <c r="AA129" s="60"/>
      <c r="AT129" s="21" t="s">
        <v>77</v>
      </c>
      <c r="AU129" s="21" t="s">
        <v>78</v>
      </c>
      <c r="AY129" s="21" t="s">
        <v>458</v>
      </c>
      <c r="BK129" s="112">
        <v>0</v>
      </c>
    </row>
    <row r="130" spans="2:63" s="1" customFormat="1" ht="6.95" customHeight="1">
      <c r="B130" s="61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3"/>
    </row>
  </sheetData>
  <sheetProtection algorithmName="SHA-512" hashValue="vGEooKbprg1vnv2pc1Fjoc5qBwJOdF6O0DVR4miRfxiWqxgkif7quEJkFN1fN4o4xOLoIdYJ1g6J/08fQU0D7Q==" saltValue="dfp60lSdOTBTyaiX/l7G+FvbjDKmGLxz9/CRat5jw5WVEuPQIqK6B91AqM2wlM/TELE9kD767ijzmefpOrtVRA==" spinCount="10" sheet="1" objects="1" scenarios="1" formatColumns="0" formatRows="0"/>
  <mergeCells count="99">
    <mergeCell ref="H1:K1"/>
    <mergeCell ref="C2:Q2"/>
    <mergeCell ref="C4:Q4"/>
    <mergeCell ref="F6:P6"/>
    <mergeCell ref="F7:P7"/>
    <mergeCell ref="F121:I121"/>
    <mergeCell ref="F123:I123"/>
    <mergeCell ref="F122:I122"/>
    <mergeCell ref="L121:M121"/>
    <mergeCell ref="N121:Q121"/>
    <mergeCell ref="L122:M122"/>
    <mergeCell ref="N122:Q122"/>
    <mergeCell ref="L123:M123"/>
    <mergeCell ref="N123:Q123"/>
    <mergeCell ref="N116:Q116"/>
    <mergeCell ref="N117:Q117"/>
    <mergeCell ref="F118:I118"/>
    <mergeCell ref="F120:I120"/>
    <mergeCell ref="L118:M118"/>
    <mergeCell ref="N118:Q118"/>
    <mergeCell ref="F119:I119"/>
    <mergeCell ref="L119:M119"/>
    <mergeCell ref="N119:Q119"/>
    <mergeCell ref="L120:M120"/>
    <mergeCell ref="N120:Q120"/>
    <mergeCell ref="F108:P108"/>
    <mergeCell ref="M110:P110"/>
    <mergeCell ref="M112:Q112"/>
    <mergeCell ref="M113:Q113"/>
    <mergeCell ref="F115:I115"/>
    <mergeCell ref="L115:M115"/>
    <mergeCell ref="N115:Q115"/>
    <mergeCell ref="N95:Q95"/>
    <mergeCell ref="N96:Q96"/>
    <mergeCell ref="L99:Q99"/>
    <mergeCell ref="C105:Q105"/>
    <mergeCell ref="F107:P107"/>
    <mergeCell ref="N129:Q129"/>
    <mergeCell ref="C76:Q76"/>
    <mergeCell ref="F79:P79"/>
    <mergeCell ref="F78:P78"/>
    <mergeCell ref="M81:P81"/>
    <mergeCell ref="M83:Q83"/>
    <mergeCell ref="M84:Q84"/>
    <mergeCell ref="C86:G86"/>
    <mergeCell ref="N86:Q86"/>
    <mergeCell ref="N88:Q88"/>
    <mergeCell ref="N89:Q89"/>
    <mergeCell ref="N91:Q91"/>
    <mergeCell ref="N97:Q97"/>
    <mergeCell ref="N92:Q92"/>
    <mergeCell ref="N93:Q93"/>
    <mergeCell ref="N94:Q94"/>
    <mergeCell ref="F127:I127"/>
    <mergeCell ref="L127:M127"/>
    <mergeCell ref="N127:Q127"/>
    <mergeCell ref="F128:I128"/>
    <mergeCell ref="L128:M128"/>
    <mergeCell ref="N128:Q128"/>
    <mergeCell ref="F126:I126"/>
    <mergeCell ref="F124:I124"/>
    <mergeCell ref="L124:M124"/>
    <mergeCell ref="N124:Q124"/>
    <mergeCell ref="F125:I125"/>
    <mergeCell ref="L125:M125"/>
    <mergeCell ref="N125:Q125"/>
    <mergeCell ref="L126:M126"/>
    <mergeCell ref="N126:Q126"/>
    <mergeCell ref="H35:J35"/>
    <mergeCell ref="M35:P35"/>
    <mergeCell ref="H36:J36"/>
    <mergeCell ref="M36:P36"/>
    <mergeCell ref="L38:P38"/>
    <mergeCell ref="H32:J32"/>
    <mergeCell ref="M32:P32"/>
    <mergeCell ref="H33:J33"/>
    <mergeCell ref="M33:P33"/>
    <mergeCell ref="H34:J34"/>
    <mergeCell ref="M34:P34"/>
    <mergeCell ref="E24:L24"/>
    <mergeCell ref="S2:AC2"/>
    <mergeCell ref="M27:P27"/>
    <mergeCell ref="M28:P28"/>
    <mergeCell ref="M30:P30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D94:H94"/>
    <mergeCell ref="D92:H92"/>
    <mergeCell ref="D93:H93"/>
    <mergeCell ref="D95:H95"/>
    <mergeCell ref="D96:H96"/>
  </mergeCells>
  <hyperlinks>
    <hyperlink ref="F1:G1" location="C2" display="1) Krycí list rozpočtu" xr:uid="{00000000-0004-0000-0300-000000000000}"/>
    <hyperlink ref="H1:K1" location="C86" display="2) Rekapitulace rozpočtu" xr:uid="{00000000-0004-0000-0300-000001000000}"/>
    <hyperlink ref="L1" location="C115" display="3) Rozpočet" xr:uid="{00000000-0004-0000-0300-000002000000}"/>
    <hyperlink ref="S1:T1" location="'Rekapitulace stavby'!C2" display="Rekapitulace stavby" xr:uid="{00000000-0004-0000-0300-000003000000}"/>
  </hyperlinks>
  <pageMargins left="0.58333330000000005" right="0.58333330000000005" top="0.5" bottom="0.46666669999999999" header="0" footer="0"/>
  <pageSetup paperSize="9" fitToHeight="100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01 - SO 101 - Komunikace ...</vt:lpstr>
      <vt:lpstr>02 - SO 301 - Odvodnění k...</vt:lpstr>
      <vt:lpstr>03 - Vedlejší náklady</vt:lpstr>
      <vt:lpstr>'01 - SO 101 - Komunikace ...'!Názvy_tisku</vt:lpstr>
      <vt:lpstr>'02 - SO 301 - Odvodnění k...'!Názvy_tisku</vt:lpstr>
      <vt:lpstr>'03 - Vedlejší náklady'!Názvy_tisku</vt:lpstr>
      <vt:lpstr>'Rekapitulace stavby'!Názvy_tisku</vt:lpstr>
      <vt:lpstr>'01 - SO 101 - Komunikace ...'!Oblast_tisku</vt:lpstr>
      <vt:lpstr>'02 - SO 301 - Odvodnění k...'!Oblast_tisku</vt:lpstr>
      <vt:lpstr>'03 - Vedlejší náklady'!Oblast_tisku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SN-PC\SN</dc:creator>
  <cp:lastModifiedBy>SN</cp:lastModifiedBy>
  <dcterms:created xsi:type="dcterms:W3CDTF">2018-11-27T07:43:13Z</dcterms:created>
  <dcterms:modified xsi:type="dcterms:W3CDTF">2018-11-27T07:43:39Z</dcterms:modified>
</cp:coreProperties>
</file>