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9A62340-DE5C-4187-B638-0A2470A9742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kapitulace stavby" sheetId="1" r:id="rId1"/>
    <sheet name="25-08-01 - Opravy dešťové..." sheetId="2" r:id="rId2"/>
    <sheet name="Seznam figur" sheetId="3" r:id="rId3"/>
    <sheet name="Pokyny pro vyplnění" sheetId="4" r:id="rId4"/>
  </sheets>
  <definedNames>
    <definedName name="_xlnm._FilterDatabase" localSheetId="1" hidden="1">'25-08-01 - Opravy dešťové...'!$C$88:$K$207</definedName>
    <definedName name="_xlnm.Print_Titles" localSheetId="1">'25-08-01 - Opravy dešťové...'!$88:$88</definedName>
    <definedName name="_xlnm.Print_Titles" localSheetId="0">'Rekapitulace stavby'!$52:$52</definedName>
    <definedName name="_xlnm.Print_Titles" localSheetId="2">'Seznam figur'!$9:$9</definedName>
    <definedName name="_xlnm.Print_Area" localSheetId="1">'25-08-01 - Opravy dešťové...'!$C$4:$J$39,'25-08-01 - Opravy dešťové...'!$C$45:$J$70,'25-08-01 - Opravy dešťové...'!$C$76:$J$207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2">'Seznam figur'!$C$4:$G$31</definedName>
  </definedNames>
  <calcPr calcId="191029"/>
</workbook>
</file>

<file path=xl/calcChain.xml><?xml version="1.0" encoding="utf-8"?>
<calcChain xmlns="http://schemas.openxmlformats.org/spreadsheetml/2006/main">
  <c r="D7" i="3" l="1"/>
  <c r="J37" i="2"/>
  <c r="J36" i="2"/>
  <c r="AY55" i="1" s="1"/>
  <c r="J35" i="2"/>
  <c r="AX55" i="1" s="1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T195" i="2"/>
  <c r="R196" i="2"/>
  <c r="R195" i="2" s="1"/>
  <c r="P196" i="2"/>
  <c r="P195" i="2" s="1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T144" i="2" s="1"/>
  <c r="R145" i="2"/>
  <c r="R144" i="2" s="1"/>
  <c r="P145" i="2"/>
  <c r="P144" i="2"/>
  <c r="BI141" i="2"/>
  <c r="BH141" i="2"/>
  <c r="BG141" i="2"/>
  <c r="BF141" i="2"/>
  <c r="T141" i="2"/>
  <c r="T140" i="2" s="1"/>
  <c r="R141" i="2"/>
  <c r="R140" i="2" s="1"/>
  <c r="P141" i="2"/>
  <c r="P140" i="2" s="1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J86" i="2"/>
  <c r="J85" i="2"/>
  <c r="F85" i="2"/>
  <c r="F83" i="2"/>
  <c r="E81" i="2"/>
  <c r="J55" i="2"/>
  <c r="J54" i="2"/>
  <c r="F54" i="2"/>
  <c r="F52" i="2"/>
  <c r="E50" i="2"/>
  <c r="J18" i="2"/>
  <c r="E18" i="2"/>
  <c r="F86" i="2" s="1"/>
  <c r="J17" i="2"/>
  <c r="J12" i="2"/>
  <c r="J52" i="2" s="1"/>
  <c r="E7" i="2"/>
  <c r="E48" i="2" s="1"/>
  <c r="L50" i="1"/>
  <c r="AM50" i="1"/>
  <c r="AM49" i="1"/>
  <c r="L49" i="1"/>
  <c r="AM47" i="1"/>
  <c r="L47" i="1"/>
  <c r="L45" i="1"/>
  <c r="L44" i="1"/>
  <c r="J135" i="2"/>
  <c r="J137" i="2"/>
  <c r="BK119" i="2"/>
  <c r="BK177" i="2"/>
  <c r="BK149" i="2"/>
  <c r="J114" i="2"/>
  <c r="J172" i="2"/>
  <c r="J149" i="2"/>
  <c r="J112" i="2"/>
  <c r="J159" i="2"/>
  <c r="BK186" i="2"/>
  <c r="BK178" i="2"/>
  <c r="BK137" i="2"/>
  <c r="J95" i="2"/>
  <c r="BK176" i="2"/>
  <c r="J206" i="2"/>
  <c r="J155" i="2"/>
  <c r="J183" i="2"/>
  <c r="J164" i="2"/>
  <c r="J104" i="2"/>
  <c r="J204" i="2"/>
  <c r="BK172" i="2"/>
  <c r="J167" i="2"/>
  <c r="J122" i="2"/>
  <c r="J180" i="2"/>
  <c r="BK141" i="2"/>
  <c r="BK180" i="2"/>
  <c r="BK98" i="2"/>
  <c r="J176" i="2"/>
  <c r="BK196" i="2"/>
  <c r="J116" i="2"/>
  <c r="BK191" i="2"/>
  <c r="J191" i="2"/>
  <c r="J98" i="2"/>
  <c r="BK200" i="2"/>
  <c r="J177" i="2"/>
  <c r="J186" i="2"/>
  <c r="BK183" i="2"/>
  <c r="BK162" i="2"/>
  <c r="BK132" i="2"/>
  <c r="BK169" i="2"/>
  <c r="J187" i="2"/>
  <c r="BK116" i="2"/>
  <c r="J92" i="2"/>
  <c r="BK174" i="2"/>
  <c r="J181" i="2"/>
  <c r="J101" i="2"/>
  <c r="J200" i="2"/>
  <c r="BK206" i="2"/>
  <c r="BK193" i="2"/>
  <c r="J162" i="2"/>
  <c r="BK104" i="2"/>
  <c r="J189" i="2"/>
  <c r="BK155" i="2"/>
  <c r="J107" i="2"/>
  <c r="J175" i="2"/>
  <c r="J184" i="2"/>
  <c r="J178" i="2"/>
  <c r="J141" i="2"/>
  <c r="BK101" i="2"/>
  <c r="BK124" i="2"/>
  <c r="BK112" i="2"/>
  <c r="J202" i="2"/>
  <c r="BK159" i="2"/>
  <c r="J145" i="2"/>
  <c r="J124" i="2"/>
  <c r="BK181" i="2"/>
  <c r="BK202" i="2"/>
  <c r="J110" i="2"/>
  <c r="BK110" i="2"/>
  <c r="BK187" i="2"/>
  <c r="BK107" i="2"/>
  <c r="BK129" i="2"/>
  <c r="BK167" i="2"/>
  <c r="AS54" i="1"/>
  <c r="J196" i="2"/>
  <c r="J119" i="2"/>
  <c r="J193" i="2"/>
  <c r="J129" i="2"/>
  <c r="BK164" i="2"/>
  <c r="J169" i="2"/>
  <c r="J174" i="2"/>
  <c r="BK92" i="2"/>
  <c r="BK127" i="2"/>
  <c r="J127" i="2"/>
  <c r="BK135" i="2"/>
  <c r="J132" i="2"/>
  <c r="J152" i="2"/>
  <c r="BK189" i="2"/>
  <c r="BK152" i="2"/>
  <c r="BK95" i="2"/>
  <c r="BK175" i="2"/>
  <c r="BK204" i="2"/>
  <c r="BK122" i="2"/>
  <c r="BK145" i="2"/>
  <c r="BK114" i="2"/>
  <c r="BK184" i="2"/>
  <c r="P148" i="2" l="1"/>
  <c r="BK91" i="2"/>
  <c r="J91" i="2" s="1"/>
  <c r="J61" i="2" s="1"/>
  <c r="BK148" i="2"/>
  <c r="J148" i="2" s="1"/>
  <c r="J64" i="2" s="1"/>
  <c r="R148" i="2"/>
  <c r="P188" i="2"/>
  <c r="R91" i="2"/>
  <c r="R158" i="2"/>
  <c r="BK158" i="2"/>
  <c r="J158" i="2" s="1"/>
  <c r="J65" i="2" s="1"/>
  <c r="T188" i="2"/>
  <c r="BK199" i="2"/>
  <c r="BK198" i="2" s="1"/>
  <c r="J198" i="2" s="1"/>
  <c r="J68" i="2" s="1"/>
  <c r="T91" i="2"/>
  <c r="P158" i="2"/>
  <c r="R188" i="2"/>
  <c r="R199" i="2"/>
  <c r="R198" i="2"/>
  <c r="T148" i="2"/>
  <c r="BK188" i="2"/>
  <c r="J188" i="2" s="1"/>
  <c r="J66" i="2" s="1"/>
  <c r="P199" i="2"/>
  <c r="P198" i="2" s="1"/>
  <c r="P91" i="2"/>
  <c r="T158" i="2"/>
  <c r="T199" i="2"/>
  <c r="T198" i="2" s="1"/>
  <c r="BK144" i="2"/>
  <c r="J144" i="2" s="1"/>
  <c r="J63" i="2" s="1"/>
  <c r="BK140" i="2"/>
  <c r="J140" i="2"/>
  <c r="J62" i="2" s="1"/>
  <c r="BK195" i="2"/>
  <c r="J195" i="2" s="1"/>
  <c r="J67" i="2" s="1"/>
  <c r="E79" i="2"/>
  <c r="BE92" i="2"/>
  <c r="BE141" i="2"/>
  <c r="BE149" i="2"/>
  <c r="BE152" i="2"/>
  <c r="BE155" i="2"/>
  <c r="J83" i="2"/>
  <c r="BE101" i="2"/>
  <c r="BE104" i="2"/>
  <c r="BE116" i="2"/>
  <c r="BE132" i="2"/>
  <c r="BE135" i="2"/>
  <c r="BE137" i="2"/>
  <c r="BE164" i="2"/>
  <c r="BE98" i="2"/>
  <c r="BE172" i="2"/>
  <c r="BE175" i="2"/>
  <c r="F55" i="2"/>
  <c r="BE110" i="2"/>
  <c r="BE119" i="2"/>
  <c r="BE129" i="2"/>
  <c r="BE114" i="2"/>
  <c r="BE145" i="2"/>
  <c r="BE169" i="2"/>
  <c r="BE107" i="2"/>
  <c r="BE124" i="2"/>
  <c r="BE127" i="2"/>
  <c r="BE162" i="2"/>
  <c r="BE167" i="2"/>
  <c r="BE176" i="2"/>
  <c r="BE180" i="2"/>
  <c r="BE183" i="2"/>
  <c r="BE186" i="2"/>
  <c r="BE196" i="2"/>
  <c r="BE202" i="2"/>
  <c r="BE95" i="2"/>
  <c r="BE112" i="2"/>
  <c r="BE122" i="2"/>
  <c r="BE159" i="2"/>
  <c r="BE174" i="2"/>
  <c r="BE177" i="2"/>
  <c r="BE178" i="2"/>
  <c r="BE181" i="2"/>
  <c r="BE184" i="2"/>
  <c r="BE187" i="2"/>
  <c r="BE189" i="2"/>
  <c r="BE191" i="2"/>
  <c r="BE193" i="2"/>
  <c r="BE200" i="2"/>
  <c r="BE204" i="2"/>
  <c r="BE206" i="2"/>
  <c r="F35" i="2"/>
  <c r="BB55" i="1" s="1"/>
  <c r="BB54" i="1" s="1"/>
  <c r="W31" i="1" s="1"/>
  <c r="J34" i="2"/>
  <c r="AW55" i="1" s="1"/>
  <c r="F36" i="2"/>
  <c r="BC55" i="1" s="1"/>
  <c r="BC54" i="1" s="1"/>
  <c r="W32" i="1" s="1"/>
  <c r="F34" i="2"/>
  <c r="BA55" i="1" s="1"/>
  <c r="BA54" i="1" s="1"/>
  <c r="W30" i="1" s="1"/>
  <c r="F37" i="2"/>
  <c r="BD55" i="1" s="1"/>
  <c r="BD54" i="1" s="1"/>
  <c r="W33" i="1" s="1"/>
  <c r="P90" i="2" l="1"/>
  <c r="P89" i="2"/>
  <c r="AU55" i="1" s="1"/>
  <c r="AU54" i="1" s="1"/>
  <c r="T90" i="2"/>
  <c r="T89" i="2" s="1"/>
  <c r="R90" i="2"/>
  <c r="R89" i="2"/>
  <c r="BK90" i="2"/>
  <c r="J90" i="2" s="1"/>
  <c r="J60" i="2" s="1"/>
  <c r="J199" i="2"/>
  <c r="J69" i="2"/>
  <c r="AX54" i="1"/>
  <c r="AW54" i="1"/>
  <c r="AK30" i="1" s="1"/>
  <c r="F33" i="2"/>
  <c r="AZ55" i="1" s="1"/>
  <c r="AZ54" i="1" s="1"/>
  <c r="AV54" i="1" s="1"/>
  <c r="AK29" i="1" s="1"/>
  <c r="J33" i="2"/>
  <c r="AV55" i="1" s="1"/>
  <c r="AT55" i="1" s="1"/>
  <c r="AY54" i="1"/>
  <c r="BK89" i="2" l="1"/>
  <c r="J89" i="2" s="1"/>
  <c r="J30" i="2" s="1"/>
  <c r="AG55" i="1" s="1"/>
  <c r="AG54" i="1" s="1"/>
  <c r="AK26" i="1" s="1"/>
  <c r="AK35" i="1" s="1"/>
  <c r="W29" i="1"/>
  <c r="AT54" i="1"/>
  <c r="J39" i="2" l="1"/>
  <c r="J59" i="2"/>
  <c r="AN54" i="1"/>
  <c r="AN55" i="1"/>
</calcChain>
</file>

<file path=xl/sharedStrings.xml><?xml version="1.0" encoding="utf-8"?>
<sst xmlns="http://schemas.openxmlformats.org/spreadsheetml/2006/main" count="1902" uniqueCount="590">
  <si>
    <t>Export Komplet</t>
  </si>
  <si>
    <t>VZ</t>
  </si>
  <si>
    <t>2.0</t>
  </si>
  <si>
    <t>ZAMOK</t>
  </si>
  <si>
    <t>False</t>
  </si>
  <si>
    <t>{d1f81035-0e41-43d2-984f-473a8be22ec2}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</si>
  <si>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</si>
  <si>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</si>
  <si>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</si>
  <si>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</si>
  <si>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</si>
  <si>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</si>
  <si>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</si>
  <si>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</si>
  <si>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25-08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</si>
  <si>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</si>
  <si>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</si>
  <si>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Chodníky podél III/29837</t>
  </si>
  <si>
    <t>KSO:</t>
  </si>
  <si>
    <t/>
  </si>
  <si>
    <t>CC-CZ:</t>
  </si>
  <si>
    <t>Místo:</t>
  </si>
  <si>
    <t>Městec nad Dědinou</t>
  </si>
  <si>
    <t>Datum:</t>
  </si>
  <si>
    <t>Zadavatel:</t>
  </si>
  <si>
    <t>IČ:</t>
  </si>
  <si>
    <t>Obec Očelice</t>
  </si>
  <si>
    <t>DIČ:</t>
  </si>
  <si>
    <t>Účastník:</t>
  </si>
  <si>
    <t>Projektant:</t>
  </si>
  <si>
    <t>ENERGOPROJEKT CZ s.r.o.</t>
  </si>
  <si>
    <t>True</t>
  </si>
  <si>
    <t>Zpracovatel:</t>
  </si>
  <si>
    <t>Jan Bártík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</si>
  <si>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</si>
  <si>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</si>
  <si>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</si>
  <si>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</si>
  <si>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</si>
  <si>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</si>
  <si>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</si>
  <si>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</si>
  <si>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</si>
  <si>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</si>
  <si>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</si>
  <si>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</si>
  <si>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</si>
  <si>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</si>
  <si>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</si>
  <si>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</si>
  <si>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</si>
  <si>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</si>
  <si>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</si>
  <si>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</si>
  <si>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</si>
  <si>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</si>
  <si>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</si>
  <si>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</si>
  <si>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</si>
  <si>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</si>
  <si>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</si>
  <si>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</si>
  <si>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</si>
  <si>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</si>
  <si>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</si>
  <si>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</si>
  <si>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</si>
  <si>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</si>
  <si>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</si>
  <si>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</si>
  <si>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</si>
  <si>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</si>
  <si>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</si>
  <si>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</si>
  <si>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</si>
  <si>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25-08-01</t>
  </si>
  <si>
    <t>Opravy dešťové kanalizace</t>
  </si>
  <si>
    <t>STA</t>
  </si>
  <si>
    <t>1</t>
  </si>
  <si>
    <t>{07085e56-2610-446d-b63f-d16c1eeb44d8}</t>
  </si>
  <si>
    <t>2</t>
  </si>
  <si>
    <t>výkop</t>
  </si>
  <si>
    <t>36,48</t>
  </si>
  <si>
    <t>lože</t>
  </si>
  <si>
    <t>3,04</t>
  </si>
  <si>
    <t>KRYCÍ LIST SOUPISU PRACÍ</t>
  </si>
  <si>
    <t>obsyp</t>
  </si>
  <si>
    <t>15,2</t>
  </si>
  <si>
    <t>zásyp</t>
  </si>
  <si>
    <t>18,24</t>
  </si>
  <si>
    <t>Objekt:</t>
  </si>
  <si>
    <t>25-08-01 - Opravy dešťové kanalizace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</si>
  <si>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</si>
  <si>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</si>
  <si>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</si>
  <si>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</si>
  <si>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</si>
  <si>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</si>
  <si>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</si>
  <si>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</si>
  <si>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</si>
  <si>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8 - Vedení trubní dálková a přípojná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</si>
  <si>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</si>
  <si>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</si>
  <si>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</si>
  <si>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</si>
  <si>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</si>
  <si>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</si>
  <si>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</si>
  <si>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</si>
  <si>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</si>
  <si>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</si>
  <si>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</si>
  <si>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</si>
  <si>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</si>
  <si>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</si>
  <si>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</si>
  <si>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</si>
  <si>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</si>
  <si>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</si>
  <si>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</si>
  <si>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</si>
  <si>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</si>
  <si>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48</t>
  </si>
  <si>
    <t>K</t>
  </si>
  <si>
    <t>113151111</t>
  </si>
  <si>
    <t>Rozebírání zpevněných ploch s přemístěním na skládku na vzdálenost do 20 m nebo s naložením na dopravní prostředek ze silničních panelů</t>
  </si>
  <si>
    <t>m2</t>
  </si>
  <si>
    <t>4</t>
  </si>
  <si>
    <t>604884050</t>
  </si>
  <si>
    <t>Online PSC</t>
  </si>
  <si>
    <t>https://podminky.urs.cz/item/CS_URS_2025_02/113151111</t>
  </si>
  <si>
    <t>VV</t>
  </si>
  <si>
    <t>"u čp 21 cca" 8</t>
  </si>
  <si>
    <t>46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</si>
  <si>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</si>
  <si>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</t>
  </si>
  <si>
    <t>m</t>
  </si>
  <si>
    <t>-894179942</t>
  </si>
  <si>
    <t>https://podminky.urs.cz/item/CS_URS_2025_02/119001405</t>
  </si>
  <si>
    <t>"kanalizace, vodovod a plyn" 2*1+22+1</t>
  </si>
  <si>
    <t>47</t>
  </si>
  <si>
    <t>119001421</t>
  </si>
  <si>
    <t>419470183</t>
  </si>
  <si>
    <t>https://podminky.urs.cz/item/CS_URS_2025_02/119001421</t>
  </si>
  <si>
    <t>"sdělovací kabely" 1/3*16+1+10</t>
  </si>
  <si>
    <t>132254101</t>
  </si>
  <si>
    <t>Hloubení zapažených rýh šířky do 800 mm strojně s urovnáním dna do předepsaného profilu a spádu v hornině třídy těžitelnosti I skupiny 3 do 20 m3</t>
  </si>
  <si>
    <t>m3</t>
  </si>
  <si>
    <t>1234103032</t>
  </si>
  <si>
    <t>https://podminky.urs.cz/item/CS_URS_2025_02/132254101</t>
  </si>
  <si>
    <t>((2+2+12)+22)*0,8*1,2</t>
  </si>
  <si>
    <t>139001101</t>
  </si>
  <si>
    <t>Příplatek k cenám hloubených vykopávek za ztížení vykopávky v blízkosti podzemního vedení nebo výbušnin pro jakoukoliv třídu horniny</t>
  </si>
  <si>
    <t>126897609</t>
  </si>
  <si>
    <t>https://podminky.urs.cz/item/CS_URS_2025_02/139001101</t>
  </si>
  <si>
    <t>(25+16,33)*0,3*0,8</t>
  </si>
  <si>
    <t>3</t>
  </si>
  <si>
    <t>151101101</t>
  </si>
  <si>
    <t>Zřízení pažení a rozepření stěn rýh pro podzemní vedení příložné pro jakoukoliv mezerovitost, hloubky do 2 m</t>
  </si>
  <si>
    <t>-1352980899</t>
  </si>
  <si>
    <t>https://podminky.urs.cz/item/CS_URS_2025_02/151101101</t>
  </si>
  <si>
    <t>((2+2+12)+22)*2*1,2</t>
  </si>
  <si>
    <t>151101111</t>
  </si>
  <si>
    <t>Odstranění pažení a rozepření stěn rýh pro podzemní vedení s uložením materiálu na vzdálenost do 3 m od kraje výkopu příložné, hloubky do 2 m</t>
  </si>
  <si>
    <t>-283758084</t>
  </si>
  <si>
    <t>https://podminky.urs.cz/item/CS_URS_2025_02/151101111</t>
  </si>
  <si>
    <t>5</t>
  </si>
  <si>
    <t>151101301</t>
  </si>
  <si>
    <t>Zřízení rozepření zapažených stěn výkopů s potřebným přepažováním při pažení příložném, hloubky do 4 m</t>
  </si>
  <si>
    <t>-979171802</t>
  </si>
  <si>
    <t>https://podminky.urs.cz/item/CS_URS_2025_02/151101301</t>
  </si>
  <si>
    <t>6</t>
  </si>
  <si>
    <t>151101311</t>
  </si>
  <si>
    <t>Odstranění rozepření stěn výkopů s uložením materiálu na vzdálenost do 3 m od okraje výkopu pažení příložného, hloubky do 4 m</t>
  </si>
  <si>
    <t>1582497845</t>
  </si>
  <si>
    <t>https://podminky.urs.cz/item/CS_URS_2025_02/151101311</t>
  </si>
  <si>
    <t>7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</si>
  <si>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</si>
  <si>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</si>
  <si>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1744907414</t>
  </si>
  <si>
    <t>https://podminky.urs.cz/item/CS_URS_2025_02/162751117</t>
  </si>
  <si>
    <t>výkop-zásyp</t>
  </si>
  <si>
    <t>8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</si>
  <si>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</si>
  <si>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</si>
  <si>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570214478</t>
  </si>
  <si>
    <t>https://podminky.urs.cz/item/CS_URS_2025_02/162751119</t>
  </si>
  <si>
    <t>6*18,24</t>
  </si>
  <si>
    <t>9</t>
  </si>
  <si>
    <t>167151101</t>
  </si>
  <si>
    <t>Nakládání, skládání a překládání neulehlého výkopku nebo sypaniny strojně nakládání, množství do 100 m3, z horniny třídy těžitelnosti I, skupiny 1 až 3</t>
  </si>
  <si>
    <t>-1311630368</t>
  </si>
  <si>
    <t>https://podminky.urs.cz/item/CS_URS_2025_02/167151101</t>
  </si>
  <si>
    <t>10</t>
  </si>
  <si>
    <t>171201231</t>
  </si>
  <si>
    <t>Poplatek za uložení stavebního odpadu na recyklační skládce (skládkovné) zeminy a kamení zatříděného do Katalogu odpadů pod kódem 17 05 04</t>
  </si>
  <si>
    <t>t</t>
  </si>
  <si>
    <t>-1909118442</t>
  </si>
  <si>
    <t>https://podminky.urs.cz/item/CS_URS_2025_02/171201231</t>
  </si>
  <si>
    <t>18,24*1,8</t>
  </si>
  <si>
    <t>11</t>
  </si>
  <si>
    <t>171251201</t>
  </si>
  <si>
    <t>Uložení sypaniny na skládky nebo meziskládky bez hutnění s upravením uložené sypaniny do předepsaného tvaru</t>
  </si>
  <si>
    <t>-1067606856</t>
  </si>
  <si>
    <t>https://podminky.urs.cz/item/CS_URS_2025_02/171251201</t>
  </si>
  <si>
    <t>174151101</t>
  </si>
  <si>
    <t>Zásyp sypaninou z jakékoliv horniny strojně s uložením výkopku ve vrstvách se zhutněním jam, šachet, rýh nebo kolem objektů v těchto vykopávkách</t>
  </si>
  <si>
    <t>76372422</t>
  </si>
  <si>
    <t>https://podminky.urs.cz/item/CS_URS_2025_02/174151101</t>
  </si>
  <si>
    <t>výkop-lože-obsyp</t>
  </si>
  <si>
    <t>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</si>
  <si>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</si>
  <si>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</si>
  <si>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674829634</t>
  </si>
  <si>
    <t>https://podminky.urs.cz/item/CS_URS_2025_02/175151101</t>
  </si>
  <si>
    <t>((2+2+12)+22)*0,8*0,5</t>
  </si>
  <si>
    <t>15</t>
  </si>
  <si>
    <t>M</t>
  </si>
  <si>
    <t>58331289</t>
  </si>
  <si>
    <t>kamenivo těžené drobné frakce 0/2</t>
  </si>
  <si>
    <t>94360003</t>
  </si>
  <si>
    <t>15,2*2 'Přepočtené koeficientem množství</t>
  </si>
  <si>
    <t>16</t>
  </si>
  <si>
    <t>181951112</t>
  </si>
  <si>
    <t>Úprava pláně vyrovnáním výškových rozdílů strojně v hornině třídy těžitelnosti I, skupiny 1 až 3 se zhutněním</t>
  </si>
  <si>
    <t>139755315</t>
  </si>
  <si>
    <t>https://podminky.urs.cz/item/CS_URS_2025_02/181951112</t>
  </si>
  <si>
    <t>((2+2+12)+22)*0,8</t>
  </si>
  <si>
    <t>Zakládání</t>
  </si>
  <si>
    <t>49</t>
  </si>
  <si>
    <t>291211111</t>
  </si>
  <si>
    <t>Zřízení zpevněné plochy ze silničních panelů osazených do lože tl. 50 mm z kameniva</t>
  </si>
  <si>
    <t>960503293</t>
  </si>
  <si>
    <t>https://podminky.urs.cz/item/CS_URS_2025_02/291211111</t>
  </si>
  <si>
    <t>"u čp 21 cca vrácení demontovaných zpět" 8</t>
  </si>
  <si>
    <t>Svislé a kompletní konstrukce</t>
  </si>
  <si>
    <t>17</t>
  </si>
  <si>
    <t>359901111</t>
  </si>
  <si>
    <t>Vyčištění stok jakékoliv výšky</t>
  </si>
  <si>
    <t>-1033555462</t>
  </si>
  <si>
    <t>https://podminky.urs.cz/item/CS_URS_2025_02/359901111</t>
  </si>
  <si>
    <t>((2+2+12)+22)</t>
  </si>
  <si>
    <t>Vodorovné konstrukce</t>
  </si>
  <si>
    <t>18</t>
  </si>
  <si>
    <t>451573111</t>
  </si>
  <si>
    <t>Lože pod potrubí, stoky a drobné objekty v otevřeném výkopu z písku a štěrkopísku do 63 mm</t>
  </si>
  <si>
    <t>581424410</t>
  </si>
  <si>
    <t>https://podminky.urs.cz/item/CS_URS_2025_02/451573111</t>
  </si>
  <si>
    <t>((2+2+12)+22)*0,8*0,1</t>
  </si>
  <si>
    <t>19</t>
  </si>
  <si>
    <t>452311151</t>
  </si>
  <si>
    <t>Podkladní a zajišťovací konstrukce z betonu prostého v otevřeném výkopu bez zvýšených nároků na prostředí desky pod potrubí, stoky a drobné objekty z betonu tř. C 20/25</t>
  </si>
  <si>
    <t>-1552454263</t>
  </si>
  <si>
    <t>https://podminky.urs.cz/item/CS_URS_2025_02/452311151</t>
  </si>
  <si>
    <t>"předpoklad" 2</t>
  </si>
  <si>
    <t>20</t>
  </si>
  <si>
    <t>452312151</t>
  </si>
  <si>
    <t>Podkladní a zajišťovací konstrukce z betonu prostého v otevřeném výkopu bez zvýšených nároků na prostředí sedlové lože pod potrubí z betonu tř. C 20/25</t>
  </si>
  <si>
    <t>7133981</t>
  </si>
  <si>
    <t>https://podminky.urs.cz/item/CS_URS_2025_02/452312151</t>
  </si>
  <si>
    <t>"předpoklad" 1</t>
  </si>
  <si>
    <t>Vedení trubní dálková a přípojná</t>
  </si>
  <si>
    <t>31</t>
  </si>
  <si>
    <t>810391811</t>
  </si>
  <si>
    <t>Bourání stávajícího potrubí z betonu v otevřeném výkopu DN přes 200 do 400</t>
  </si>
  <si>
    <t>1345098153</t>
  </si>
  <si>
    <t>https://podminky.urs.cz/item/CS_URS_2025_02/810391811</t>
  </si>
  <si>
    <t>812392121</t>
  </si>
  <si>
    <t>Montáž potrubí z trub betonových hrdlových v otevřeném výkopu ve sklonu do 20 % s integrovaným pryžovým těsněním DN 400</t>
  </si>
  <si>
    <t>-1025213463</t>
  </si>
  <si>
    <t>https://podminky.urs.cz/item/CS_URS_2025_02/812392121</t>
  </si>
  <si>
    <t>22</t>
  </si>
  <si>
    <t>PFB.1010101</t>
  </si>
  <si>
    <t>Trouba hrdlová betonová TBH-Q 40/250</t>
  </si>
  <si>
    <t>kus</t>
  </si>
  <si>
    <t>-1987512801</t>
  </si>
  <si>
    <t>38/2,5</t>
  </si>
  <si>
    <t>18 "cena vč. dopravy"</t>
  </si>
  <si>
    <t>23</t>
  </si>
  <si>
    <t>812392193</t>
  </si>
  <si>
    <t>Montáž potrubí z trub betonových hrdlových v otevřeném výkopu ve sklonu do 20 % za napojení dvou dříků trub o stejném průměru (max. rozdíl 16 mm) pomocí pružné spojky (spojka zahrnuta v ceně) DN 400</t>
  </si>
  <si>
    <t>-772994173</t>
  </si>
  <si>
    <t>https://podminky.urs.cz/item/CS_URS_2025_02/812392193</t>
  </si>
  <si>
    <t>32</t>
  </si>
  <si>
    <t>890111812</t>
  </si>
  <si>
    <t>Bourání šachet a jímek ručně velikosti obestavěného prostoru do 1,5 m3 ze zdiva cihelného</t>
  </si>
  <si>
    <t>1048696948</t>
  </si>
  <si>
    <t>https://podminky.urs.cz/item/CS_URS_2025_02/890111812</t>
  </si>
  <si>
    <t>24</t>
  </si>
  <si>
    <t>894411131</t>
  </si>
  <si>
    <t>Zřízení šachet kanalizačních z betonových dílců výšky vstupu do 1,50 m s obložením dna betonem tř. C 25/30, na potrubí DN přes 300 do 400</t>
  </si>
  <si>
    <t>-982360596</t>
  </si>
  <si>
    <t>https://podminky.urs.cz/item/CS_URS_2025_02/894411131</t>
  </si>
  <si>
    <t>27</t>
  </si>
  <si>
    <t>59224085</t>
  </si>
  <si>
    <t>dno betonové drenážní šachty DN 800 80x65x9cm</t>
  </si>
  <si>
    <t>-1643082172</t>
  </si>
  <si>
    <t>25</t>
  </si>
  <si>
    <t>59224404</t>
  </si>
  <si>
    <t>skruž betonové šachty DN 800 kanalizační 80x50x12cm</t>
  </si>
  <si>
    <t>-513555688</t>
  </si>
  <si>
    <t>28</t>
  </si>
  <si>
    <t>59224401</t>
  </si>
  <si>
    <t>konus betonové šachty DN 800 kanalizační 100x80x50cm stupadla poplastovaná</t>
  </si>
  <si>
    <t>234281122</t>
  </si>
  <si>
    <t>29</t>
  </si>
  <si>
    <t>59224135</t>
  </si>
  <si>
    <t>prstenec šachtový vyrovnávací betonový 625x90x60mm</t>
  </si>
  <si>
    <t>-468241048</t>
  </si>
  <si>
    <t>37</t>
  </si>
  <si>
    <t>895941331</t>
  </si>
  <si>
    <t>Osazení vpusti uliční z betonových dílců DN 450 skruž průběžná s výtokem</t>
  </si>
  <si>
    <t>1176417988</t>
  </si>
  <si>
    <t>https://podminky.urs.cz/item/CS_URS_2025_02/895941331</t>
  </si>
  <si>
    <t>38</t>
  </si>
  <si>
    <t>59224489</t>
  </si>
  <si>
    <t>skruž betonová s odtokem 150mm pro uliční vpusť 450x450x50mm</t>
  </si>
  <si>
    <t>1408515580</t>
  </si>
  <si>
    <t>39</t>
  </si>
  <si>
    <t>899104112</t>
  </si>
  <si>
    <t>Osazení poklopů šachtových litinových, ocelových nebo železobetonových včetně rámů pro třídu zatížení D400, E600</t>
  </si>
  <si>
    <t>205367964</t>
  </si>
  <si>
    <t>https://podminky.urs.cz/item/CS_URS_2025_02/899104112</t>
  </si>
  <si>
    <t>40</t>
  </si>
  <si>
    <t>28661935</t>
  </si>
  <si>
    <t>poklop šachtový litinový DN 600 pro třídu zatížení D400</t>
  </si>
  <si>
    <t>-1530805440</t>
  </si>
  <si>
    <t>41</t>
  </si>
  <si>
    <t>899204112</t>
  </si>
  <si>
    <t>Osazení mříží litinových včetně rámů a košů na bahno pro třídu zatížení D400, E600</t>
  </si>
  <si>
    <t>234925805</t>
  </si>
  <si>
    <t>https://podminky.urs.cz/item/CS_URS_2025_02/899204112</t>
  </si>
  <si>
    <t>42</t>
  </si>
  <si>
    <t>55241041</t>
  </si>
  <si>
    <t>mříž vtoková s rámem pro uliční vpusť 500x500, zatížení 40 tun</t>
  </si>
  <si>
    <t>537170636</t>
  </si>
  <si>
    <t>43</t>
  </si>
  <si>
    <t>55241000</t>
  </si>
  <si>
    <t>koš kalový pod kruhovou mříž - lehký</t>
  </si>
  <si>
    <t>680712235</t>
  </si>
  <si>
    <t>997</t>
  </si>
  <si>
    <t>Doprava suti a vybouraných hmot</t>
  </si>
  <si>
    <t>33</t>
  </si>
  <si>
    <t>997013501</t>
  </si>
  <si>
    <t>Odvoz suti a vybouraných hmot na skládku nebo meziskládku se složením, na vzdálenost do 1 km</t>
  </si>
  <si>
    <t>895785708</t>
  </si>
  <si>
    <t>https://podminky.urs.cz/item/CS_URS_2025_02/997013501</t>
  </si>
  <si>
    <t>35</t>
  </si>
  <si>
    <t>997013511</t>
  </si>
  <si>
    <t>Odvoz suti a vybouraných hmot z meziskládky na skládku s naložením a se složením, na vzdálenost do 1 km</t>
  </si>
  <si>
    <t>1986021938</t>
  </si>
  <si>
    <t>https://podminky.urs.cz/item/CS_URS_2025_02/997013511</t>
  </si>
  <si>
    <t>36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</si>
  <si>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</si>
  <si>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</si>
  <si>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-2075070345</t>
  </si>
  <si>
    <t>https://podminky.urs.cz/item/CS_URS_2025_02/997013869</t>
  </si>
  <si>
    <t>998</t>
  </si>
  <si>
    <t>Přesun hmot</t>
  </si>
  <si>
    <t>44</t>
  </si>
  <si>
    <t>998274101</t>
  </si>
  <si>
    <t>Přesun hmot pro trubní vedení hloubené z trub betonových nebo železobetonových pro vodovody nebo kanalizace v otevřeném výkopu dopravní vzdálenost do 15 m</t>
  </si>
  <si>
    <t>-1681711721</t>
  </si>
  <si>
    <t>https://podminky.urs.cz/item/CS_URS_2025_02/998274101</t>
  </si>
  <si>
    <t>VRN</t>
  </si>
  <si>
    <t>Vedlejší rozpočtové náklady</t>
  </si>
  <si>
    <t>VRN1</t>
  </si>
  <si>
    <t>Průzkumné, zeměměřičské a projektové práce</t>
  </si>
  <si>
    <t>50</t>
  </si>
  <si>
    <t>012234000</t>
  </si>
  <si>
    <t>Vytyčení sítí</t>
  </si>
  <si>
    <t>…</t>
  </si>
  <si>
    <t>1024</t>
  </si>
  <si>
    <t>-1607563971</t>
  </si>
  <si>
    <t>https://podminky.urs.cz/item/CS_URS_2025_02/012234000</t>
  </si>
  <si>
    <t>51</t>
  </si>
  <si>
    <t>012444000</t>
  </si>
  <si>
    <t>Geodetické měření skutečného provedení stavby</t>
  </si>
  <si>
    <t>-397501163</t>
  </si>
  <si>
    <t>https://podminky.urs.cz/item/CS_URS_2025_02/012444000</t>
  </si>
  <si>
    <t>52</t>
  </si>
  <si>
    <t>013254000</t>
  </si>
  <si>
    <t>Dokumentace skutečného provedení stavby</t>
  </si>
  <si>
    <t>-1245660393</t>
  </si>
  <si>
    <t>https://podminky.urs.cz/item/CS_URS_2025_02/013254000</t>
  </si>
  <si>
    <t>53</t>
  </si>
  <si>
    <t>013284000</t>
  </si>
  <si>
    <t>Pasportizace - předání sítí zpět správcům</t>
  </si>
  <si>
    <t>104423983</t>
  </si>
  <si>
    <t>https://podminky.urs.cz/item/CS_URS_2025_02/013284000</t>
  </si>
  <si>
    <t>SEZNAM FIGUR</t>
  </si>
  <si>
    <t>Výměra</t>
  </si>
  <si>
    <t>Použití figury:</t>
  </si>
  <si>
    <t>Lože pod potrubí otevřený výkop ze štěrkopísku</t>
  </si>
  <si>
    <t>Zásyp jam, šachet rýh nebo kolem objektů sypaninou se zhutněním</t>
  </si>
  <si>
    <t>Obsypání potrubí strojně sypaninou bez prohození, uloženou do 3 m</t>
  </si>
  <si>
    <t>Hloubení rýh zapažených š do 800 mm v hornině třídy těžitelnosti I skupiny 3 objem do 20 m3 strojně</t>
  </si>
  <si>
    <t>Vodorovné přemístění přes 9 000 do 10000 m výkopku/sypaniny z horniny třídy těžitelnosti I skupiny 1 až 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</si>
  <si>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</si>
  <si>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</si>
  <si>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</si>
  <si>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</si>
  <si>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</si>
  <si>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</si>
  <si>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</si>
  <si>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</si>
  <si>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</si>
  <si>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</si>
  <si>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</si>
  <si>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</si>
  <si>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</si>
  <si>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</si>
  <si>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</si>
  <si>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</si>
  <si>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</si>
  <si>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</si>
  <si>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</si>
  <si>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</si>
  <si>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</si>
  <si>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</si>
  <si>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</si>
  <si>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</si>
  <si>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</si>
  <si>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</si>
  <si>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</si>
  <si>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</si>
  <si>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</si>
  <si>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</si>
  <si>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</si>
  <si>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</si>
  <si>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</si>
  <si>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</si>
  <si>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</si>
  <si>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</si>
  <si>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</si>
  <si>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</si>
  <si>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</si>
  <si>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</si>
  <si>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</si>
  <si>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</si>
  <si>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</si>
  <si>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</si>
  <si>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</si>
  <si>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</si>
  <si>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</si>
  <si>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</si>
  <si>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</si>
  <si>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</si>
  <si>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</si>
  <si>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</si>
  <si>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</si>
  <si>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</si>
  <si>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</si>
  <si>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</si>
  <si>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</si>
  <si>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</si>
  <si>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</si>
  <si>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</si>
  <si>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</si>
  <si>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</si>
  <si>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</si>
  <si>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</si>
  <si>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</si>
  <si>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</si>
  <si>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</si>
  <si>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</si>
  <si>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</si>
  <si>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</si>
  <si>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</si>
  <si>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</si>
  <si>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</si>
  <si>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</si>
  <si>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</si>
  <si>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</si>
  <si>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</si>
  <si>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</si>
  <si>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</si>
  <si>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</si>
  <si>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</si>
  <si>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</si>
  <si>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</si>
  <si>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</si>
  <si>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</si>
  <si>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</si>
  <si>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</si>
  <si>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</si>
  <si>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</si>
  <si>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</si>
  <si>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</si>
  <si>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</si>
  <si>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</si>
  <si>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</si>
  <si>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</si>
  <si>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</si>
  <si>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</si>
  <si>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</si>
  <si>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</si>
  <si>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</si>
  <si>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</si>
  <si>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</si>
  <si>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</si>
  <si>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</si>
  <si>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</si>
  <si>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</si>
  <si>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</si>
  <si>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</si>
  <si>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</si>
  <si>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</si>
  <si>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</si>
  <si>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</si>
  <si>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</si>
  <si>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</si>
  <si>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</si>
  <si>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</si>
  <si>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</si>
  <si>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</si>
  <si>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</si>
  <si>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</si>
  <si>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</si>
  <si>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</si>
  <si>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</si>
  <si>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</si>
  <si>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</si>
  <si>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</si>
  <si>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</si>
  <si>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</si>
  <si>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</si>
  <si>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</si>
  <si>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</si>
  <si>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</si>
  <si>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</si>
  <si>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</si>
  <si>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</si>
  <si>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</si>
  <si>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</si>
  <si>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</si>
  <si>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</si>
  <si>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</si>
  <si>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</si>
  <si>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</si>
  <si>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</si>
  <si>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</si>
  <si>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</si>
  <si>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</si>
  <si>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</si>
  <si>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</si>
  <si>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</si>
  <si>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</si>
  <si>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</si>
  <si>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</si>
  <si>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</si>
  <si>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</si>
  <si>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</si>
  <si>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</si>
  <si>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</si>
  <si>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</si>
  <si>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</si>
  <si>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</si>
  <si>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</si>
  <si>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</si>
  <si>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</si>
  <si>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</si>
  <si>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</si>
  <si>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</si>
  <si>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</si>
  <si>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</si>
  <si>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</si>
  <si>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</si>
  <si>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</si>
  <si>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</si>
  <si>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</si>
  <si>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</si>
  <si>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</si>
  <si>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</si>
  <si>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</si>
  <si>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</si>
  <si>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</si>
  <si>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</si>
  <si>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</si>
  <si>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</si>
  <si>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</si>
  <si>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</si>
  <si>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</si>
  <si>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</si>
  <si>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</si>
  <si>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</si>
  <si>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 xml:space="preserve">STAVIBET s.r.o. </t>
  </si>
  <si>
    <t>27472922</t>
  </si>
  <si>
    <t>CZ27472922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</si>
</sst>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5" fillId="0" borderId="23" xfId="0" applyFont="1" applyBorder="1" applyAlignment="1">
      <alignment horizontal="center" vertical="center"/>
    </xf>
    <xf numFmtId="49" fontId="35" fillId="0" borderId="23" xfId="0" applyNumberFormat="1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center" vertical="center" wrapText="1"/>
    </xf>
    <xf numFmtId="167" fontId="35" fillId="0" borderId="23" xfId="0" applyNumberFormat="1" applyFont="1" applyBorder="1" applyAlignment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>
      <alignment vertical="center"/>
    </xf>
    <xf numFmtId="0" fontId="36" fillId="0" borderId="23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/>
    </xf>
    <xf numFmtId="167" fontId="37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71201231" TargetMode="External"/><Relationship Id="rId18" Type="http://schemas.openxmlformats.org/officeDocument/2006/relationships/hyperlink" Target="https://podminky.urs.cz/item/CS_URS_2025_02/291211111" TargetMode="External"/><Relationship Id="rId26" Type="http://schemas.openxmlformats.org/officeDocument/2006/relationships/hyperlink" Target="https://podminky.urs.cz/item/CS_URS_2025_02/890111812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s://podminky.urs.cz/item/CS_URS_2025_02/452311151" TargetMode="External"/><Relationship Id="rId34" Type="http://schemas.openxmlformats.org/officeDocument/2006/relationships/hyperlink" Target="https://podminky.urs.cz/item/CS_URS_2025_02/998274101" TargetMode="External"/><Relationship Id="rId7" Type="http://schemas.openxmlformats.org/officeDocument/2006/relationships/hyperlink" Target="https://podminky.urs.cz/item/CS_URS_2025_02/151101111" TargetMode="External"/><Relationship Id="rId12" Type="http://schemas.openxmlformats.org/officeDocument/2006/relationships/hyperlink" Target="https://podminky.urs.cz/item/CS_URS_2025_02/167151101" TargetMode="External"/><Relationship Id="rId17" Type="http://schemas.openxmlformats.org/officeDocument/2006/relationships/hyperlink" Target="https://podminky.urs.cz/item/CS_URS_2025_02/181951112" TargetMode="External"/><Relationship Id="rId25" Type="http://schemas.openxmlformats.org/officeDocument/2006/relationships/hyperlink" Target="https://podminky.urs.cz/item/CS_URS_2025_02/812392193" TargetMode="External"/><Relationship Id="rId33" Type="http://schemas.openxmlformats.org/officeDocument/2006/relationships/hyperlink" Target="https://podminky.urs.cz/item/CS_URS_2025_02/997013869" TargetMode="External"/><Relationship Id="rId38" Type="http://schemas.openxmlformats.org/officeDocument/2006/relationships/hyperlink" Target="https://podminky.urs.cz/item/CS_URS_2025_02/013284000" TargetMode="External"/><Relationship Id="rId2" Type="http://schemas.openxmlformats.org/officeDocument/2006/relationships/hyperlink" Target="https://podminky.urs.cz/item/CS_URS_2025_02/119001405" TargetMode="External"/><Relationship Id="rId16" Type="http://schemas.openxmlformats.org/officeDocument/2006/relationships/hyperlink" Target="https://podminky.urs.cz/item/CS_URS_2025_02/175151101" TargetMode="External"/><Relationship Id="rId20" Type="http://schemas.openxmlformats.org/officeDocument/2006/relationships/hyperlink" Target="https://podminky.urs.cz/item/CS_URS_2025_02/451573111" TargetMode="External"/><Relationship Id="rId29" Type="http://schemas.openxmlformats.org/officeDocument/2006/relationships/hyperlink" Target="https://podminky.urs.cz/item/CS_URS_2025_02/899104112" TargetMode="External"/><Relationship Id="rId1" Type="http://schemas.openxmlformats.org/officeDocument/2006/relationships/hyperlink" Target="https://podminky.urs.cz/item/CS_URS_2025_02/113151111" TargetMode="External"/><Relationship Id="rId6" Type="http://schemas.openxmlformats.org/officeDocument/2006/relationships/hyperlink" Target="https://podminky.urs.cz/item/CS_URS_2025_02/151101101" TargetMode="External"/><Relationship Id="rId11" Type="http://schemas.openxmlformats.org/officeDocument/2006/relationships/hyperlink" Target="https://podminky.urs.cz/item/CS_URS_2025_02/162751119" TargetMode="External"/><Relationship Id="rId24" Type="http://schemas.openxmlformats.org/officeDocument/2006/relationships/hyperlink" Target="https://podminky.urs.cz/item/CS_URS_2025_02/812392121" TargetMode="External"/><Relationship Id="rId32" Type="http://schemas.openxmlformats.org/officeDocument/2006/relationships/hyperlink" Target="https://podminky.urs.cz/item/CS_URS_2025_02/997013511" TargetMode="External"/><Relationship Id="rId37" Type="http://schemas.openxmlformats.org/officeDocument/2006/relationships/hyperlink" Target="https://podminky.urs.cz/item/CS_URS_2025_02/013254000" TargetMode="External"/><Relationship Id="rId40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139001101" TargetMode="External"/><Relationship Id="rId15" Type="http://schemas.openxmlformats.org/officeDocument/2006/relationships/hyperlink" Target="https://podminky.urs.cz/item/CS_URS_2025_02/174151101" TargetMode="External"/><Relationship Id="rId23" Type="http://schemas.openxmlformats.org/officeDocument/2006/relationships/hyperlink" Target="https://podminky.urs.cz/item/CS_URS_2025_02/810391811" TargetMode="External"/><Relationship Id="rId28" Type="http://schemas.openxmlformats.org/officeDocument/2006/relationships/hyperlink" Target="https://podminky.urs.cz/item/CS_URS_2025_02/895941331" TargetMode="External"/><Relationship Id="rId36" Type="http://schemas.openxmlformats.org/officeDocument/2006/relationships/hyperlink" Target="https://podminky.urs.cz/item/CS_URS_2025_02/012444000" TargetMode="External"/><Relationship Id="rId10" Type="http://schemas.openxmlformats.org/officeDocument/2006/relationships/hyperlink" Target="https://podminky.urs.cz/item/CS_URS_2025_02/162751117" TargetMode="External"/><Relationship Id="rId19" Type="http://schemas.openxmlformats.org/officeDocument/2006/relationships/hyperlink" Target="https://podminky.urs.cz/item/CS_URS_2025_02/359901111" TargetMode="External"/><Relationship Id="rId31" Type="http://schemas.openxmlformats.org/officeDocument/2006/relationships/hyperlink" Target="https://podminky.urs.cz/item/CS_URS_2025_02/997013501" TargetMode="External"/><Relationship Id="rId4" Type="http://schemas.openxmlformats.org/officeDocument/2006/relationships/hyperlink" Target="https://podminky.urs.cz/item/CS_URS_2025_02/132254101" TargetMode="External"/><Relationship Id="rId9" Type="http://schemas.openxmlformats.org/officeDocument/2006/relationships/hyperlink" Target="https://podminky.urs.cz/item/CS_URS_2025_02/151101311" TargetMode="External"/><Relationship Id="rId14" Type="http://schemas.openxmlformats.org/officeDocument/2006/relationships/hyperlink" Target="https://podminky.urs.cz/item/CS_URS_2025_02/171251201" TargetMode="External"/><Relationship Id="rId22" Type="http://schemas.openxmlformats.org/officeDocument/2006/relationships/hyperlink" Target="https://podminky.urs.cz/item/CS_URS_2025_02/452312151" TargetMode="External"/><Relationship Id="rId27" Type="http://schemas.openxmlformats.org/officeDocument/2006/relationships/hyperlink" Target="https://podminky.urs.cz/item/CS_URS_2025_02/894411131" TargetMode="External"/><Relationship Id="rId30" Type="http://schemas.openxmlformats.org/officeDocument/2006/relationships/hyperlink" Target="https://podminky.urs.cz/item/CS_URS_2025_02/899204112" TargetMode="External"/><Relationship Id="rId35" Type="http://schemas.openxmlformats.org/officeDocument/2006/relationships/hyperlink" Target="https://podminky.urs.cz/item/CS_URS_2025_02/012234000" TargetMode="External"/><Relationship Id="rId8" Type="http://schemas.openxmlformats.org/officeDocument/2006/relationships/hyperlink" Target="https://podminky.urs.cz/item/CS_URS_2025_02/151101301" TargetMode="External"/><Relationship Id="rId3" Type="http://schemas.openxmlformats.org/officeDocument/2006/relationships/hyperlink" Target="https://podminky.urs.cz/item/CS_URS_2025_02/1190014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Z19" sqref="Z1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63" t="s">
        <v>14</v>
      </c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R5" s="18"/>
      <c r="BE5" s="260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65" t="s">
        <v>17</v>
      </c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R6" s="18"/>
      <c r="BE6" s="261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61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56">
        <v>45992</v>
      </c>
      <c r="AR8" s="18"/>
      <c r="BE8" s="261"/>
      <c r="BS8" s="15" t="s">
        <v>6</v>
      </c>
    </row>
    <row r="9" spans="1:74" ht="14.45" customHeight="1">
      <c r="B9" s="18"/>
      <c r="AR9" s="18"/>
      <c r="BE9" s="261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19</v>
      </c>
      <c r="AR10" s="18"/>
      <c r="BE10" s="261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19</v>
      </c>
      <c r="AR11" s="18"/>
      <c r="BE11" s="261"/>
      <c r="BS11" s="15" t="s">
        <v>6</v>
      </c>
    </row>
    <row r="12" spans="1:74" ht="6.95" customHeight="1">
      <c r="B12" s="18"/>
      <c r="AR12" s="18"/>
      <c r="BE12" s="261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588</v>
      </c>
      <c r="AR13" s="18"/>
      <c r="BE13" s="261"/>
      <c r="BS13" s="15" t="s">
        <v>6</v>
      </c>
    </row>
    <row r="14" spans="1:74" ht="12.75">
      <c r="B14" s="18"/>
      <c r="E14" s="266" t="s">
        <v>587</v>
      </c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5" t="s">
        <v>27</v>
      </c>
      <c r="AN14" s="27" t="s">
        <v>589</v>
      </c>
      <c r="AR14" s="18"/>
      <c r="BE14" s="261"/>
      <c r="BS14" s="15" t="s">
        <v>6</v>
      </c>
    </row>
    <row r="15" spans="1:74" ht="6.95" customHeight="1">
      <c r="B15" s="18"/>
      <c r="AR15" s="18"/>
      <c r="BE15" s="261"/>
      <c r="BS15" s="15" t="s">
        <v>4</v>
      </c>
    </row>
    <row r="16" spans="1:74" ht="12" customHeight="1">
      <c r="B16" s="18"/>
      <c r="D16" s="25" t="s">
        <v>29</v>
      </c>
      <c r="AK16" s="25" t="s">
        <v>25</v>
      </c>
      <c r="AN16" s="23" t="s">
        <v>19</v>
      </c>
      <c r="AR16" s="18"/>
      <c r="BE16" s="261"/>
      <c r="BS16" s="15" t="s">
        <v>4</v>
      </c>
    </row>
    <row r="17" spans="2:71" ht="18.399999999999999" customHeight="1">
      <c r="B17" s="18"/>
      <c r="E17" s="23" t="s">
        <v>30</v>
      </c>
      <c r="AK17" s="25" t="s">
        <v>27</v>
      </c>
      <c r="AN17" s="23" t="s">
        <v>19</v>
      </c>
      <c r="AR17" s="18"/>
      <c r="BE17" s="261"/>
      <c r="BS17" s="15" t="s">
        <v>31</v>
      </c>
    </row>
    <row r="18" spans="2:71" ht="6.95" customHeight="1">
      <c r="B18" s="18"/>
      <c r="AR18" s="18"/>
      <c r="BE18" s="261"/>
      <c r="BS18" s="15" t="s">
        <v>6</v>
      </c>
    </row>
    <row r="19" spans="2:71" ht="12" customHeight="1">
      <c r="B19" s="18"/>
      <c r="D19" s="25" t="s">
        <v>32</v>
      </c>
      <c r="AK19" s="25" t="s">
        <v>25</v>
      </c>
      <c r="AN19" s="23" t="s">
        <v>19</v>
      </c>
      <c r="AR19" s="18"/>
      <c r="BE19" s="261"/>
      <c r="BS19" s="15" t="s">
        <v>6</v>
      </c>
    </row>
    <row r="20" spans="2:71" ht="18.399999999999999" customHeight="1">
      <c r="B20" s="18"/>
      <c r="E20" s="23" t="s">
        <v>33</v>
      </c>
      <c r="AK20" s="25" t="s">
        <v>27</v>
      </c>
      <c r="AN20" s="23" t="s">
        <v>19</v>
      </c>
      <c r="AR20" s="18"/>
      <c r="BE20" s="261"/>
      <c r="BS20" s="15" t="s">
        <v>4</v>
      </c>
    </row>
    <row r="21" spans="2:71" ht="6.95" customHeight="1">
      <c r="B21" s="18"/>
      <c r="AR21" s="18"/>
      <c r="BE21" s="261"/>
    </row>
    <row r="22" spans="2:71" ht="12" customHeight="1">
      <c r="B22" s="18"/>
      <c r="D22" s="25" t="s">
        <v>34</v>
      </c>
      <c r="AR22" s="18"/>
      <c r="BE22" s="261"/>
    </row>
    <row r="23" spans="2:71" ht="47.25" customHeight="1">
      <c r="B23" s="18"/>
      <c r="E23" s="268" t="s">
        <v>35</v>
      </c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R23" s="18"/>
      <c r="BE23" s="261"/>
    </row>
    <row r="24" spans="2:71" ht="6.95" customHeight="1">
      <c r="B24" s="18"/>
      <c r="AR24" s="18"/>
      <c r="BE24" s="261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61"/>
    </row>
    <row r="26" spans="2:71" s="1" customFormat="1" ht="25.9" customHeight="1">
      <c r="B26" s="30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69">
        <f>ROUND(AG54,2)</f>
        <v>461510.38</v>
      </c>
      <c r="AL26" s="270"/>
      <c r="AM26" s="270"/>
      <c r="AN26" s="270"/>
      <c r="AO26" s="270"/>
      <c r="AR26" s="30"/>
      <c r="BE26" s="261"/>
    </row>
    <row r="27" spans="2:71" s="1" customFormat="1" ht="6.95" customHeight="1">
      <c r="B27" s="30"/>
      <c r="AR27" s="30"/>
      <c r="BE27" s="261"/>
    </row>
    <row r="28" spans="2:71" s="1" customFormat="1" ht="12.75">
      <c r="B28" s="30"/>
      <c r="L28" s="271" t="s">
        <v>37</v>
      </c>
      <c r="M28" s="271"/>
      <c r="N28" s="271"/>
      <c r="O28" s="271"/>
      <c r="P28" s="271"/>
      <c r="W28" s="271" t="s">
        <v>38</v>
      </c>
      <c r="X28" s="271"/>
      <c r="Y28" s="271"/>
      <c r="Z28" s="271"/>
      <c r="AA28" s="271"/>
      <c r="AB28" s="271"/>
      <c r="AC28" s="271"/>
      <c r="AD28" s="271"/>
      <c r="AE28" s="271"/>
      <c r="AK28" s="271" t="s">
        <v>39</v>
      </c>
      <c r="AL28" s="271"/>
      <c r="AM28" s="271"/>
      <c r="AN28" s="271"/>
      <c r="AO28" s="271"/>
      <c r="AR28" s="30"/>
      <c r="BE28" s="261"/>
    </row>
    <row r="29" spans="2:71" s="2" customFormat="1" ht="14.45" customHeight="1">
      <c r="B29" s="34"/>
      <c r="D29" s="25" t="s">
        <v>40</v>
      </c>
      <c r="F29" s="25" t="s">
        <v>41</v>
      </c>
      <c r="L29" s="257">
        <v>0.21</v>
      </c>
      <c r="M29" s="258"/>
      <c r="N29" s="258"/>
      <c r="O29" s="258"/>
      <c r="P29" s="258"/>
      <c r="W29" s="259">
        <f>ROUND(AZ54, 2)</f>
        <v>461510.38</v>
      </c>
      <c r="X29" s="258"/>
      <c r="Y29" s="258"/>
      <c r="Z29" s="258"/>
      <c r="AA29" s="258"/>
      <c r="AB29" s="258"/>
      <c r="AC29" s="258"/>
      <c r="AD29" s="258"/>
      <c r="AE29" s="258"/>
      <c r="AK29" s="259">
        <f>ROUND(AV54, 2)</f>
        <v>96917.18</v>
      </c>
      <c r="AL29" s="258"/>
      <c r="AM29" s="258"/>
      <c r="AN29" s="258"/>
      <c r="AO29" s="258"/>
      <c r="AR29" s="34"/>
      <c r="BE29" s="262"/>
    </row>
    <row r="30" spans="2:71" s="2" customFormat="1" ht="14.45" customHeight="1">
      <c r="B30" s="34"/>
      <c r="F30" s="25" t="s">
        <v>42</v>
      </c>
      <c r="L30" s="257">
        <v>0.12</v>
      </c>
      <c r="M30" s="258"/>
      <c r="N30" s="258"/>
      <c r="O30" s="258"/>
      <c r="P30" s="258"/>
      <c r="W30" s="259">
        <f>ROUND(BA54, 2)</f>
        <v>0</v>
      </c>
      <c r="X30" s="258"/>
      <c r="Y30" s="258"/>
      <c r="Z30" s="258"/>
      <c r="AA30" s="258"/>
      <c r="AB30" s="258"/>
      <c r="AC30" s="258"/>
      <c r="AD30" s="258"/>
      <c r="AE30" s="258"/>
      <c r="AK30" s="259">
        <f>ROUND(AW54, 2)</f>
        <v>0</v>
      </c>
      <c r="AL30" s="258"/>
      <c r="AM30" s="258"/>
      <c r="AN30" s="258"/>
      <c r="AO30" s="258"/>
      <c r="AR30" s="34"/>
      <c r="BE30" s="262"/>
    </row>
    <row r="31" spans="2:71" s="2" customFormat="1" ht="14.45" hidden="1" customHeight="1">
      <c r="B31" s="34"/>
      <c r="F31" s="25" t="s">
        <v>43</v>
      </c>
      <c r="L31" s="257">
        <v>0.21</v>
      </c>
      <c r="M31" s="258"/>
      <c r="N31" s="258"/>
      <c r="O31" s="258"/>
      <c r="P31" s="258"/>
      <c r="W31" s="259">
        <f>ROUND(BB54, 2)</f>
        <v>0</v>
      </c>
      <c r="X31" s="258"/>
      <c r="Y31" s="258"/>
      <c r="Z31" s="258"/>
      <c r="AA31" s="258"/>
      <c r="AB31" s="258"/>
      <c r="AC31" s="258"/>
      <c r="AD31" s="258"/>
      <c r="AE31" s="258"/>
      <c r="AK31" s="259">
        <v>0</v>
      </c>
      <c r="AL31" s="258"/>
      <c r="AM31" s="258"/>
      <c r="AN31" s="258"/>
      <c r="AO31" s="258"/>
      <c r="AR31" s="34"/>
      <c r="BE31" s="262"/>
    </row>
    <row r="32" spans="2:71" s="2" customFormat="1" ht="14.45" hidden="1" customHeight="1">
      <c r="B32" s="34"/>
      <c r="F32" s="25" t="s">
        <v>44</v>
      </c>
      <c r="L32" s="257">
        <v>0.12</v>
      </c>
      <c r="M32" s="258"/>
      <c r="N32" s="258"/>
      <c r="O32" s="258"/>
      <c r="P32" s="258"/>
      <c r="W32" s="259">
        <f>ROUND(BC54, 2)</f>
        <v>0</v>
      </c>
      <c r="X32" s="258"/>
      <c r="Y32" s="258"/>
      <c r="Z32" s="258"/>
      <c r="AA32" s="258"/>
      <c r="AB32" s="258"/>
      <c r="AC32" s="258"/>
      <c r="AD32" s="258"/>
      <c r="AE32" s="258"/>
      <c r="AK32" s="259">
        <v>0</v>
      </c>
      <c r="AL32" s="258"/>
      <c r="AM32" s="258"/>
      <c r="AN32" s="258"/>
      <c r="AO32" s="258"/>
      <c r="AR32" s="34"/>
      <c r="BE32" s="262"/>
    </row>
    <row r="33" spans="2:44" s="2" customFormat="1" ht="14.45" hidden="1" customHeight="1">
      <c r="B33" s="34"/>
      <c r="F33" s="25" t="s">
        <v>45</v>
      </c>
      <c r="L33" s="257">
        <v>0</v>
      </c>
      <c r="M33" s="258"/>
      <c r="N33" s="258"/>
      <c r="O33" s="258"/>
      <c r="P33" s="258"/>
      <c r="W33" s="259">
        <f>ROUND(BD54, 2)</f>
        <v>0</v>
      </c>
      <c r="X33" s="258"/>
      <c r="Y33" s="258"/>
      <c r="Z33" s="258"/>
      <c r="AA33" s="258"/>
      <c r="AB33" s="258"/>
      <c r="AC33" s="258"/>
      <c r="AD33" s="258"/>
      <c r="AE33" s="258"/>
      <c r="AK33" s="259">
        <v>0</v>
      </c>
      <c r="AL33" s="258"/>
      <c r="AM33" s="258"/>
      <c r="AN33" s="258"/>
      <c r="AO33" s="258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46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47</v>
      </c>
      <c r="U35" s="37"/>
      <c r="V35" s="37"/>
      <c r="W35" s="37"/>
      <c r="X35" s="290" t="s">
        <v>48</v>
      </c>
      <c r="Y35" s="291"/>
      <c r="Z35" s="291"/>
      <c r="AA35" s="291"/>
      <c r="AB35" s="291"/>
      <c r="AC35" s="37"/>
      <c r="AD35" s="37"/>
      <c r="AE35" s="37"/>
      <c r="AF35" s="37"/>
      <c r="AG35" s="37"/>
      <c r="AH35" s="37"/>
      <c r="AI35" s="37"/>
      <c r="AJ35" s="37"/>
      <c r="AK35" s="292">
        <f>SUM(AK26:AK33)</f>
        <v>558427.56000000006</v>
      </c>
      <c r="AL35" s="291"/>
      <c r="AM35" s="291"/>
      <c r="AN35" s="291"/>
      <c r="AO35" s="293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49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25-08</v>
      </c>
      <c r="AR44" s="43"/>
    </row>
    <row r="45" spans="2:44" s="4" customFormat="1" ht="36.950000000000003" customHeight="1">
      <c r="B45" s="44"/>
      <c r="C45" s="45" t="s">
        <v>16</v>
      </c>
      <c r="L45" s="281" t="str">
        <f>K6</f>
        <v>Chodníky podél III/29837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>Městec nad Dědinou</v>
      </c>
      <c r="AI47" s="25" t="s">
        <v>23</v>
      </c>
      <c r="AM47" s="283">
        <f>IF(AN8= "","",AN8)</f>
        <v>45992</v>
      </c>
      <c r="AN47" s="283"/>
      <c r="AR47" s="30"/>
    </row>
    <row r="48" spans="2:44" s="1" customFormat="1" ht="6.95" customHeight="1">
      <c r="B48" s="30"/>
      <c r="AR48" s="30"/>
    </row>
    <row r="49" spans="1:91" s="1" customFormat="1" ht="25.7" customHeight="1">
      <c r="B49" s="30"/>
      <c r="C49" s="25" t="s">
        <v>24</v>
      </c>
      <c r="L49" s="3" t="str">
        <f>IF(E11= "","",E11)</f>
        <v>Obec Očelice</v>
      </c>
      <c r="AI49" s="25" t="s">
        <v>29</v>
      </c>
      <c r="AM49" s="284" t="str">
        <f>IF(E17="","",E17)</f>
        <v>ENERGOPROJEKT CZ s.r.o.</v>
      </c>
      <c r="AN49" s="285"/>
      <c r="AO49" s="285"/>
      <c r="AP49" s="285"/>
      <c r="AR49" s="30"/>
      <c r="AS49" s="286" t="s">
        <v>50</v>
      </c>
      <c r="AT49" s="287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2" customHeight="1">
      <c r="B50" s="30"/>
      <c r="C50" s="25" t="s">
        <v>28</v>
      </c>
      <c r="L50" s="3" t="str">
        <f>IF(E14= "Vyplň údaj","",E14)</f>
        <v xml:space="preserve">STAVIBET s.r.o. </v>
      </c>
      <c r="AI50" s="25" t="s">
        <v>32</v>
      </c>
      <c r="AM50" s="284" t="str">
        <f>IF(E20="","",E20)</f>
        <v>Jan Bártík</v>
      </c>
      <c r="AN50" s="285"/>
      <c r="AO50" s="285"/>
      <c r="AP50" s="285"/>
      <c r="AR50" s="30"/>
      <c r="AS50" s="288"/>
      <c r="AT50" s="289"/>
      <c r="BD50" s="51"/>
    </row>
    <row r="51" spans="1:91" s="1" customFormat="1" ht="10.9" customHeight="1">
      <c r="B51" s="30"/>
      <c r="AR51" s="30"/>
      <c r="AS51" s="288"/>
      <c r="AT51" s="289"/>
      <c r="BD51" s="51"/>
    </row>
    <row r="52" spans="1:91" s="1" customFormat="1" ht="29.25" customHeight="1">
      <c r="B52" s="30"/>
      <c r="C52" s="277" t="s">
        <v>51</v>
      </c>
      <c r="D52" s="278"/>
      <c r="E52" s="278"/>
      <c r="F52" s="278"/>
      <c r="G52" s="278"/>
      <c r="H52" s="52"/>
      <c r="I52" s="279" t="s">
        <v>52</v>
      </c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80" t="s">
        <v>53</v>
      </c>
      <c r="AH52" s="278"/>
      <c r="AI52" s="278"/>
      <c r="AJ52" s="278"/>
      <c r="AK52" s="278"/>
      <c r="AL52" s="278"/>
      <c r="AM52" s="278"/>
      <c r="AN52" s="279" t="s">
        <v>54</v>
      </c>
      <c r="AO52" s="278"/>
      <c r="AP52" s="278"/>
      <c r="AQ52" s="53" t="s">
        <v>55</v>
      </c>
      <c r="AR52" s="30"/>
      <c r="AS52" s="54" t="s">
        <v>56</v>
      </c>
      <c r="AT52" s="55" t="s">
        <v>57</v>
      </c>
      <c r="AU52" s="55" t="s">
        <v>58</v>
      </c>
      <c r="AV52" s="55" t="s">
        <v>59</v>
      </c>
      <c r="AW52" s="55" t="s">
        <v>60</v>
      </c>
      <c r="AX52" s="55" t="s">
        <v>61</v>
      </c>
      <c r="AY52" s="55" t="s">
        <v>62</v>
      </c>
      <c r="AZ52" s="55" t="s">
        <v>63</v>
      </c>
      <c r="BA52" s="55" t="s">
        <v>64</v>
      </c>
      <c r="BB52" s="55" t="s">
        <v>65</v>
      </c>
      <c r="BC52" s="55" t="s">
        <v>66</v>
      </c>
      <c r="BD52" s="56" t="s">
        <v>67</v>
      </c>
    </row>
    <row r="53" spans="1:91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50000000000003" customHeight="1">
      <c r="B54" s="58"/>
      <c r="C54" s="59" t="s">
        <v>68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75">
        <f>ROUND(AG55,2)</f>
        <v>461510.38</v>
      </c>
      <c r="AH54" s="275"/>
      <c r="AI54" s="275"/>
      <c r="AJ54" s="275"/>
      <c r="AK54" s="275"/>
      <c r="AL54" s="275"/>
      <c r="AM54" s="275"/>
      <c r="AN54" s="276">
        <f>SUM(AG54,AT54)</f>
        <v>558427.56000000006</v>
      </c>
      <c r="AO54" s="276"/>
      <c r="AP54" s="276"/>
      <c r="AQ54" s="62" t="s">
        <v>19</v>
      </c>
      <c r="AR54" s="58"/>
      <c r="AS54" s="63">
        <f>ROUND(AS55,2)</f>
        <v>0</v>
      </c>
      <c r="AT54" s="64">
        <f>ROUND(SUM(AV54:AW54),2)</f>
        <v>96917.18</v>
      </c>
      <c r="AU54" s="65">
        <f>ROUND(AU55,5)</f>
        <v>0</v>
      </c>
      <c r="AV54" s="64">
        <f>ROUND(AZ54*L29,2)</f>
        <v>96917.18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461510.38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69</v>
      </c>
      <c r="BT54" s="67" t="s">
        <v>70</v>
      </c>
      <c r="BU54" s="68" t="s">
        <v>71</v>
      </c>
      <c r="BV54" s="67" t="s">
        <v>72</v>
      </c>
      <c r="BW54" s="67" t="s">
        <v>5</v>
      </c>
      <c r="BX54" s="67" t="s">
        <v>73</v>
      </c>
      <c r="CL54" s="67" t="s">
        <v>19</v>
      </c>
    </row>
    <row r="55" spans="1:91" s="6" customFormat="1" ht="16.5" customHeight="1">
      <c r="A55" s="69" t="s">
        <v>74</v>
      </c>
      <c r="B55" s="70"/>
      <c r="C55" s="71"/>
      <c r="D55" s="274" t="s">
        <v>75</v>
      </c>
      <c r="E55" s="274"/>
      <c r="F55" s="274"/>
      <c r="G55" s="274"/>
      <c r="H55" s="274"/>
      <c r="I55" s="72"/>
      <c r="J55" s="274" t="s">
        <v>76</v>
      </c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2">
        <f>'25-08-01 - Opravy dešťové...'!J30</f>
        <v>461510.38</v>
      </c>
      <c r="AH55" s="273"/>
      <c r="AI55" s="273"/>
      <c r="AJ55" s="273"/>
      <c r="AK55" s="273"/>
      <c r="AL55" s="273"/>
      <c r="AM55" s="273"/>
      <c r="AN55" s="272">
        <f>SUM(AG55,AT55)</f>
        <v>558427.56000000006</v>
      </c>
      <c r="AO55" s="273"/>
      <c r="AP55" s="273"/>
      <c r="AQ55" s="73" t="s">
        <v>77</v>
      </c>
      <c r="AR55" s="70"/>
      <c r="AS55" s="74">
        <v>0</v>
      </c>
      <c r="AT55" s="75">
        <f>ROUND(SUM(AV55:AW55),2)</f>
        <v>96917.18</v>
      </c>
      <c r="AU55" s="76">
        <f>'25-08-01 - Opravy dešťové...'!P89</f>
        <v>0</v>
      </c>
      <c r="AV55" s="75">
        <f>'25-08-01 - Opravy dešťové...'!J33</f>
        <v>96917.18</v>
      </c>
      <c r="AW55" s="75">
        <f>'25-08-01 - Opravy dešťové...'!J34</f>
        <v>0</v>
      </c>
      <c r="AX55" s="75">
        <f>'25-08-01 - Opravy dešťové...'!J35</f>
        <v>0</v>
      </c>
      <c r="AY55" s="75">
        <f>'25-08-01 - Opravy dešťové...'!J36</f>
        <v>0</v>
      </c>
      <c r="AZ55" s="75">
        <f>'25-08-01 - Opravy dešťové...'!F33</f>
        <v>461510.38</v>
      </c>
      <c r="BA55" s="75">
        <f>'25-08-01 - Opravy dešťové...'!F34</f>
        <v>0</v>
      </c>
      <c r="BB55" s="75">
        <f>'25-08-01 - Opravy dešťové...'!F35</f>
        <v>0</v>
      </c>
      <c r="BC55" s="75">
        <f>'25-08-01 - Opravy dešťové...'!F36</f>
        <v>0</v>
      </c>
      <c r="BD55" s="77">
        <f>'25-08-01 - Opravy dešťové...'!F37</f>
        <v>0</v>
      </c>
      <c r="BT55" s="78" t="s">
        <v>78</v>
      </c>
      <c r="BV55" s="78" t="s">
        <v>72</v>
      </c>
      <c r="BW55" s="78" t="s">
        <v>79</v>
      </c>
      <c r="BX55" s="78" t="s">
        <v>5</v>
      </c>
      <c r="CL55" s="78" t="s">
        <v>19</v>
      </c>
      <c r="CM55" s="78" t="s">
        <v>80</v>
      </c>
    </row>
    <row r="56" spans="1:91" s="1" customFormat="1" ht="30" customHeight="1">
      <c r="B56" s="30"/>
      <c r="AR56" s="30"/>
    </row>
    <row r="57" spans="1:91" s="1" customFormat="1" ht="6.95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659TvRHQzEC+B0X2c3LHrrriISeAsQ/YsRWTB4/GQIKFuQPYn4HMlIryRl8E/+s9I7QatizMPDm5LanomiFaCQ==" saltValue="bllamowkCxNNQunHQxMkBYQqh4c5V2TampCg8/hK4sKCDV3He6H/h8Xvp99LNPc1N/wg6Qa5mti5Fm264b6IAQ==" spinCount="100000" sheet="1" objects="1" scenarios="1" formatColumns="0" formatRows="0"/>
  <mergeCells count="42"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W30:AE30"/>
    <mergeCell ref="AK30:AO30"/>
    <mergeCell ref="L30:P30"/>
    <mergeCell ref="W31:AE31"/>
    <mergeCell ref="AN55:AP55"/>
    <mergeCell ref="AG55:AM5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55" location="'25-08-01 - Opravy dešťové...'!C2" display="/" xr:uid="{00000000-0004-0000-0000-000000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8"/>
  <sheetViews>
    <sheetView showGridLines="0" topLeftCell="A110" zoomScale="160" zoomScaleNormal="160" workbookViewId="0">
      <selection activeCell="I115" sqref="I1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5" t="s">
        <v>79</v>
      </c>
      <c r="AZ2" s="79" t="s">
        <v>81</v>
      </c>
      <c r="BA2" s="79" t="s">
        <v>19</v>
      </c>
      <c r="BB2" s="79" t="s">
        <v>19</v>
      </c>
      <c r="BC2" s="79" t="s">
        <v>82</v>
      </c>
      <c r="BD2" s="79" t="s">
        <v>80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  <c r="AZ3" s="79" t="s">
        <v>83</v>
      </c>
      <c r="BA3" s="79" t="s">
        <v>19</v>
      </c>
      <c r="BB3" s="79" t="s">
        <v>19</v>
      </c>
      <c r="BC3" s="79" t="s">
        <v>84</v>
      </c>
      <c r="BD3" s="79" t="s">
        <v>80</v>
      </c>
    </row>
    <row r="4" spans="2:56" ht="24.95" customHeight="1">
      <c r="B4" s="18"/>
      <c r="D4" s="19" t="s">
        <v>85</v>
      </c>
      <c r="L4" s="18"/>
      <c r="M4" s="80" t="s">
        <v>10</v>
      </c>
      <c r="AT4" s="15" t="s">
        <v>4</v>
      </c>
      <c r="AZ4" s="79" t="s">
        <v>86</v>
      </c>
      <c r="BA4" s="79" t="s">
        <v>19</v>
      </c>
      <c r="BB4" s="79" t="s">
        <v>19</v>
      </c>
      <c r="BC4" s="79" t="s">
        <v>87</v>
      </c>
      <c r="BD4" s="79" t="s">
        <v>80</v>
      </c>
    </row>
    <row r="5" spans="2:56" ht="6.95" customHeight="1">
      <c r="B5" s="18"/>
      <c r="L5" s="18"/>
      <c r="AZ5" s="79" t="s">
        <v>88</v>
      </c>
      <c r="BA5" s="79" t="s">
        <v>19</v>
      </c>
      <c r="BB5" s="79" t="s">
        <v>19</v>
      </c>
      <c r="BC5" s="79" t="s">
        <v>89</v>
      </c>
      <c r="BD5" s="79" t="s">
        <v>80</v>
      </c>
    </row>
    <row r="6" spans="2:56" ht="12" customHeight="1">
      <c r="B6" s="18"/>
      <c r="D6" s="25" t="s">
        <v>16</v>
      </c>
      <c r="L6" s="18"/>
    </row>
    <row r="7" spans="2:56" ht="16.5" customHeight="1">
      <c r="B7" s="18"/>
      <c r="E7" s="295" t="str">
        <f>'Rekapitulace stavby'!K6</f>
        <v>Chodníky podél III/29837</v>
      </c>
      <c r="F7" s="296"/>
      <c r="G7" s="296"/>
      <c r="H7" s="296"/>
      <c r="L7" s="18"/>
    </row>
    <row r="8" spans="2:56" s="1" customFormat="1" ht="12" customHeight="1">
      <c r="B8" s="30"/>
      <c r="D8" s="25" t="s">
        <v>90</v>
      </c>
      <c r="L8" s="30"/>
    </row>
    <row r="9" spans="2:56" s="1" customFormat="1" ht="16.5" customHeight="1">
      <c r="B9" s="30"/>
      <c r="E9" s="281" t="s">
        <v>91</v>
      </c>
      <c r="F9" s="294"/>
      <c r="G9" s="294"/>
      <c r="H9" s="294"/>
      <c r="L9" s="30"/>
    </row>
    <row r="10" spans="2:56" s="1" customFormat="1">
      <c r="B10" s="30"/>
      <c r="L10" s="30"/>
    </row>
    <row r="11" spans="2:56" s="1" customFormat="1" ht="12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56" s="1" customFormat="1" ht="12" customHeight="1">
      <c r="B12" s="30"/>
      <c r="D12" s="25" t="s">
        <v>21</v>
      </c>
      <c r="F12" s="23" t="s">
        <v>22</v>
      </c>
      <c r="I12" s="25" t="s">
        <v>23</v>
      </c>
      <c r="J12" s="47">
        <f>'Rekapitulace stavby'!AN8</f>
        <v>45992</v>
      </c>
      <c r="L12" s="30"/>
    </row>
    <row r="13" spans="2:56" s="1" customFormat="1" ht="10.9" customHeight="1">
      <c r="B13" s="30"/>
      <c r="L13" s="30"/>
    </row>
    <row r="14" spans="2:56" s="1" customFormat="1" ht="12" customHeight="1">
      <c r="B14" s="30"/>
      <c r="D14" s="25" t="s">
        <v>24</v>
      </c>
      <c r="I14" s="25" t="s">
        <v>25</v>
      </c>
      <c r="J14" s="23" t="s">
        <v>19</v>
      </c>
      <c r="L14" s="30"/>
    </row>
    <row r="15" spans="2:56" s="1" customFormat="1" ht="18" customHeight="1">
      <c r="B15" s="30"/>
      <c r="E15" s="23" t="s">
        <v>26</v>
      </c>
      <c r="I15" s="25" t="s">
        <v>27</v>
      </c>
      <c r="J15" s="23" t="s">
        <v>19</v>
      </c>
      <c r="L15" s="30"/>
    </row>
    <row r="16" spans="2:5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27472922</v>
      </c>
      <c r="L17" s="30"/>
    </row>
    <row r="18" spans="2:12" s="1" customFormat="1" ht="18" customHeight="1">
      <c r="B18" s="30"/>
      <c r="E18" s="297" t="str">
        <f>'Rekapitulace stavby'!E14</f>
        <v xml:space="preserve">STAVIBET s.r.o. </v>
      </c>
      <c r="F18" s="263"/>
      <c r="G18" s="263"/>
      <c r="H18" s="263"/>
      <c r="I18" s="25" t="s">
        <v>27</v>
      </c>
      <c r="J18" s="26" t="str">
        <f>'Rekapitulace stavby'!AN14</f>
        <v>CZ27472922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29</v>
      </c>
      <c r="I20" s="25" t="s">
        <v>25</v>
      </c>
      <c r="J20" s="23" t="s">
        <v>19</v>
      </c>
      <c r="L20" s="30"/>
    </row>
    <row r="21" spans="2:12" s="1" customFormat="1" ht="18" customHeight="1">
      <c r="B21" s="30"/>
      <c r="E21" s="23" t="s">
        <v>30</v>
      </c>
      <c r="I21" s="25" t="s">
        <v>27</v>
      </c>
      <c r="J21" s="23" t="s">
        <v>19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25</v>
      </c>
      <c r="J23" s="23" t="s">
        <v>19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19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34</v>
      </c>
      <c r="L26" s="30"/>
    </row>
    <row r="27" spans="2:12" s="7" customFormat="1" ht="16.5" customHeight="1">
      <c r="B27" s="81"/>
      <c r="E27" s="268" t="s">
        <v>19</v>
      </c>
      <c r="F27" s="268"/>
      <c r="G27" s="268"/>
      <c r="H27" s="268"/>
      <c r="L27" s="81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2" t="s">
        <v>36</v>
      </c>
      <c r="J30" s="61">
        <f>ROUND(J89, 2)</f>
        <v>461510.38</v>
      </c>
      <c r="L30" s="30"/>
    </row>
    <row r="31" spans="2:12" s="1" customFormat="1" ht="6.95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5" customHeight="1">
      <c r="B32" s="30"/>
      <c r="F32" s="33" t="s">
        <v>38</v>
      </c>
      <c r="I32" s="33" t="s">
        <v>37</v>
      </c>
      <c r="J32" s="33" t="s">
        <v>39</v>
      </c>
      <c r="L32" s="30"/>
    </row>
    <row r="33" spans="2:12" s="1" customFormat="1" ht="14.45" customHeight="1">
      <c r="B33" s="30"/>
      <c r="D33" s="50" t="s">
        <v>40</v>
      </c>
      <c r="E33" s="25" t="s">
        <v>41</v>
      </c>
      <c r="F33" s="83">
        <f>ROUND((SUM(BE89:BE207)),  2)</f>
        <v>461510.38</v>
      </c>
      <c r="I33" s="84">
        <v>0.21</v>
      </c>
      <c r="J33" s="83">
        <f>ROUND(((SUM(BE89:BE207))*I33),  2)</f>
        <v>96917.18</v>
      </c>
      <c r="L33" s="30"/>
    </row>
    <row r="34" spans="2:12" s="1" customFormat="1" ht="14.45" customHeight="1">
      <c r="B34" s="30"/>
      <c r="E34" s="25" t="s">
        <v>42</v>
      </c>
      <c r="F34" s="83">
        <f>ROUND((SUM(BF89:BF207)),  2)</f>
        <v>0</v>
      </c>
      <c r="I34" s="84">
        <v>0.12</v>
      </c>
      <c r="J34" s="83">
        <f>ROUND(((SUM(BF89:BF207))*I34),  2)</f>
        <v>0</v>
      </c>
      <c r="L34" s="30"/>
    </row>
    <row r="35" spans="2:12" s="1" customFormat="1" ht="14.45" hidden="1" customHeight="1">
      <c r="B35" s="30"/>
      <c r="E35" s="25" t="s">
        <v>43</v>
      </c>
      <c r="F35" s="83">
        <f>ROUND((SUM(BG89:BG207)),  2)</f>
        <v>0</v>
      </c>
      <c r="I35" s="84">
        <v>0.21</v>
      </c>
      <c r="J35" s="83">
        <f>0</f>
        <v>0</v>
      </c>
      <c r="L35" s="30"/>
    </row>
    <row r="36" spans="2:12" s="1" customFormat="1" ht="14.45" hidden="1" customHeight="1">
      <c r="B36" s="30"/>
      <c r="E36" s="25" t="s">
        <v>44</v>
      </c>
      <c r="F36" s="83">
        <f>ROUND((SUM(BH89:BH207)),  2)</f>
        <v>0</v>
      </c>
      <c r="I36" s="84">
        <v>0.12</v>
      </c>
      <c r="J36" s="83">
        <f>0</f>
        <v>0</v>
      </c>
      <c r="L36" s="30"/>
    </row>
    <row r="37" spans="2:12" s="1" customFormat="1" ht="14.45" hidden="1" customHeight="1">
      <c r="B37" s="30"/>
      <c r="E37" s="25" t="s">
        <v>45</v>
      </c>
      <c r="F37" s="83">
        <f>ROUND((SUM(BI89:BI207)),  2)</f>
        <v>0</v>
      </c>
      <c r="I37" s="84">
        <v>0</v>
      </c>
      <c r="J37" s="83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5"/>
      <c r="D39" s="86" t="s">
        <v>46</v>
      </c>
      <c r="E39" s="52"/>
      <c r="F39" s="52"/>
      <c r="G39" s="87" t="s">
        <v>47</v>
      </c>
      <c r="H39" s="88" t="s">
        <v>48</v>
      </c>
      <c r="I39" s="52"/>
      <c r="J39" s="89">
        <f>SUM(J30:J37)</f>
        <v>558427.56000000006</v>
      </c>
      <c r="K39" s="90"/>
      <c r="L39" s="30"/>
    </row>
    <row r="40" spans="2:12" s="1" customFormat="1" ht="14.4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5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5" customHeight="1">
      <c r="B45" s="30"/>
      <c r="C45" s="19" t="s">
        <v>92</v>
      </c>
      <c r="L45" s="30"/>
    </row>
    <row r="46" spans="2:12" s="1" customFormat="1" ht="6.95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95" t="str">
        <f>E7</f>
        <v>Chodníky podél III/29837</v>
      </c>
      <c r="F48" s="296"/>
      <c r="G48" s="296"/>
      <c r="H48" s="296"/>
      <c r="L48" s="30"/>
    </row>
    <row r="49" spans="2:47" s="1" customFormat="1" ht="12" customHeight="1">
      <c r="B49" s="30"/>
      <c r="C49" s="25" t="s">
        <v>90</v>
      </c>
      <c r="L49" s="30"/>
    </row>
    <row r="50" spans="2:47" s="1" customFormat="1" ht="16.5" customHeight="1">
      <c r="B50" s="30"/>
      <c r="E50" s="281" t="str">
        <f>E9</f>
        <v>25-08-01 - Opravy dešťové kanalizace</v>
      </c>
      <c r="F50" s="294"/>
      <c r="G50" s="294"/>
      <c r="H50" s="294"/>
      <c r="L50" s="30"/>
    </row>
    <row r="51" spans="2:47" s="1" customFormat="1" ht="6.95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>Městec nad Dědinou</v>
      </c>
      <c r="I52" s="25" t="s">
        <v>23</v>
      </c>
      <c r="J52" s="47">
        <f>IF(J12="","",J12)</f>
        <v>45992</v>
      </c>
      <c r="L52" s="30"/>
    </row>
    <row r="53" spans="2:47" s="1" customFormat="1" ht="6.95" customHeight="1">
      <c r="B53" s="30"/>
      <c r="L53" s="30"/>
    </row>
    <row r="54" spans="2:47" s="1" customFormat="1" ht="25.7" customHeight="1">
      <c r="B54" s="30"/>
      <c r="C54" s="25" t="s">
        <v>24</v>
      </c>
      <c r="F54" s="23" t="str">
        <f>E15</f>
        <v>Obec Očelice</v>
      </c>
      <c r="I54" s="25" t="s">
        <v>29</v>
      </c>
      <c r="J54" s="28" t="str">
        <f>E21</f>
        <v>ENERGOPROJEKT CZ s.r.o.</v>
      </c>
      <c r="L54" s="30"/>
    </row>
    <row r="55" spans="2:47" s="1" customFormat="1" ht="15.2" customHeight="1">
      <c r="B55" s="30"/>
      <c r="C55" s="25" t="s">
        <v>28</v>
      </c>
      <c r="F55" s="23" t="str">
        <f>IF(E18="","",E18)</f>
        <v xml:space="preserve">STAVIBET s.r.o. </v>
      </c>
      <c r="I55" s="25" t="s">
        <v>32</v>
      </c>
      <c r="J55" s="28" t="str">
        <f>E24</f>
        <v>Jan Bártík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1" t="s">
        <v>93</v>
      </c>
      <c r="D57" s="85"/>
      <c r="E57" s="85"/>
      <c r="F57" s="85"/>
      <c r="G57" s="85"/>
      <c r="H57" s="85"/>
      <c r="I57" s="85"/>
      <c r="J57" s="92" t="s">
        <v>94</v>
      </c>
      <c r="K57" s="85"/>
      <c r="L57" s="30"/>
    </row>
    <row r="58" spans="2:47" s="1" customFormat="1" ht="10.35" customHeight="1">
      <c r="B58" s="30"/>
      <c r="L58" s="30"/>
    </row>
    <row r="59" spans="2:47" s="1" customFormat="1" ht="22.9" customHeight="1">
      <c r="B59" s="30"/>
      <c r="C59" s="93" t="s">
        <v>68</v>
      </c>
      <c r="J59" s="61">
        <f>J89</f>
        <v>461510.38000000006</v>
      </c>
      <c r="L59" s="30"/>
      <c r="AU59" s="15" t="s">
        <v>95</v>
      </c>
    </row>
    <row r="60" spans="2:47" s="8" customFormat="1" ht="24.95" customHeight="1">
      <c r="B60" s="94"/>
      <c r="D60" s="95" t="s">
        <v>96</v>
      </c>
      <c r="E60" s="96"/>
      <c r="F60" s="96"/>
      <c r="G60" s="96"/>
      <c r="H60" s="96"/>
      <c r="I60" s="96"/>
      <c r="J60" s="97">
        <f>J90</f>
        <v>391510.38000000006</v>
      </c>
      <c r="L60" s="94"/>
    </row>
    <row r="61" spans="2:47" s="9" customFormat="1" ht="19.899999999999999" customHeight="1">
      <c r="B61" s="98"/>
      <c r="D61" s="99" t="s">
        <v>97</v>
      </c>
      <c r="E61" s="100"/>
      <c r="F61" s="100"/>
      <c r="G61" s="100"/>
      <c r="H61" s="100"/>
      <c r="I61" s="100"/>
      <c r="J61" s="101">
        <f>J91</f>
        <v>140690.54999999999</v>
      </c>
      <c r="L61" s="98"/>
    </row>
    <row r="62" spans="2:47" s="9" customFormat="1" ht="19.899999999999999" customHeight="1">
      <c r="B62" s="98"/>
      <c r="D62" s="99" t="s">
        <v>98</v>
      </c>
      <c r="E62" s="100"/>
      <c r="F62" s="100"/>
      <c r="G62" s="100"/>
      <c r="H62" s="100"/>
      <c r="I62" s="100"/>
      <c r="J62" s="101">
        <f>J140</f>
        <v>1336</v>
      </c>
      <c r="L62" s="98"/>
    </row>
    <row r="63" spans="2:47" s="9" customFormat="1" ht="19.899999999999999" customHeight="1">
      <c r="B63" s="98"/>
      <c r="D63" s="99" t="s">
        <v>99</v>
      </c>
      <c r="E63" s="100"/>
      <c r="F63" s="100"/>
      <c r="G63" s="100"/>
      <c r="H63" s="100"/>
      <c r="I63" s="100"/>
      <c r="J63" s="101">
        <f>J144</f>
        <v>1672</v>
      </c>
      <c r="L63" s="98"/>
    </row>
    <row r="64" spans="2:47" s="9" customFormat="1" ht="19.899999999999999" customHeight="1">
      <c r="B64" s="98"/>
      <c r="D64" s="99" t="s">
        <v>100</v>
      </c>
      <c r="E64" s="100"/>
      <c r="F64" s="100"/>
      <c r="G64" s="100"/>
      <c r="H64" s="100"/>
      <c r="I64" s="100"/>
      <c r="J64" s="101">
        <f>J148</f>
        <v>18021.599999999999</v>
      </c>
      <c r="L64" s="98"/>
    </row>
    <row r="65" spans="2:12" s="9" customFormat="1" ht="19.899999999999999" customHeight="1">
      <c r="B65" s="98"/>
      <c r="D65" s="99" t="s">
        <v>101</v>
      </c>
      <c r="E65" s="100"/>
      <c r="F65" s="100"/>
      <c r="G65" s="100"/>
      <c r="H65" s="100"/>
      <c r="I65" s="100"/>
      <c r="J65" s="101">
        <f>J158</f>
        <v>190426</v>
      </c>
      <c r="L65" s="98"/>
    </row>
    <row r="66" spans="2:12" s="9" customFormat="1" ht="19.899999999999999" customHeight="1">
      <c r="B66" s="98"/>
      <c r="D66" s="99" t="s">
        <v>102</v>
      </c>
      <c r="E66" s="100"/>
      <c r="F66" s="100"/>
      <c r="G66" s="100"/>
      <c r="H66" s="100"/>
      <c r="I66" s="100"/>
      <c r="J66" s="101">
        <f>J188</f>
        <v>17748.080000000002</v>
      </c>
      <c r="L66" s="98"/>
    </row>
    <row r="67" spans="2:12" s="9" customFormat="1" ht="19.899999999999999" customHeight="1">
      <c r="B67" s="98"/>
      <c r="D67" s="99" t="s">
        <v>103</v>
      </c>
      <c r="E67" s="100"/>
      <c r="F67" s="100"/>
      <c r="G67" s="100"/>
      <c r="H67" s="100"/>
      <c r="I67" s="100"/>
      <c r="J67" s="101">
        <f>J195</f>
        <v>21616.15</v>
      </c>
      <c r="L67" s="98"/>
    </row>
    <row r="68" spans="2:12" s="8" customFormat="1" ht="24.95" customHeight="1">
      <c r="B68" s="94"/>
      <c r="D68" s="95" t="s">
        <v>104</v>
      </c>
      <c r="E68" s="96"/>
      <c r="F68" s="96"/>
      <c r="G68" s="96"/>
      <c r="H68" s="96"/>
      <c r="I68" s="96"/>
      <c r="J68" s="97">
        <f>J198</f>
        <v>70000</v>
      </c>
      <c r="L68" s="94"/>
    </row>
    <row r="69" spans="2:12" s="9" customFormat="1" ht="19.899999999999999" customHeight="1">
      <c r="B69" s="98"/>
      <c r="D69" s="99" t="s">
        <v>105</v>
      </c>
      <c r="E69" s="100"/>
      <c r="F69" s="100"/>
      <c r="G69" s="100"/>
      <c r="H69" s="100"/>
      <c r="I69" s="100"/>
      <c r="J69" s="101">
        <f>J199</f>
        <v>70000</v>
      </c>
      <c r="L69" s="98"/>
    </row>
    <row r="70" spans="2:12" s="1" customFormat="1" ht="21.75" customHeight="1">
      <c r="B70" s="30"/>
      <c r="L70" s="30"/>
    </row>
    <row r="71" spans="2:12" s="1" customFormat="1" ht="6.95" customHeight="1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30"/>
    </row>
    <row r="75" spans="2:12" s="1" customFormat="1" ht="6.95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0"/>
    </row>
    <row r="76" spans="2:12" s="1" customFormat="1" ht="24.95" customHeight="1">
      <c r="B76" s="30"/>
      <c r="C76" s="19" t="s">
        <v>106</v>
      </c>
      <c r="L76" s="30"/>
    </row>
    <row r="77" spans="2:12" s="1" customFormat="1" ht="6.95" customHeight="1">
      <c r="B77" s="30"/>
      <c r="L77" s="30"/>
    </row>
    <row r="78" spans="2:12" s="1" customFormat="1" ht="12" customHeight="1">
      <c r="B78" s="30"/>
      <c r="C78" s="25" t="s">
        <v>16</v>
      </c>
      <c r="L78" s="30"/>
    </row>
    <row r="79" spans="2:12" s="1" customFormat="1" ht="16.5" customHeight="1">
      <c r="B79" s="30"/>
      <c r="E79" s="295" t="str">
        <f>E7</f>
        <v>Chodníky podél III/29837</v>
      </c>
      <c r="F79" s="296"/>
      <c r="G79" s="296"/>
      <c r="H79" s="296"/>
      <c r="L79" s="30"/>
    </row>
    <row r="80" spans="2:12" s="1" customFormat="1" ht="12" customHeight="1">
      <c r="B80" s="30"/>
      <c r="C80" s="25" t="s">
        <v>90</v>
      </c>
      <c r="L80" s="30"/>
    </row>
    <row r="81" spans="2:65" s="1" customFormat="1" ht="16.5" customHeight="1">
      <c r="B81" s="30"/>
      <c r="E81" s="281" t="str">
        <f>E9</f>
        <v>25-08-01 - Opravy dešťové kanalizace</v>
      </c>
      <c r="F81" s="294"/>
      <c r="G81" s="294"/>
      <c r="H81" s="294"/>
      <c r="L81" s="30"/>
    </row>
    <row r="82" spans="2:65" s="1" customFormat="1" ht="6.95" customHeight="1">
      <c r="B82" s="30"/>
      <c r="L82" s="30"/>
    </row>
    <row r="83" spans="2:65" s="1" customFormat="1" ht="12" customHeight="1">
      <c r="B83" s="30"/>
      <c r="C83" s="25" t="s">
        <v>21</v>
      </c>
      <c r="F83" s="23" t="str">
        <f>F12</f>
        <v>Městec nad Dědinou</v>
      </c>
      <c r="I83" s="25" t="s">
        <v>23</v>
      </c>
      <c r="J83" s="47">
        <f>IF(J12="","",J12)</f>
        <v>45992</v>
      </c>
      <c r="L83" s="30"/>
    </row>
    <row r="84" spans="2:65" s="1" customFormat="1" ht="6.95" customHeight="1">
      <c r="B84" s="30"/>
      <c r="L84" s="30"/>
    </row>
    <row r="85" spans="2:65" s="1" customFormat="1" ht="25.7" customHeight="1">
      <c r="B85" s="30"/>
      <c r="C85" s="25" t="s">
        <v>24</v>
      </c>
      <c r="F85" s="23" t="str">
        <f>E15</f>
        <v>Obec Očelice</v>
      </c>
      <c r="I85" s="25" t="s">
        <v>29</v>
      </c>
      <c r="J85" s="28" t="str">
        <f>E21</f>
        <v>ENERGOPROJEKT CZ s.r.o.</v>
      </c>
      <c r="L85" s="30"/>
    </row>
    <row r="86" spans="2:65" s="1" customFormat="1" ht="15.2" customHeight="1">
      <c r="B86" s="30"/>
      <c r="C86" s="25" t="s">
        <v>28</v>
      </c>
      <c r="F86" s="23" t="str">
        <f>IF(E18="","",E18)</f>
        <v xml:space="preserve">STAVIBET s.r.o. </v>
      </c>
      <c r="I86" s="25" t="s">
        <v>32</v>
      </c>
      <c r="J86" s="28" t="str">
        <f>E24</f>
        <v>Jan Bártík</v>
      </c>
      <c r="L86" s="30"/>
    </row>
    <row r="87" spans="2:65" s="1" customFormat="1" ht="10.35" customHeight="1">
      <c r="B87" s="30"/>
      <c r="L87" s="30"/>
    </row>
    <row r="88" spans="2:65" s="10" customFormat="1" ht="29.25" customHeight="1">
      <c r="B88" s="102"/>
      <c r="C88" s="103" t="s">
        <v>107</v>
      </c>
      <c r="D88" s="104" t="s">
        <v>55</v>
      </c>
      <c r="E88" s="104" t="s">
        <v>51</v>
      </c>
      <c r="F88" s="104" t="s">
        <v>52</v>
      </c>
      <c r="G88" s="104" t="s">
        <v>108</v>
      </c>
      <c r="H88" s="104" t="s">
        <v>109</v>
      </c>
      <c r="I88" s="104" t="s">
        <v>110</v>
      </c>
      <c r="J88" s="105" t="s">
        <v>94</v>
      </c>
      <c r="K88" s="106" t="s">
        <v>111</v>
      </c>
      <c r="L88" s="102"/>
      <c r="M88" s="54" t="s">
        <v>19</v>
      </c>
      <c r="N88" s="55" t="s">
        <v>40</v>
      </c>
      <c r="O88" s="55" t="s">
        <v>112</v>
      </c>
      <c r="P88" s="55" t="s">
        <v>113</v>
      </c>
      <c r="Q88" s="55" t="s">
        <v>114</v>
      </c>
      <c r="R88" s="55" t="s">
        <v>115</v>
      </c>
      <c r="S88" s="55" t="s">
        <v>116</v>
      </c>
      <c r="T88" s="56" t="s">
        <v>117</v>
      </c>
    </row>
    <row r="89" spans="2:65" s="1" customFormat="1" ht="22.9" customHeight="1">
      <c r="B89" s="30"/>
      <c r="C89" s="59" t="s">
        <v>118</v>
      </c>
      <c r="J89" s="107">
        <f>BK89</f>
        <v>461510.38000000006</v>
      </c>
      <c r="L89" s="30"/>
      <c r="M89" s="57"/>
      <c r="N89" s="48"/>
      <c r="O89" s="48"/>
      <c r="P89" s="108">
        <f>P90+P198</f>
        <v>0</v>
      </c>
      <c r="Q89" s="48"/>
      <c r="R89" s="108">
        <f>R90+R198</f>
        <v>51.101796500000006</v>
      </c>
      <c r="S89" s="48"/>
      <c r="T89" s="109">
        <f>T90+T198</f>
        <v>16.560000000000002</v>
      </c>
      <c r="AT89" s="15" t="s">
        <v>69</v>
      </c>
      <c r="AU89" s="15" t="s">
        <v>95</v>
      </c>
      <c r="BK89" s="110">
        <f>BK90+BK198</f>
        <v>461510.38000000006</v>
      </c>
    </row>
    <row r="90" spans="2:65" s="11" customFormat="1" ht="25.9" customHeight="1">
      <c r="B90" s="111"/>
      <c r="D90" s="112" t="s">
        <v>69</v>
      </c>
      <c r="E90" s="113" t="s">
        <v>119</v>
      </c>
      <c r="F90" s="113" t="s">
        <v>120</v>
      </c>
      <c r="I90" s="114"/>
      <c r="J90" s="115">
        <f>BK90</f>
        <v>391510.38000000006</v>
      </c>
      <c r="L90" s="111"/>
      <c r="M90" s="116"/>
      <c r="P90" s="117">
        <f>P91+P140+P144+P148+P158+P188+P195</f>
        <v>0</v>
      </c>
      <c r="R90" s="117">
        <f>R91+R140+R144+R148+R158+R188+R195</f>
        <v>51.101796500000006</v>
      </c>
      <c r="T90" s="118">
        <f>T91+T140+T144+T148+T158+T188+T195</f>
        <v>16.560000000000002</v>
      </c>
      <c r="AR90" s="112" t="s">
        <v>78</v>
      </c>
      <c r="AT90" s="119" t="s">
        <v>69</v>
      </c>
      <c r="AU90" s="119" t="s">
        <v>70</v>
      </c>
      <c r="AY90" s="112" t="s">
        <v>121</v>
      </c>
      <c r="BK90" s="120">
        <f>BK91+BK140+BK144+BK148+BK158+BK188+BK195</f>
        <v>391510.38000000006</v>
      </c>
    </row>
    <row r="91" spans="2:65" s="11" customFormat="1" ht="22.9" customHeight="1">
      <c r="B91" s="111"/>
      <c r="D91" s="112" t="s">
        <v>69</v>
      </c>
      <c r="E91" s="121" t="s">
        <v>78</v>
      </c>
      <c r="F91" s="121" t="s">
        <v>122</v>
      </c>
      <c r="I91" s="114"/>
      <c r="J91" s="122">
        <f>BK91</f>
        <v>140690.54999999999</v>
      </c>
      <c r="L91" s="111"/>
      <c r="M91" s="116"/>
      <c r="P91" s="117">
        <f>SUM(P92:P139)</f>
        <v>0</v>
      </c>
      <c r="R91" s="117">
        <f>SUM(R92:R139)</f>
        <v>32.018576500000002</v>
      </c>
      <c r="T91" s="118">
        <f>SUM(T92:T139)</f>
        <v>2.84</v>
      </c>
      <c r="AR91" s="112" t="s">
        <v>78</v>
      </c>
      <c r="AT91" s="119" t="s">
        <v>69</v>
      </c>
      <c r="AU91" s="119" t="s">
        <v>78</v>
      </c>
      <c r="AY91" s="112" t="s">
        <v>121</v>
      </c>
      <c r="BK91" s="120">
        <f>SUM(BK92:BK139)</f>
        <v>140690.54999999999</v>
      </c>
    </row>
    <row r="92" spans="2:65" s="1" customFormat="1" ht="44.25" customHeight="1">
      <c r="B92" s="30"/>
      <c r="C92" s="123" t="s">
        <v>123</v>
      </c>
      <c r="D92" s="123" t="s">
        <v>124</v>
      </c>
      <c r="E92" s="124" t="s">
        <v>125</v>
      </c>
      <c r="F92" s="125" t="s">
        <v>126</v>
      </c>
      <c r="G92" s="126" t="s">
        <v>127</v>
      </c>
      <c r="H92" s="127">
        <v>8</v>
      </c>
      <c r="I92" s="128">
        <v>69</v>
      </c>
      <c r="J92" s="129">
        <f>ROUND(I92*H92,2)</f>
        <v>552</v>
      </c>
      <c r="K92" s="130"/>
      <c r="L92" s="30"/>
      <c r="M92" s="131" t="s">
        <v>19</v>
      </c>
      <c r="N92" s="132" t="s">
        <v>41</v>
      </c>
      <c r="P92" s="133">
        <f>O92*H92</f>
        <v>0</v>
      </c>
      <c r="Q92" s="133">
        <v>0</v>
      </c>
      <c r="R92" s="133">
        <f>Q92*H92</f>
        <v>0</v>
      </c>
      <c r="S92" s="133">
        <v>0.35499999999999998</v>
      </c>
      <c r="T92" s="134">
        <f>S92*H92</f>
        <v>2.84</v>
      </c>
      <c r="AR92" s="135" t="s">
        <v>128</v>
      </c>
      <c r="AT92" s="135" t="s">
        <v>124</v>
      </c>
      <c r="AU92" s="135" t="s">
        <v>80</v>
      </c>
      <c r="AY92" s="15" t="s">
        <v>121</v>
      </c>
      <c r="BE92" s="136">
        <f>IF(N92="základní",J92,0)</f>
        <v>552</v>
      </c>
      <c r="BF92" s="136">
        <f>IF(N92="snížená",J92,0)</f>
        <v>0</v>
      </c>
      <c r="BG92" s="136">
        <f>IF(N92="zákl. přenesená",J92,0)</f>
        <v>0</v>
      </c>
      <c r="BH92" s="136">
        <f>IF(N92="sníž. přenesená",J92,0)</f>
        <v>0</v>
      </c>
      <c r="BI92" s="136">
        <f>IF(N92="nulová",J92,0)</f>
        <v>0</v>
      </c>
      <c r="BJ92" s="15" t="s">
        <v>78</v>
      </c>
      <c r="BK92" s="136">
        <f>ROUND(I92*H92,2)</f>
        <v>552</v>
      </c>
      <c r="BL92" s="15" t="s">
        <v>128</v>
      </c>
      <c r="BM92" s="135" t="s">
        <v>129</v>
      </c>
    </row>
    <row r="93" spans="2:65" s="1" customFormat="1">
      <c r="B93" s="30"/>
      <c r="D93" s="137" t="s">
        <v>130</v>
      </c>
      <c r="F93" s="138" t="s">
        <v>131</v>
      </c>
      <c r="I93" s="139"/>
      <c r="L93" s="30"/>
      <c r="M93" s="140"/>
      <c r="T93" s="51"/>
      <c r="AT93" s="15" t="s">
        <v>130</v>
      </c>
      <c r="AU93" s="15" t="s">
        <v>80</v>
      </c>
    </row>
    <row r="94" spans="2:65" s="12" customFormat="1">
      <c r="B94" s="141"/>
      <c r="D94" s="142" t="s">
        <v>132</v>
      </c>
      <c r="E94" s="143" t="s">
        <v>19</v>
      </c>
      <c r="F94" s="144" t="s">
        <v>133</v>
      </c>
      <c r="H94" s="145">
        <v>8</v>
      </c>
      <c r="I94" s="146"/>
      <c r="L94" s="141"/>
      <c r="M94" s="147"/>
      <c r="T94" s="148"/>
      <c r="AT94" s="143" t="s">
        <v>132</v>
      </c>
      <c r="AU94" s="143" t="s">
        <v>80</v>
      </c>
      <c r="AV94" s="12" t="s">
        <v>80</v>
      </c>
      <c r="AW94" s="12" t="s">
        <v>31</v>
      </c>
      <c r="AX94" s="12" t="s">
        <v>78</v>
      </c>
      <c r="AY94" s="143" t="s">
        <v>121</v>
      </c>
    </row>
    <row r="95" spans="2:65" s="1" customFormat="1" ht="66.75" customHeight="1">
      <c r="B95" s="30"/>
      <c r="C95" s="123" t="s">
        <v>134</v>
      </c>
      <c r="D95" s="123" t="s">
        <v>124</v>
      </c>
      <c r="E95" s="124" t="s">
        <v>135</v>
      </c>
      <c r="F95" s="125" t="s">
        <v>136</v>
      </c>
      <c r="G95" s="126" t="s">
        <v>137</v>
      </c>
      <c r="H95" s="127">
        <v>25</v>
      </c>
      <c r="I95" s="128">
        <v>322</v>
      </c>
      <c r="J95" s="129">
        <f>ROUND(I95*H95,2)</f>
        <v>8050</v>
      </c>
      <c r="K95" s="130"/>
      <c r="L95" s="30"/>
      <c r="M95" s="131" t="s">
        <v>19</v>
      </c>
      <c r="N95" s="132" t="s">
        <v>41</v>
      </c>
      <c r="P95" s="133">
        <f>O95*H95</f>
        <v>0</v>
      </c>
      <c r="Q95" s="133">
        <v>3.6900000000000002E-2</v>
      </c>
      <c r="R95" s="133">
        <f>Q95*H95</f>
        <v>0.9225000000000001</v>
      </c>
      <c r="S95" s="133">
        <v>0</v>
      </c>
      <c r="T95" s="134">
        <f>S95*H95</f>
        <v>0</v>
      </c>
      <c r="AR95" s="135" t="s">
        <v>128</v>
      </c>
      <c r="AT95" s="135" t="s">
        <v>124</v>
      </c>
      <c r="AU95" s="135" t="s">
        <v>80</v>
      </c>
      <c r="AY95" s="15" t="s">
        <v>121</v>
      </c>
      <c r="BE95" s="136">
        <f>IF(N95="základní",J95,0)</f>
        <v>8050</v>
      </c>
      <c r="BF95" s="136">
        <f>IF(N95="snížená",J95,0)</f>
        <v>0</v>
      </c>
      <c r="BG95" s="136">
        <f>IF(N95="zákl. přenesená",J95,0)</f>
        <v>0</v>
      </c>
      <c r="BH95" s="136">
        <f>IF(N95="sníž. přenesená",J95,0)</f>
        <v>0</v>
      </c>
      <c r="BI95" s="136">
        <f>IF(N95="nulová",J95,0)</f>
        <v>0</v>
      </c>
      <c r="BJ95" s="15" t="s">
        <v>78</v>
      </c>
      <c r="BK95" s="136">
        <f>ROUND(I95*H95,2)</f>
        <v>8050</v>
      </c>
      <c r="BL95" s="15" t="s">
        <v>128</v>
      </c>
      <c r="BM95" s="135" t="s">
        <v>138</v>
      </c>
    </row>
    <row r="96" spans="2:65" s="1" customFormat="1">
      <c r="B96" s="30"/>
      <c r="D96" s="137" t="s">
        <v>130</v>
      </c>
      <c r="F96" s="138" t="s">
        <v>139</v>
      </c>
      <c r="I96" s="139"/>
      <c r="L96" s="30"/>
      <c r="M96" s="140"/>
      <c r="T96" s="51"/>
      <c r="AT96" s="15" t="s">
        <v>130</v>
      </c>
      <c r="AU96" s="15" t="s">
        <v>80</v>
      </c>
    </row>
    <row r="97" spans="2:65" s="12" customFormat="1">
      <c r="B97" s="141"/>
      <c r="D97" s="142" t="s">
        <v>132</v>
      </c>
      <c r="E97" s="143" t="s">
        <v>19</v>
      </c>
      <c r="F97" s="144" t="s">
        <v>140</v>
      </c>
      <c r="H97" s="145">
        <v>25</v>
      </c>
      <c r="I97" s="146"/>
      <c r="L97" s="141"/>
      <c r="M97" s="147"/>
      <c r="T97" s="148"/>
      <c r="AT97" s="143" t="s">
        <v>132</v>
      </c>
      <c r="AU97" s="143" t="s">
        <v>80</v>
      </c>
      <c r="AV97" s="12" t="s">
        <v>80</v>
      </c>
      <c r="AW97" s="12" t="s">
        <v>31</v>
      </c>
      <c r="AX97" s="12" t="s">
        <v>78</v>
      </c>
      <c r="AY97" s="143" t="s">
        <v>121</v>
      </c>
    </row>
    <row r="98" spans="2:65" s="1" customFormat="1" ht="66.75" customHeight="1">
      <c r="B98" s="30"/>
      <c r="C98" s="123" t="s">
        <v>141</v>
      </c>
      <c r="D98" s="123" t="s">
        <v>124</v>
      </c>
      <c r="E98" s="124" t="s">
        <v>142</v>
      </c>
      <c r="F98" s="125" t="s">
        <v>136</v>
      </c>
      <c r="G98" s="126" t="s">
        <v>137</v>
      </c>
      <c r="H98" s="127">
        <v>16.332999999999998</v>
      </c>
      <c r="I98" s="128">
        <v>310</v>
      </c>
      <c r="J98" s="129">
        <f>ROUND(I98*H98,2)</f>
        <v>5063.2299999999996</v>
      </c>
      <c r="K98" s="130"/>
      <c r="L98" s="30"/>
      <c r="M98" s="131" t="s">
        <v>19</v>
      </c>
      <c r="N98" s="132" t="s">
        <v>41</v>
      </c>
      <c r="P98" s="133">
        <f>O98*H98</f>
        <v>0</v>
      </c>
      <c r="Q98" s="133">
        <v>3.6900000000000002E-2</v>
      </c>
      <c r="R98" s="133">
        <f>Q98*H98</f>
        <v>0.60268769999999994</v>
      </c>
      <c r="S98" s="133">
        <v>0</v>
      </c>
      <c r="T98" s="134">
        <f>S98*H98</f>
        <v>0</v>
      </c>
      <c r="AR98" s="135" t="s">
        <v>128</v>
      </c>
      <c r="AT98" s="135" t="s">
        <v>124</v>
      </c>
      <c r="AU98" s="135" t="s">
        <v>80</v>
      </c>
      <c r="AY98" s="15" t="s">
        <v>121</v>
      </c>
      <c r="BE98" s="136">
        <f>IF(N98="základní",J98,0)</f>
        <v>5063.2299999999996</v>
      </c>
      <c r="BF98" s="136">
        <f>IF(N98="snížená",J98,0)</f>
        <v>0</v>
      </c>
      <c r="BG98" s="136">
        <f>IF(N98="zákl. přenesená",J98,0)</f>
        <v>0</v>
      </c>
      <c r="BH98" s="136">
        <f>IF(N98="sníž. přenesená",J98,0)</f>
        <v>0</v>
      </c>
      <c r="BI98" s="136">
        <f>IF(N98="nulová",J98,0)</f>
        <v>0</v>
      </c>
      <c r="BJ98" s="15" t="s">
        <v>78</v>
      </c>
      <c r="BK98" s="136">
        <f>ROUND(I98*H98,2)</f>
        <v>5063.2299999999996</v>
      </c>
      <c r="BL98" s="15" t="s">
        <v>128</v>
      </c>
      <c r="BM98" s="135" t="s">
        <v>143</v>
      </c>
    </row>
    <row r="99" spans="2:65" s="1" customFormat="1">
      <c r="B99" s="30"/>
      <c r="D99" s="137" t="s">
        <v>130</v>
      </c>
      <c r="F99" s="138" t="s">
        <v>144</v>
      </c>
      <c r="I99" s="139"/>
      <c r="L99" s="30"/>
      <c r="M99" s="140"/>
      <c r="T99" s="51"/>
      <c r="AT99" s="15" t="s">
        <v>130</v>
      </c>
      <c r="AU99" s="15" t="s">
        <v>80</v>
      </c>
    </row>
    <row r="100" spans="2:65" s="12" customFormat="1">
      <c r="B100" s="141"/>
      <c r="D100" s="142" t="s">
        <v>132</v>
      </c>
      <c r="E100" s="143" t="s">
        <v>19</v>
      </c>
      <c r="F100" s="144" t="s">
        <v>145</v>
      </c>
      <c r="H100" s="145">
        <v>16.332999999999998</v>
      </c>
      <c r="I100" s="146"/>
      <c r="L100" s="141"/>
      <c r="M100" s="147"/>
      <c r="T100" s="148"/>
      <c r="AT100" s="143" t="s">
        <v>132</v>
      </c>
      <c r="AU100" s="143" t="s">
        <v>80</v>
      </c>
      <c r="AV100" s="12" t="s">
        <v>80</v>
      </c>
      <c r="AW100" s="12" t="s">
        <v>31</v>
      </c>
      <c r="AX100" s="12" t="s">
        <v>78</v>
      </c>
      <c r="AY100" s="143" t="s">
        <v>121</v>
      </c>
    </row>
    <row r="101" spans="2:65" s="1" customFormat="1" ht="44.25" customHeight="1">
      <c r="B101" s="30"/>
      <c r="C101" s="123" t="s">
        <v>78</v>
      </c>
      <c r="D101" s="123" t="s">
        <v>124</v>
      </c>
      <c r="E101" s="124" t="s">
        <v>146</v>
      </c>
      <c r="F101" s="125" t="s">
        <v>147</v>
      </c>
      <c r="G101" s="126" t="s">
        <v>148</v>
      </c>
      <c r="H101" s="127">
        <v>36.479999999999997</v>
      </c>
      <c r="I101" s="128">
        <v>1470</v>
      </c>
      <c r="J101" s="129">
        <f>ROUND(I101*H101,2)</f>
        <v>53625.599999999999</v>
      </c>
      <c r="K101" s="130"/>
      <c r="L101" s="30"/>
      <c r="M101" s="131" t="s">
        <v>19</v>
      </c>
      <c r="N101" s="132" t="s">
        <v>41</v>
      </c>
      <c r="P101" s="133">
        <f>O101*H101</f>
        <v>0</v>
      </c>
      <c r="Q101" s="133">
        <v>0</v>
      </c>
      <c r="R101" s="133">
        <f>Q101*H101</f>
        <v>0</v>
      </c>
      <c r="S101" s="133">
        <v>0</v>
      </c>
      <c r="T101" s="134">
        <f>S101*H101</f>
        <v>0</v>
      </c>
      <c r="AR101" s="135" t="s">
        <v>128</v>
      </c>
      <c r="AT101" s="135" t="s">
        <v>124</v>
      </c>
      <c r="AU101" s="135" t="s">
        <v>80</v>
      </c>
      <c r="AY101" s="15" t="s">
        <v>121</v>
      </c>
      <c r="BE101" s="136">
        <f>IF(N101="základní",J101,0)</f>
        <v>53625.599999999999</v>
      </c>
      <c r="BF101" s="136">
        <f>IF(N101="snížená",J101,0)</f>
        <v>0</v>
      </c>
      <c r="BG101" s="136">
        <f>IF(N101="zákl. přenesená",J101,0)</f>
        <v>0</v>
      </c>
      <c r="BH101" s="136">
        <f>IF(N101="sníž. přenesená",J101,0)</f>
        <v>0</v>
      </c>
      <c r="BI101" s="136">
        <f>IF(N101="nulová",J101,0)</f>
        <v>0</v>
      </c>
      <c r="BJ101" s="15" t="s">
        <v>78</v>
      </c>
      <c r="BK101" s="136">
        <f>ROUND(I101*H101,2)</f>
        <v>53625.599999999999</v>
      </c>
      <c r="BL101" s="15" t="s">
        <v>128</v>
      </c>
      <c r="BM101" s="135" t="s">
        <v>149</v>
      </c>
    </row>
    <row r="102" spans="2:65" s="1" customFormat="1">
      <c r="B102" s="30"/>
      <c r="D102" s="137" t="s">
        <v>130</v>
      </c>
      <c r="F102" s="138" t="s">
        <v>150</v>
      </c>
      <c r="I102" s="139"/>
      <c r="L102" s="30"/>
      <c r="M102" s="140"/>
      <c r="T102" s="51"/>
      <c r="AT102" s="15" t="s">
        <v>130</v>
      </c>
      <c r="AU102" s="15" t="s">
        <v>80</v>
      </c>
    </row>
    <row r="103" spans="2:65" s="12" customFormat="1">
      <c r="B103" s="141"/>
      <c r="D103" s="142" t="s">
        <v>132</v>
      </c>
      <c r="E103" s="143" t="s">
        <v>81</v>
      </c>
      <c r="F103" s="144" t="s">
        <v>151</v>
      </c>
      <c r="H103" s="145">
        <v>36.479999999999997</v>
      </c>
      <c r="I103" s="146"/>
      <c r="L103" s="141"/>
      <c r="M103" s="147"/>
      <c r="T103" s="148"/>
      <c r="AT103" s="143" t="s">
        <v>132</v>
      </c>
      <c r="AU103" s="143" t="s">
        <v>80</v>
      </c>
      <c r="AV103" s="12" t="s">
        <v>80</v>
      </c>
      <c r="AW103" s="12" t="s">
        <v>31</v>
      </c>
      <c r="AX103" s="12" t="s">
        <v>78</v>
      </c>
      <c r="AY103" s="143" t="s">
        <v>121</v>
      </c>
    </row>
    <row r="104" spans="2:65" s="1" customFormat="1" ht="37.9" customHeight="1">
      <c r="B104" s="30"/>
      <c r="C104" s="123" t="s">
        <v>80</v>
      </c>
      <c r="D104" s="123" t="s">
        <v>124</v>
      </c>
      <c r="E104" s="124" t="s">
        <v>152</v>
      </c>
      <c r="F104" s="125" t="s">
        <v>153</v>
      </c>
      <c r="G104" s="126" t="s">
        <v>148</v>
      </c>
      <c r="H104" s="127">
        <v>9.9190000000000005</v>
      </c>
      <c r="I104" s="128">
        <v>599</v>
      </c>
      <c r="J104" s="129">
        <f>ROUND(I104*H104,2)</f>
        <v>5941.48</v>
      </c>
      <c r="K104" s="130"/>
      <c r="L104" s="30"/>
      <c r="M104" s="131" t="s">
        <v>19</v>
      </c>
      <c r="N104" s="132" t="s">
        <v>41</v>
      </c>
      <c r="P104" s="133">
        <f>O104*H104</f>
        <v>0</v>
      </c>
      <c r="Q104" s="133">
        <v>0</v>
      </c>
      <c r="R104" s="133">
        <f>Q104*H104</f>
        <v>0</v>
      </c>
      <c r="S104" s="133">
        <v>0</v>
      </c>
      <c r="T104" s="134">
        <f>S104*H104</f>
        <v>0</v>
      </c>
      <c r="AR104" s="135" t="s">
        <v>128</v>
      </c>
      <c r="AT104" s="135" t="s">
        <v>124</v>
      </c>
      <c r="AU104" s="135" t="s">
        <v>80</v>
      </c>
      <c r="AY104" s="15" t="s">
        <v>121</v>
      </c>
      <c r="BE104" s="136">
        <f>IF(N104="základní",J104,0)</f>
        <v>5941.48</v>
      </c>
      <c r="BF104" s="136">
        <f>IF(N104="snížená",J104,0)</f>
        <v>0</v>
      </c>
      <c r="BG104" s="136">
        <f>IF(N104="zákl. přenesená",J104,0)</f>
        <v>0</v>
      </c>
      <c r="BH104" s="136">
        <f>IF(N104="sníž. přenesená",J104,0)</f>
        <v>0</v>
      </c>
      <c r="BI104" s="136">
        <f>IF(N104="nulová",J104,0)</f>
        <v>0</v>
      </c>
      <c r="BJ104" s="15" t="s">
        <v>78</v>
      </c>
      <c r="BK104" s="136">
        <f>ROUND(I104*H104,2)</f>
        <v>5941.48</v>
      </c>
      <c r="BL104" s="15" t="s">
        <v>128</v>
      </c>
      <c r="BM104" s="135" t="s">
        <v>154</v>
      </c>
    </row>
    <row r="105" spans="2:65" s="1" customFormat="1">
      <c r="B105" s="30"/>
      <c r="D105" s="137" t="s">
        <v>130</v>
      </c>
      <c r="F105" s="138" t="s">
        <v>155</v>
      </c>
      <c r="I105" s="139"/>
      <c r="L105" s="30"/>
      <c r="M105" s="140"/>
      <c r="T105" s="51"/>
      <c r="AT105" s="15" t="s">
        <v>130</v>
      </c>
      <c r="AU105" s="15" t="s">
        <v>80</v>
      </c>
    </row>
    <row r="106" spans="2:65" s="12" customFormat="1">
      <c r="B106" s="141"/>
      <c r="D106" s="142" t="s">
        <v>132</v>
      </c>
      <c r="E106" s="143" t="s">
        <v>19</v>
      </c>
      <c r="F106" s="144" t="s">
        <v>156</v>
      </c>
      <c r="H106" s="145">
        <v>9.9190000000000005</v>
      </c>
      <c r="I106" s="146"/>
      <c r="L106" s="141"/>
      <c r="M106" s="147"/>
      <c r="T106" s="148"/>
      <c r="AT106" s="143" t="s">
        <v>132</v>
      </c>
      <c r="AU106" s="143" t="s">
        <v>80</v>
      </c>
      <c r="AV106" s="12" t="s">
        <v>80</v>
      </c>
      <c r="AW106" s="12" t="s">
        <v>31</v>
      </c>
      <c r="AX106" s="12" t="s">
        <v>78</v>
      </c>
      <c r="AY106" s="143" t="s">
        <v>121</v>
      </c>
    </row>
    <row r="107" spans="2:65" s="1" customFormat="1" ht="37.9" customHeight="1">
      <c r="B107" s="30"/>
      <c r="C107" s="123" t="s">
        <v>157</v>
      </c>
      <c r="D107" s="123" t="s">
        <v>124</v>
      </c>
      <c r="E107" s="124" t="s">
        <v>158</v>
      </c>
      <c r="F107" s="125" t="s">
        <v>159</v>
      </c>
      <c r="G107" s="126" t="s">
        <v>127</v>
      </c>
      <c r="H107" s="127">
        <v>91.2</v>
      </c>
      <c r="I107" s="128">
        <v>151</v>
      </c>
      <c r="J107" s="129">
        <f>ROUND(I107*H107,2)</f>
        <v>13771.2</v>
      </c>
      <c r="K107" s="130"/>
      <c r="L107" s="30"/>
      <c r="M107" s="131" t="s">
        <v>19</v>
      </c>
      <c r="N107" s="132" t="s">
        <v>41</v>
      </c>
      <c r="P107" s="133">
        <f>O107*H107</f>
        <v>0</v>
      </c>
      <c r="Q107" s="133">
        <v>8.4000000000000003E-4</v>
      </c>
      <c r="R107" s="133">
        <f>Q107*H107</f>
        <v>7.6608000000000009E-2</v>
      </c>
      <c r="S107" s="133">
        <v>0</v>
      </c>
      <c r="T107" s="134">
        <f>S107*H107</f>
        <v>0</v>
      </c>
      <c r="AR107" s="135" t="s">
        <v>128</v>
      </c>
      <c r="AT107" s="135" t="s">
        <v>124</v>
      </c>
      <c r="AU107" s="135" t="s">
        <v>80</v>
      </c>
      <c r="AY107" s="15" t="s">
        <v>121</v>
      </c>
      <c r="BE107" s="136">
        <f>IF(N107="základní",J107,0)</f>
        <v>13771.2</v>
      </c>
      <c r="BF107" s="136">
        <f>IF(N107="snížená",J107,0)</f>
        <v>0</v>
      </c>
      <c r="BG107" s="136">
        <f>IF(N107="zákl. přenesená",J107,0)</f>
        <v>0</v>
      </c>
      <c r="BH107" s="136">
        <f>IF(N107="sníž. přenesená",J107,0)</f>
        <v>0</v>
      </c>
      <c r="BI107" s="136">
        <f>IF(N107="nulová",J107,0)</f>
        <v>0</v>
      </c>
      <c r="BJ107" s="15" t="s">
        <v>78</v>
      </c>
      <c r="BK107" s="136">
        <f>ROUND(I107*H107,2)</f>
        <v>13771.2</v>
      </c>
      <c r="BL107" s="15" t="s">
        <v>128</v>
      </c>
      <c r="BM107" s="135" t="s">
        <v>160</v>
      </c>
    </row>
    <row r="108" spans="2:65" s="1" customFormat="1">
      <c r="B108" s="30"/>
      <c r="D108" s="137" t="s">
        <v>130</v>
      </c>
      <c r="F108" s="138" t="s">
        <v>161</v>
      </c>
      <c r="I108" s="139"/>
      <c r="L108" s="30"/>
      <c r="M108" s="140"/>
      <c r="T108" s="51"/>
      <c r="AT108" s="15" t="s">
        <v>130</v>
      </c>
      <c r="AU108" s="15" t="s">
        <v>80</v>
      </c>
    </row>
    <row r="109" spans="2:65" s="12" customFormat="1">
      <c r="B109" s="141"/>
      <c r="D109" s="142" t="s">
        <v>132</v>
      </c>
      <c r="E109" s="143" t="s">
        <v>19</v>
      </c>
      <c r="F109" s="144" t="s">
        <v>162</v>
      </c>
      <c r="H109" s="145">
        <v>91.2</v>
      </c>
      <c r="I109" s="146"/>
      <c r="L109" s="141"/>
      <c r="M109" s="147"/>
      <c r="T109" s="148"/>
      <c r="AT109" s="143" t="s">
        <v>132</v>
      </c>
      <c r="AU109" s="143" t="s">
        <v>80</v>
      </c>
      <c r="AV109" s="12" t="s">
        <v>80</v>
      </c>
      <c r="AW109" s="12" t="s">
        <v>31</v>
      </c>
      <c r="AX109" s="12" t="s">
        <v>78</v>
      </c>
      <c r="AY109" s="143" t="s">
        <v>121</v>
      </c>
    </row>
    <row r="110" spans="2:65" s="1" customFormat="1" ht="44.25" customHeight="1">
      <c r="B110" s="30"/>
      <c r="C110" s="123" t="s">
        <v>128</v>
      </c>
      <c r="D110" s="123" t="s">
        <v>124</v>
      </c>
      <c r="E110" s="124" t="s">
        <v>163</v>
      </c>
      <c r="F110" s="125" t="s">
        <v>164</v>
      </c>
      <c r="G110" s="126" t="s">
        <v>127</v>
      </c>
      <c r="H110" s="127">
        <v>91.22</v>
      </c>
      <c r="I110" s="128">
        <v>93</v>
      </c>
      <c r="J110" s="129">
        <f>ROUND(I110*H110,2)</f>
        <v>8483.4599999999991</v>
      </c>
      <c r="K110" s="130"/>
      <c r="L110" s="30"/>
      <c r="M110" s="131" t="s">
        <v>19</v>
      </c>
      <c r="N110" s="132" t="s">
        <v>41</v>
      </c>
      <c r="P110" s="133">
        <f>O110*H110</f>
        <v>0</v>
      </c>
      <c r="Q110" s="133">
        <v>0</v>
      </c>
      <c r="R110" s="133">
        <f>Q110*H110</f>
        <v>0</v>
      </c>
      <c r="S110" s="133">
        <v>0</v>
      </c>
      <c r="T110" s="134">
        <f>S110*H110</f>
        <v>0</v>
      </c>
      <c r="AR110" s="135" t="s">
        <v>128</v>
      </c>
      <c r="AT110" s="135" t="s">
        <v>124</v>
      </c>
      <c r="AU110" s="135" t="s">
        <v>80</v>
      </c>
      <c r="AY110" s="15" t="s">
        <v>121</v>
      </c>
      <c r="BE110" s="136">
        <f>IF(N110="základní",J110,0)</f>
        <v>8483.4599999999991</v>
      </c>
      <c r="BF110" s="136">
        <f>IF(N110="snížená",J110,0)</f>
        <v>0</v>
      </c>
      <c r="BG110" s="136">
        <f>IF(N110="zákl. přenesená",J110,0)</f>
        <v>0</v>
      </c>
      <c r="BH110" s="136">
        <f>IF(N110="sníž. přenesená",J110,0)</f>
        <v>0</v>
      </c>
      <c r="BI110" s="136">
        <f>IF(N110="nulová",J110,0)</f>
        <v>0</v>
      </c>
      <c r="BJ110" s="15" t="s">
        <v>78</v>
      </c>
      <c r="BK110" s="136">
        <f>ROUND(I110*H110,2)</f>
        <v>8483.4599999999991</v>
      </c>
      <c r="BL110" s="15" t="s">
        <v>128</v>
      </c>
      <c r="BM110" s="135" t="s">
        <v>165</v>
      </c>
    </row>
    <row r="111" spans="2:65" s="1" customFormat="1">
      <c r="B111" s="30"/>
      <c r="D111" s="137" t="s">
        <v>130</v>
      </c>
      <c r="F111" s="138" t="s">
        <v>166</v>
      </c>
      <c r="I111" s="139"/>
      <c r="L111" s="30"/>
      <c r="M111" s="140"/>
      <c r="T111" s="51"/>
      <c r="AT111" s="15" t="s">
        <v>130</v>
      </c>
      <c r="AU111" s="15" t="s">
        <v>80</v>
      </c>
    </row>
    <row r="112" spans="2:65" s="1" customFormat="1" ht="33" customHeight="1">
      <c r="B112" s="30"/>
      <c r="C112" s="123" t="s">
        <v>167</v>
      </c>
      <c r="D112" s="123" t="s">
        <v>124</v>
      </c>
      <c r="E112" s="124" t="s">
        <v>168</v>
      </c>
      <c r="F112" s="125" t="s">
        <v>169</v>
      </c>
      <c r="G112" s="126" t="s">
        <v>148</v>
      </c>
      <c r="H112" s="127">
        <v>36.479999999999997</v>
      </c>
      <c r="I112" s="128">
        <v>70</v>
      </c>
      <c r="J112" s="129">
        <f>ROUND(I112*H112,2)</f>
        <v>2553.6</v>
      </c>
      <c r="K112" s="130"/>
      <c r="L112" s="30"/>
      <c r="M112" s="131" t="s">
        <v>19</v>
      </c>
      <c r="N112" s="132" t="s">
        <v>41</v>
      </c>
      <c r="P112" s="133">
        <f>O112*H112</f>
        <v>0</v>
      </c>
      <c r="Q112" s="133">
        <v>4.6000000000000001E-4</v>
      </c>
      <c r="R112" s="133">
        <f>Q112*H112</f>
        <v>1.6780799999999998E-2</v>
      </c>
      <c r="S112" s="133">
        <v>0</v>
      </c>
      <c r="T112" s="134">
        <f>S112*H112</f>
        <v>0</v>
      </c>
      <c r="AR112" s="135" t="s">
        <v>128</v>
      </c>
      <c r="AT112" s="135" t="s">
        <v>124</v>
      </c>
      <c r="AU112" s="135" t="s">
        <v>80</v>
      </c>
      <c r="AY112" s="15" t="s">
        <v>121</v>
      </c>
      <c r="BE112" s="136">
        <f>IF(N112="základní",J112,0)</f>
        <v>2553.6</v>
      </c>
      <c r="BF112" s="136">
        <f>IF(N112="snížená",J112,0)</f>
        <v>0</v>
      </c>
      <c r="BG112" s="136">
        <f>IF(N112="zákl. přenesená",J112,0)</f>
        <v>0</v>
      </c>
      <c r="BH112" s="136">
        <f>IF(N112="sníž. přenesená",J112,0)</f>
        <v>0</v>
      </c>
      <c r="BI112" s="136">
        <f>IF(N112="nulová",J112,0)</f>
        <v>0</v>
      </c>
      <c r="BJ112" s="15" t="s">
        <v>78</v>
      </c>
      <c r="BK112" s="136">
        <f>ROUND(I112*H112,2)</f>
        <v>2553.6</v>
      </c>
      <c r="BL112" s="15" t="s">
        <v>128</v>
      </c>
      <c r="BM112" s="135" t="s">
        <v>170</v>
      </c>
    </row>
    <row r="113" spans="2:65" s="1" customFormat="1">
      <c r="B113" s="30"/>
      <c r="D113" s="137" t="s">
        <v>130</v>
      </c>
      <c r="F113" s="138" t="s">
        <v>171</v>
      </c>
      <c r="I113" s="139"/>
      <c r="L113" s="30"/>
      <c r="M113" s="140"/>
      <c r="T113" s="51"/>
      <c r="AT113" s="15" t="s">
        <v>130</v>
      </c>
      <c r="AU113" s="15" t="s">
        <v>80</v>
      </c>
    </row>
    <row r="114" spans="2:65" s="1" customFormat="1" ht="37.9" customHeight="1">
      <c r="B114" s="30"/>
      <c r="C114" s="123" t="s">
        <v>172</v>
      </c>
      <c r="D114" s="123" t="s">
        <v>124</v>
      </c>
      <c r="E114" s="124" t="s">
        <v>173</v>
      </c>
      <c r="F114" s="125" t="s">
        <v>174</v>
      </c>
      <c r="G114" s="126" t="s">
        <v>148</v>
      </c>
      <c r="H114" s="127">
        <v>36.479999999999997</v>
      </c>
      <c r="I114" s="128">
        <v>16</v>
      </c>
      <c r="J114" s="129">
        <f>ROUND(I114*H114,2)</f>
        <v>583.67999999999995</v>
      </c>
      <c r="K114" s="130"/>
      <c r="L114" s="30"/>
      <c r="M114" s="131" t="s">
        <v>19</v>
      </c>
      <c r="N114" s="132" t="s">
        <v>41</v>
      </c>
      <c r="P114" s="133">
        <f>O114*H114</f>
        <v>0</v>
      </c>
      <c r="Q114" s="133">
        <v>0</v>
      </c>
      <c r="R114" s="133">
        <f>Q114*H114</f>
        <v>0</v>
      </c>
      <c r="S114" s="133">
        <v>0</v>
      </c>
      <c r="T114" s="134">
        <f>S114*H114</f>
        <v>0</v>
      </c>
      <c r="AR114" s="135" t="s">
        <v>128</v>
      </c>
      <c r="AT114" s="135" t="s">
        <v>124</v>
      </c>
      <c r="AU114" s="135" t="s">
        <v>80</v>
      </c>
      <c r="AY114" s="15" t="s">
        <v>121</v>
      </c>
      <c r="BE114" s="136">
        <f>IF(N114="základní",J114,0)</f>
        <v>583.67999999999995</v>
      </c>
      <c r="BF114" s="136">
        <f>IF(N114="snížená",J114,0)</f>
        <v>0</v>
      </c>
      <c r="BG114" s="136">
        <f>IF(N114="zákl. přenesená",J114,0)</f>
        <v>0</v>
      </c>
      <c r="BH114" s="136">
        <f>IF(N114="sníž. přenesená",J114,0)</f>
        <v>0</v>
      </c>
      <c r="BI114" s="136">
        <f>IF(N114="nulová",J114,0)</f>
        <v>0</v>
      </c>
      <c r="BJ114" s="15" t="s">
        <v>78</v>
      </c>
      <c r="BK114" s="136">
        <f>ROUND(I114*H114,2)</f>
        <v>583.67999999999995</v>
      </c>
      <c r="BL114" s="15" t="s">
        <v>128</v>
      </c>
      <c r="BM114" s="135" t="s">
        <v>175</v>
      </c>
    </row>
    <row r="115" spans="2:65" s="1" customFormat="1">
      <c r="B115" s="30"/>
      <c r="D115" s="137" t="s">
        <v>130</v>
      </c>
      <c r="F115" s="138" t="s">
        <v>176</v>
      </c>
      <c r="I115" s="139"/>
      <c r="L115" s="30"/>
      <c r="M115" s="140"/>
      <c r="T115" s="51"/>
      <c r="AT115" s="15" t="s">
        <v>130</v>
      </c>
      <c r="AU115" s="15" t="s">
        <v>80</v>
      </c>
    </row>
    <row r="116" spans="2:65" s="1" customFormat="1" ht="62.65" customHeight="1">
      <c r="B116" s="30"/>
      <c r="C116" s="123" t="s">
        <v>177</v>
      </c>
      <c r="D116" s="123" t="s">
        <v>124</v>
      </c>
      <c r="E116" s="124" t="s">
        <v>178</v>
      </c>
      <c r="F116" s="125" t="s">
        <v>179</v>
      </c>
      <c r="G116" s="126" t="s">
        <v>148</v>
      </c>
      <c r="H116" s="127">
        <v>18.239999999999998</v>
      </c>
      <c r="I116" s="128">
        <v>280</v>
      </c>
      <c r="J116" s="129">
        <f>ROUND(I116*H116,2)</f>
        <v>5107.2</v>
      </c>
      <c r="K116" s="130"/>
      <c r="L116" s="30"/>
      <c r="M116" s="131" t="s">
        <v>19</v>
      </c>
      <c r="N116" s="132" t="s">
        <v>41</v>
      </c>
      <c r="P116" s="133">
        <f>O116*H116</f>
        <v>0</v>
      </c>
      <c r="Q116" s="133">
        <v>0</v>
      </c>
      <c r="R116" s="133">
        <f>Q116*H116</f>
        <v>0</v>
      </c>
      <c r="S116" s="133">
        <v>0</v>
      </c>
      <c r="T116" s="134">
        <f>S116*H116</f>
        <v>0</v>
      </c>
      <c r="AR116" s="135" t="s">
        <v>128</v>
      </c>
      <c r="AT116" s="135" t="s">
        <v>124</v>
      </c>
      <c r="AU116" s="135" t="s">
        <v>80</v>
      </c>
      <c r="AY116" s="15" t="s">
        <v>121</v>
      </c>
      <c r="BE116" s="136">
        <f>IF(N116="základní",J116,0)</f>
        <v>5107.2</v>
      </c>
      <c r="BF116" s="136">
        <f>IF(N116="snížená",J116,0)</f>
        <v>0</v>
      </c>
      <c r="BG116" s="136">
        <f>IF(N116="zákl. přenesená",J116,0)</f>
        <v>0</v>
      </c>
      <c r="BH116" s="136">
        <f>IF(N116="sníž. přenesená",J116,0)</f>
        <v>0</v>
      </c>
      <c r="BI116" s="136">
        <f>IF(N116="nulová",J116,0)</f>
        <v>0</v>
      </c>
      <c r="BJ116" s="15" t="s">
        <v>78</v>
      </c>
      <c r="BK116" s="136">
        <f>ROUND(I116*H116,2)</f>
        <v>5107.2</v>
      </c>
      <c r="BL116" s="15" t="s">
        <v>128</v>
      </c>
      <c r="BM116" s="135" t="s">
        <v>180</v>
      </c>
    </row>
    <row r="117" spans="2:65" s="1" customFormat="1">
      <c r="B117" s="30"/>
      <c r="D117" s="137" t="s">
        <v>130</v>
      </c>
      <c r="F117" s="138" t="s">
        <v>181</v>
      </c>
      <c r="I117" s="139"/>
      <c r="L117" s="30"/>
      <c r="M117" s="140"/>
      <c r="T117" s="51"/>
      <c r="AT117" s="15" t="s">
        <v>130</v>
      </c>
      <c r="AU117" s="15" t="s">
        <v>80</v>
      </c>
    </row>
    <row r="118" spans="2:65" s="12" customFormat="1">
      <c r="B118" s="141"/>
      <c r="D118" s="142" t="s">
        <v>132</v>
      </c>
      <c r="E118" s="143" t="s">
        <v>19</v>
      </c>
      <c r="F118" s="144" t="s">
        <v>182</v>
      </c>
      <c r="H118" s="145">
        <v>18.239999999999998</v>
      </c>
      <c r="I118" s="146"/>
      <c r="L118" s="141"/>
      <c r="M118" s="147"/>
      <c r="T118" s="148"/>
      <c r="AT118" s="143" t="s">
        <v>132</v>
      </c>
      <c r="AU118" s="143" t="s">
        <v>80</v>
      </c>
      <c r="AV118" s="12" t="s">
        <v>80</v>
      </c>
      <c r="AW118" s="12" t="s">
        <v>31</v>
      </c>
      <c r="AX118" s="12" t="s">
        <v>78</v>
      </c>
      <c r="AY118" s="143" t="s">
        <v>121</v>
      </c>
    </row>
    <row r="119" spans="2:65" s="1" customFormat="1" ht="66.75" customHeight="1">
      <c r="B119" s="30"/>
      <c r="C119" s="123" t="s">
        <v>183</v>
      </c>
      <c r="D119" s="123" t="s">
        <v>124</v>
      </c>
      <c r="E119" s="124" t="s">
        <v>184</v>
      </c>
      <c r="F119" s="125" t="s">
        <v>185</v>
      </c>
      <c r="G119" s="126" t="s">
        <v>148</v>
      </c>
      <c r="H119" s="127">
        <v>109.44</v>
      </c>
      <c r="I119" s="128">
        <v>22</v>
      </c>
      <c r="J119" s="129">
        <f>ROUND(I119*H119,2)</f>
        <v>2407.6799999999998</v>
      </c>
      <c r="K119" s="130"/>
      <c r="L119" s="30"/>
      <c r="M119" s="131" t="s">
        <v>19</v>
      </c>
      <c r="N119" s="132" t="s">
        <v>41</v>
      </c>
      <c r="P119" s="133">
        <f>O119*H119</f>
        <v>0</v>
      </c>
      <c r="Q119" s="133">
        <v>0</v>
      </c>
      <c r="R119" s="133">
        <f>Q119*H119</f>
        <v>0</v>
      </c>
      <c r="S119" s="133">
        <v>0</v>
      </c>
      <c r="T119" s="134">
        <f>S119*H119</f>
        <v>0</v>
      </c>
      <c r="AR119" s="135" t="s">
        <v>128</v>
      </c>
      <c r="AT119" s="135" t="s">
        <v>124</v>
      </c>
      <c r="AU119" s="135" t="s">
        <v>80</v>
      </c>
      <c r="AY119" s="15" t="s">
        <v>121</v>
      </c>
      <c r="BE119" s="136">
        <f>IF(N119="základní",J119,0)</f>
        <v>2407.6799999999998</v>
      </c>
      <c r="BF119" s="136">
        <f>IF(N119="snížená",J119,0)</f>
        <v>0</v>
      </c>
      <c r="BG119" s="136">
        <f>IF(N119="zákl. přenesená",J119,0)</f>
        <v>0</v>
      </c>
      <c r="BH119" s="136">
        <f>IF(N119="sníž. přenesená",J119,0)</f>
        <v>0</v>
      </c>
      <c r="BI119" s="136">
        <f>IF(N119="nulová",J119,0)</f>
        <v>0</v>
      </c>
      <c r="BJ119" s="15" t="s">
        <v>78</v>
      </c>
      <c r="BK119" s="136">
        <f>ROUND(I119*H119,2)</f>
        <v>2407.6799999999998</v>
      </c>
      <c r="BL119" s="15" t="s">
        <v>128</v>
      </c>
      <c r="BM119" s="135" t="s">
        <v>186</v>
      </c>
    </row>
    <row r="120" spans="2:65" s="1" customFormat="1">
      <c r="B120" s="30"/>
      <c r="D120" s="137" t="s">
        <v>130</v>
      </c>
      <c r="F120" s="138" t="s">
        <v>187</v>
      </c>
      <c r="I120" s="139"/>
      <c r="L120" s="30"/>
      <c r="M120" s="140"/>
      <c r="T120" s="51"/>
      <c r="AT120" s="15" t="s">
        <v>130</v>
      </c>
      <c r="AU120" s="15" t="s">
        <v>80</v>
      </c>
    </row>
    <row r="121" spans="2:65" s="12" customFormat="1">
      <c r="B121" s="141"/>
      <c r="D121" s="142" t="s">
        <v>132</v>
      </c>
      <c r="E121" s="143" t="s">
        <v>19</v>
      </c>
      <c r="F121" s="144" t="s">
        <v>188</v>
      </c>
      <c r="H121" s="145">
        <v>109.44</v>
      </c>
      <c r="I121" s="146"/>
      <c r="L121" s="141"/>
      <c r="M121" s="147"/>
      <c r="T121" s="148"/>
      <c r="AT121" s="143" t="s">
        <v>132</v>
      </c>
      <c r="AU121" s="143" t="s">
        <v>80</v>
      </c>
      <c r="AV121" s="12" t="s">
        <v>80</v>
      </c>
      <c r="AW121" s="12" t="s">
        <v>31</v>
      </c>
      <c r="AX121" s="12" t="s">
        <v>78</v>
      </c>
      <c r="AY121" s="143" t="s">
        <v>121</v>
      </c>
    </row>
    <row r="122" spans="2:65" s="1" customFormat="1" ht="44.25" customHeight="1">
      <c r="B122" s="30"/>
      <c r="C122" s="123" t="s">
        <v>189</v>
      </c>
      <c r="D122" s="123" t="s">
        <v>124</v>
      </c>
      <c r="E122" s="124" t="s">
        <v>190</v>
      </c>
      <c r="F122" s="125" t="s">
        <v>191</v>
      </c>
      <c r="G122" s="126" t="s">
        <v>148</v>
      </c>
      <c r="H122" s="127">
        <v>36.479999999999997</v>
      </c>
      <c r="I122" s="128">
        <v>169</v>
      </c>
      <c r="J122" s="129">
        <f>ROUND(I122*H122,2)</f>
        <v>6165.12</v>
      </c>
      <c r="K122" s="130"/>
      <c r="L122" s="30"/>
      <c r="M122" s="131" t="s">
        <v>19</v>
      </c>
      <c r="N122" s="132" t="s">
        <v>41</v>
      </c>
      <c r="P122" s="133">
        <f>O122*H122</f>
        <v>0</v>
      </c>
      <c r="Q122" s="133">
        <v>0</v>
      </c>
      <c r="R122" s="133">
        <f>Q122*H122</f>
        <v>0</v>
      </c>
      <c r="S122" s="133">
        <v>0</v>
      </c>
      <c r="T122" s="134">
        <f>S122*H122</f>
        <v>0</v>
      </c>
      <c r="AR122" s="135" t="s">
        <v>128</v>
      </c>
      <c r="AT122" s="135" t="s">
        <v>124</v>
      </c>
      <c r="AU122" s="135" t="s">
        <v>80</v>
      </c>
      <c r="AY122" s="15" t="s">
        <v>121</v>
      </c>
      <c r="BE122" s="136">
        <f>IF(N122="základní",J122,0)</f>
        <v>6165.12</v>
      </c>
      <c r="BF122" s="136">
        <f>IF(N122="snížená",J122,0)</f>
        <v>0</v>
      </c>
      <c r="BG122" s="136">
        <f>IF(N122="zákl. přenesená",J122,0)</f>
        <v>0</v>
      </c>
      <c r="BH122" s="136">
        <f>IF(N122="sníž. přenesená",J122,0)</f>
        <v>0</v>
      </c>
      <c r="BI122" s="136">
        <f>IF(N122="nulová",J122,0)</f>
        <v>0</v>
      </c>
      <c r="BJ122" s="15" t="s">
        <v>78</v>
      </c>
      <c r="BK122" s="136">
        <f>ROUND(I122*H122,2)</f>
        <v>6165.12</v>
      </c>
      <c r="BL122" s="15" t="s">
        <v>128</v>
      </c>
      <c r="BM122" s="135" t="s">
        <v>192</v>
      </c>
    </row>
    <row r="123" spans="2:65" s="1" customFormat="1">
      <c r="B123" s="30"/>
      <c r="D123" s="137" t="s">
        <v>130</v>
      </c>
      <c r="F123" s="138" t="s">
        <v>193</v>
      </c>
      <c r="I123" s="139"/>
      <c r="L123" s="30"/>
      <c r="M123" s="140"/>
      <c r="T123" s="51"/>
      <c r="AT123" s="15" t="s">
        <v>130</v>
      </c>
      <c r="AU123" s="15" t="s">
        <v>80</v>
      </c>
    </row>
    <row r="124" spans="2:65" s="1" customFormat="1" ht="44.25" customHeight="1">
      <c r="B124" s="30"/>
      <c r="C124" s="123" t="s">
        <v>194</v>
      </c>
      <c r="D124" s="123" t="s">
        <v>124</v>
      </c>
      <c r="E124" s="124" t="s">
        <v>195</v>
      </c>
      <c r="F124" s="125" t="s">
        <v>196</v>
      </c>
      <c r="G124" s="126" t="s">
        <v>197</v>
      </c>
      <c r="H124" s="127">
        <v>32.832000000000001</v>
      </c>
      <c r="I124" s="128">
        <v>352</v>
      </c>
      <c r="J124" s="129">
        <f>ROUND(I124*H124,2)</f>
        <v>11556.86</v>
      </c>
      <c r="K124" s="130"/>
      <c r="L124" s="30"/>
      <c r="M124" s="131" t="s">
        <v>19</v>
      </c>
      <c r="N124" s="132" t="s">
        <v>41</v>
      </c>
      <c r="P124" s="133">
        <f>O124*H124</f>
        <v>0</v>
      </c>
      <c r="Q124" s="133">
        <v>0</v>
      </c>
      <c r="R124" s="133">
        <f>Q124*H124</f>
        <v>0</v>
      </c>
      <c r="S124" s="133">
        <v>0</v>
      </c>
      <c r="T124" s="134">
        <f>S124*H124</f>
        <v>0</v>
      </c>
      <c r="AR124" s="135" t="s">
        <v>128</v>
      </c>
      <c r="AT124" s="135" t="s">
        <v>124</v>
      </c>
      <c r="AU124" s="135" t="s">
        <v>80</v>
      </c>
      <c r="AY124" s="15" t="s">
        <v>121</v>
      </c>
      <c r="BE124" s="136">
        <f>IF(N124="základní",J124,0)</f>
        <v>11556.86</v>
      </c>
      <c r="BF124" s="136">
        <f>IF(N124="snížená",J124,0)</f>
        <v>0</v>
      </c>
      <c r="BG124" s="136">
        <f>IF(N124="zákl. přenesená",J124,0)</f>
        <v>0</v>
      </c>
      <c r="BH124" s="136">
        <f>IF(N124="sníž. přenesená",J124,0)</f>
        <v>0</v>
      </c>
      <c r="BI124" s="136">
        <f>IF(N124="nulová",J124,0)</f>
        <v>0</v>
      </c>
      <c r="BJ124" s="15" t="s">
        <v>78</v>
      </c>
      <c r="BK124" s="136">
        <f>ROUND(I124*H124,2)</f>
        <v>11556.86</v>
      </c>
      <c r="BL124" s="15" t="s">
        <v>128</v>
      </c>
      <c r="BM124" s="135" t="s">
        <v>198</v>
      </c>
    </row>
    <row r="125" spans="2:65" s="1" customFormat="1">
      <c r="B125" s="30"/>
      <c r="D125" s="137" t="s">
        <v>130</v>
      </c>
      <c r="F125" s="138" t="s">
        <v>199</v>
      </c>
      <c r="I125" s="139"/>
      <c r="L125" s="30"/>
      <c r="M125" s="140"/>
      <c r="T125" s="51"/>
      <c r="AT125" s="15" t="s">
        <v>130</v>
      </c>
      <c r="AU125" s="15" t="s">
        <v>80</v>
      </c>
    </row>
    <row r="126" spans="2:65" s="12" customFormat="1">
      <c r="B126" s="141"/>
      <c r="D126" s="142" t="s">
        <v>132</v>
      </c>
      <c r="E126" s="143" t="s">
        <v>19</v>
      </c>
      <c r="F126" s="144" t="s">
        <v>200</v>
      </c>
      <c r="H126" s="145">
        <v>32.832000000000001</v>
      </c>
      <c r="I126" s="146"/>
      <c r="L126" s="141"/>
      <c r="M126" s="147"/>
      <c r="T126" s="148"/>
      <c r="AT126" s="143" t="s">
        <v>132</v>
      </c>
      <c r="AU126" s="143" t="s">
        <v>80</v>
      </c>
      <c r="AV126" s="12" t="s">
        <v>80</v>
      </c>
      <c r="AW126" s="12" t="s">
        <v>31</v>
      </c>
      <c r="AX126" s="12" t="s">
        <v>78</v>
      </c>
      <c r="AY126" s="143" t="s">
        <v>121</v>
      </c>
    </row>
    <row r="127" spans="2:65" s="1" customFormat="1" ht="37.9" customHeight="1">
      <c r="B127" s="30"/>
      <c r="C127" s="123" t="s">
        <v>201</v>
      </c>
      <c r="D127" s="123" t="s">
        <v>124</v>
      </c>
      <c r="E127" s="124" t="s">
        <v>202</v>
      </c>
      <c r="F127" s="125" t="s">
        <v>203</v>
      </c>
      <c r="G127" s="126" t="s">
        <v>148</v>
      </c>
      <c r="H127" s="127">
        <v>18.239999999999998</v>
      </c>
      <c r="I127" s="128">
        <v>22</v>
      </c>
      <c r="J127" s="129">
        <f>ROUND(I127*H127,2)</f>
        <v>401.28</v>
      </c>
      <c r="K127" s="130"/>
      <c r="L127" s="30"/>
      <c r="M127" s="131" t="s">
        <v>19</v>
      </c>
      <c r="N127" s="132" t="s">
        <v>41</v>
      </c>
      <c r="P127" s="133">
        <f>O127*H127</f>
        <v>0</v>
      </c>
      <c r="Q127" s="133">
        <v>0</v>
      </c>
      <c r="R127" s="133">
        <f>Q127*H127</f>
        <v>0</v>
      </c>
      <c r="S127" s="133">
        <v>0</v>
      </c>
      <c r="T127" s="134">
        <f>S127*H127</f>
        <v>0</v>
      </c>
      <c r="AR127" s="135" t="s">
        <v>128</v>
      </c>
      <c r="AT127" s="135" t="s">
        <v>124</v>
      </c>
      <c r="AU127" s="135" t="s">
        <v>80</v>
      </c>
      <c r="AY127" s="15" t="s">
        <v>121</v>
      </c>
      <c r="BE127" s="136">
        <f>IF(N127="základní",J127,0)</f>
        <v>401.28</v>
      </c>
      <c r="BF127" s="136">
        <f>IF(N127="snížená",J127,0)</f>
        <v>0</v>
      </c>
      <c r="BG127" s="136">
        <f>IF(N127="zákl. přenesená",J127,0)</f>
        <v>0</v>
      </c>
      <c r="BH127" s="136">
        <f>IF(N127="sníž. přenesená",J127,0)</f>
        <v>0</v>
      </c>
      <c r="BI127" s="136">
        <f>IF(N127="nulová",J127,0)</f>
        <v>0</v>
      </c>
      <c r="BJ127" s="15" t="s">
        <v>78</v>
      </c>
      <c r="BK127" s="136">
        <f>ROUND(I127*H127,2)</f>
        <v>401.28</v>
      </c>
      <c r="BL127" s="15" t="s">
        <v>128</v>
      </c>
      <c r="BM127" s="135" t="s">
        <v>204</v>
      </c>
    </row>
    <row r="128" spans="2:65" s="1" customFormat="1">
      <c r="B128" s="30"/>
      <c r="D128" s="137" t="s">
        <v>130</v>
      </c>
      <c r="F128" s="138" t="s">
        <v>205</v>
      </c>
      <c r="I128" s="139"/>
      <c r="L128" s="30"/>
      <c r="M128" s="140"/>
      <c r="T128" s="51"/>
      <c r="AT128" s="15" t="s">
        <v>130</v>
      </c>
      <c r="AU128" s="15" t="s">
        <v>80</v>
      </c>
    </row>
    <row r="129" spans="2:65" s="1" customFormat="1" ht="44.25" customHeight="1">
      <c r="B129" s="30"/>
      <c r="C129" s="123" t="s">
        <v>8</v>
      </c>
      <c r="D129" s="123" t="s">
        <v>124</v>
      </c>
      <c r="E129" s="124" t="s">
        <v>206</v>
      </c>
      <c r="F129" s="125" t="s">
        <v>207</v>
      </c>
      <c r="G129" s="126" t="s">
        <v>148</v>
      </c>
      <c r="H129" s="127">
        <v>18.239999999999998</v>
      </c>
      <c r="I129" s="128">
        <v>159</v>
      </c>
      <c r="J129" s="129">
        <f>ROUND(I129*H129,2)</f>
        <v>2900.16</v>
      </c>
      <c r="K129" s="130"/>
      <c r="L129" s="30"/>
      <c r="M129" s="131" t="s">
        <v>19</v>
      </c>
      <c r="N129" s="132" t="s">
        <v>41</v>
      </c>
      <c r="P129" s="133">
        <f>O129*H129</f>
        <v>0</v>
      </c>
      <c r="Q129" s="133">
        <v>0</v>
      </c>
      <c r="R129" s="133">
        <f>Q129*H129</f>
        <v>0</v>
      </c>
      <c r="S129" s="133">
        <v>0</v>
      </c>
      <c r="T129" s="134">
        <f>S129*H129</f>
        <v>0</v>
      </c>
      <c r="AR129" s="135" t="s">
        <v>128</v>
      </c>
      <c r="AT129" s="135" t="s">
        <v>124</v>
      </c>
      <c r="AU129" s="135" t="s">
        <v>80</v>
      </c>
      <c r="AY129" s="15" t="s">
        <v>121</v>
      </c>
      <c r="BE129" s="136">
        <f>IF(N129="základní",J129,0)</f>
        <v>2900.16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5" t="s">
        <v>78</v>
      </c>
      <c r="BK129" s="136">
        <f>ROUND(I129*H129,2)</f>
        <v>2900.16</v>
      </c>
      <c r="BL129" s="15" t="s">
        <v>128</v>
      </c>
      <c r="BM129" s="135" t="s">
        <v>208</v>
      </c>
    </row>
    <row r="130" spans="2:65" s="1" customFormat="1">
      <c r="B130" s="30"/>
      <c r="D130" s="137" t="s">
        <v>130</v>
      </c>
      <c r="F130" s="138" t="s">
        <v>209</v>
      </c>
      <c r="I130" s="139"/>
      <c r="L130" s="30"/>
      <c r="M130" s="140"/>
      <c r="T130" s="51"/>
      <c r="AT130" s="15" t="s">
        <v>130</v>
      </c>
      <c r="AU130" s="15" t="s">
        <v>80</v>
      </c>
    </row>
    <row r="131" spans="2:65" s="12" customFormat="1">
      <c r="B131" s="141"/>
      <c r="D131" s="142" t="s">
        <v>132</v>
      </c>
      <c r="E131" s="143" t="s">
        <v>88</v>
      </c>
      <c r="F131" s="144" t="s">
        <v>210</v>
      </c>
      <c r="H131" s="145">
        <v>18.239999999999998</v>
      </c>
      <c r="I131" s="146"/>
      <c r="L131" s="141"/>
      <c r="M131" s="147"/>
      <c r="T131" s="148"/>
      <c r="AT131" s="143" t="s">
        <v>132</v>
      </c>
      <c r="AU131" s="143" t="s">
        <v>80</v>
      </c>
      <c r="AV131" s="12" t="s">
        <v>80</v>
      </c>
      <c r="AW131" s="12" t="s">
        <v>31</v>
      </c>
      <c r="AX131" s="12" t="s">
        <v>78</v>
      </c>
      <c r="AY131" s="143" t="s">
        <v>121</v>
      </c>
    </row>
    <row r="132" spans="2:65" s="1" customFormat="1" ht="66.75" customHeight="1">
      <c r="B132" s="30"/>
      <c r="C132" s="123" t="s">
        <v>211</v>
      </c>
      <c r="D132" s="123" t="s">
        <v>124</v>
      </c>
      <c r="E132" s="124" t="s">
        <v>212</v>
      </c>
      <c r="F132" s="125" t="s">
        <v>213</v>
      </c>
      <c r="G132" s="126" t="s">
        <v>148</v>
      </c>
      <c r="H132" s="127">
        <v>15.2</v>
      </c>
      <c r="I132" s="128">
        <v>238</v>
      </c>
      <c r="J132" s="129">
        <f>ROUND(I132*H132,2)</f>
        <v>3617.6</v>
      </c>
      <c r="K132" s="130"/>
      <c r="L132" s="30"/>
      <c r="M132" s="131" t="s">
        <v>19</v>
      </c>
      <c r="N132" s="132" t="s">
        <v>41</v>
      </c>
      <c r="P132" s="133">
        <f>O132*H132</f>
        <v>0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128</v>
      </c>
      <c r="AT132" s="135" t="s">
        <v>124</v>
      </c>
      <c r="AU132" s="135" t="s">
        <v>80</v>
      </c>
      <c r="AY132" s="15" t="s">
        <v>121</v>
      </c>
      <c r="BE132" s="136">
        <f>IF(N132="základní",J132,0)</f>
        <v>3617.6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5" t="s">
        <v>78</v>
      </c>
      <c r="BK132" s="136">
        <f>ROUND(I132*H132,2)</f>
        <v>3617.6</v>
      </c>
      <c r="BL132" s="15" t="s">
        <v>128</v>
      </c>
      <c r="BM132" s="135" t="s">
        <v>214</v>
      </c>
    </row>
    <row r="133" spans="2:65" s="1" customFormat="1">
      <c r="B133" s="30"/>
      <c r="D133" s="137" t="s">
        <v>130</v>
      </c>
      <c r="F133" s="138" t="s">
        <v>215</v>
      </c>
      <c r="I133" s="139"/>
      <c r="L133" s="30"/>
      <c r="M133" s="140"/>
      <c r="T133" s="51"/>
      <c r="AT133" s="15" t="s">
        <v>130</v>
      </c>
      <c r="AU133" s="15" t="s">
        <v>80</v>
      </c>
    </row>
    <row r="134" spans="2:65" s="12" customFormat="1">
      <c r="B134" s="141"/>
      <c r="D134" s="142" t="s">
        <v>132</v>
      </c>
      <c r="E134" s="143" t="s">
        <v>86</v>
      </c>
      <c r="F134" s="144" t="s">
        <v>216</v>
      </c>
      <c r="H134" s="145">
        <v>15.2</v>
      </c>
      <c r="I134" s="146"/>
      <c r="L134" s="141"/>
      <c r="M134" s="147"/>
      <c r="T134" s="148"/>
      <c r="AT134" s="143" t="s">
        <v>132</v>
      </c>
      <c r="AU134" s="143" t="s">
        <v>80</v>
      </c>
      <c r="AV134" s="12" t="s">
        <v>80</v>
      </c>
      <c r="AW134" s="12" t="s">
        <v>31</v>
      </c>
      <c r="AX134" s="12" t="s">
        <v>78</v>
      </c>
      <c r="AY134" s="143" t="s">
        <v>121</v>
      </c>
    </row>
    <row r="135" spans="2:65" s="1" customFormat="1" ht="16.5" customHeight="1">
      <c r="B135" s="30"/>
      <c r="C135" s="149" t="s">
        <v>217</v>
      </c>
      <c r="D135" s="149" t="s">
        <v>218</v>
      </c>
      <c r="E135" s="150" t="s">
        <v>219</v>
      </c>
      <c r="F135" s="151" t="s">
        <v>220</v>
      </c>
      <c r="G135" s="152" t="s">
        <v>197</v>
      </c>
      <c r="H135" s="153">
        <v>30.4</v>
      </c>
      <c r="I135" s="154">
        <v>300</v>
      </c>
      <c r="J135" s="155">
        <f>ROUND(I135*H135,2)</f>
        <v>9120</v>
      </c>
      <c r="K135" s="156"/>
      <c r="L135" s="157"/>
      <c r="M135" s="158" t="s">
        <v>19</v>
      </c>
      <c r="N135" s="159" t="s">
        <v>41</v>
      </c>
      <c r="P135" s="133">
        <f>O135*H135</f>
        <v>0</v>
      </c>
      <c r="Q135" s="133">
        <v>1</v>
      </c>
      <c r="R135" s="133">
        <f>Q135*H135</f>
        <v>30.4</v>
      </c>
      <c r="S135" s="133">
        <v>0</v>
      </c>
      <c r="T135" s="134">
        <f>S135*H135</f>
        <v>0</v>
      </c>
      <c r="AR135" s="135" t="s">
        <v>183</v>
      </c>
      <c r="AT135" s="135" t="s">
        <v>218</v>
      </c>
      <c r="AU135" s="135" t="s">
        <v>80</v>
      </c>
      <c r="AY135" s="15" t="s">
        <v>121</v>
      </c>
      <c r="BE135" s="136">
        <f>IF(N135="základní",J135,0)</f>
        <v>9120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5" t="s">
        <v>78</v>
      </c>
      <c r="BK135" s="136">
        <f>ROUND(I135*H135,2)</f>
        <v>9120</v>
      </c>
      <c r="BL135" s="15" t="s">
        <v>128</v>
      </c>
      <c r="BM135" s="135" t="s">
        <v>221</v>
      </c>
    </row>
    <row r="136" spans="2:65" s="12" customFormat="1">
      <c r="B136" s="141"/>
      <c r="D136" s="142" t="s">
        <v>132</v>
      </c>
      <c r="F136" s="144" t="s">
        <v>222</v>
      </c>
      <c r="H136" s="145">
        <v>30.4</v>
      </c>
      <c r="I136" s="146"/>
      <c r="L136" s="141"/>
      <c r="M136" s="147"/>
      <c r="T136" s="148"/>
      <c r="AT136" s="143" t="s">
        <v>132</v>
      </c>
      <c r="AU136" s="143" t="s">
        <v>80</v>
      </c>
      <c r="AV136" s="12" t="s">
        <v>80</v>
      </c>
      <c r="AW136" s="12" t="s">
        <v>4</v>
      </c>
      <c r="AX136" s="12" t="s">
        <v>78</v>
      </c>
      <c r="AY136" s="143" t="s">
        <v>121</v>
      </c>
    </row>
    <row r="137" spans="2:65" s="1" customFormat="1" ht="33" customHeight="1">
      <c r="B137" s="30"/>
      <c r="C137" s="123" t="s">
        <v>223</v>
      </c>
      <c r="D137" s="123" t="s">
        <v>124</v>
      </c>
      <c r="E137" s="124" t="s">
        <v>224</v>
      </c>
      <c r="F137" s="125" t="s">
        <v>225</v>
      </c>
      <c r="G137" s="126" t="s">
        <v>127</v>
      </c>
      <c r="H137" s="127">
        <v>30.4</v>
      </c>
      <c r="I137" s="128">
        <v>26</v>
      </c>
      <c r="J137" s="129">
        <f>ROUND(I137*H137,2)</f>
        <v>790.4</v>
      </c>
      <c r="K137" s="130"/>
      <c r="L137" s="30"/>
      <c r="M137" s="131" t="s">
        <v>19</v>
      </c>
      <c r="N137" s="132" t="s">
        <v>41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128</v>
      </c>
      <c r="AT137" s="135" t="s">
        <v>124</v>
      </c>
      <c r="AU137" s="135" t="s">
        <v>80</v>
      </c>
      <c r="AY137" s="15" t="s">
        <v>121</v>
      </c>
      <c r="BE137" s="136">
        <f>IF(N137="základní",J137,0)</f>
        <v>790.4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5" t="s">
        <v>78</v>
      </c>
      <c r="BK137" s="136">
        <f>ROUND(I137*H137,2)</f>
        <v>790.4</v>
      </c>
      <c r="BL137" s="15" t="s">
        <v>128</v>
      </c>
      <c r="BM137" s="135" t="s">
        <v>226</v>
      </c>
    </row>
    <row r="138" spans="2:65" s="1" customFormat="1">
      <c r="B138" s="30"/>
      <c r="D138" s="137" t="s">
        <v>130</v>
      </c>
      <c r="F138" s="138" t="s">
        <v>227</v>
      </c>
      <c r="I138" s="139"/>
      <c r="L138" s="30"/>
      <c r="M138" s="140"/>
      <c r="T138" s="51"/>
      <c r="AT138" s="15" t="s">
        <v>130</v>
      </c>
      <c r="AU138" s="15" t="s">
        <v>80</v>
      </c>
    </row>
    <row r="139" spans="2:65" s="12" customFormat="1">
      <c r="B139" s="141"/>
      <c r="D139" s="142" t="s">
        <v>132</v>
      </c>
      <c r="E139" s="143" t="s">
        <v>19</v>
      </c>
      <c r="F139" s="144" t="s">
        <v>228</v>
      </c>
      <c r="H139" s="145">
        <v>30.4</v>
      </c>
      <c r="I139" s="146"/>
      <c r="L139" s="141"/>
      <c r="M139" s="147"/>
      <c r="T139" s="148"/>
      <c r="AT139" s="143" t="s">
        <v>132</v>
      </c>
      <c r="AU139" s="143" t="s">
        <v>80</v>
      </c>
      <c r="AV139" s="12" t="s">
        <v>80</v>
      </c>
      <c r="AW139" s="12" t="s">
        <v>31</v>
      </c>
      <c r="AX139" s="12" t="s">
        <v>78</v>
      </c>
      <c r="AY139" s="143" t="s">
        <v>121</v>
      </c>
    </row>
    <row r="140" spans="2:65" s="11" customFormat="1" ht="22.9" customHeight="1">
      <c r="B140" s="111"/>
      <c r="D140" s="112" t="s">
        <v>69</v>
      </c>
      <c r="E140" s="121" t="s">
        <v>80</v>
      </c>
      <c r="F140" s="121" t="s">
        <v>229</v>
      </c>
      <c r="I140" s="114"/>
      <c r="J140" s="122">
        <f>BK140</f>
        <v>1336</v>
      </c>
      <c r="L140" s="111"/>
      <c r="M140" s="116"/>
      <c r="P140" s="117">
        <f>SUM(P141:P143)</f>
        <v>0</v>
      </c>
      <c r="R140" s="117">
        <f>SUM(R141:R143)</f>
        <v>0.86399999999999999</v>
      </c>
      <c r="T140" s="118">
        <f>SUM(T141:T143)</f>
        <v>0</v>
      </c>
      <c r="AR140" s="112" t="s">
        <v>78</v>
      </c>
      <c r="AT140" s="119" t="s">
        <v>69</v>
      </c>
      <c r="AU140" s="119" t="s">
        <v>78</v>
      </c>
      <c r="AY140" s="112" t="s">
        <v>121</v>
      </c>
      <c r="BK140" s="120">
        <f>SUM(BK141:BK143)</f>
        <v>1336</v>
      </c>
    </row>
    <row r="141" spans="2:65" s="1" customFormat="1" ht="24.2" customHeight="1">
      <c r="B141" s="30"/>
      <c r="C141" s="123" t="s">
        <v>230</v>
      </c>
      <c r="D141" s="123" t="s">
        <v>124</v>
      </c>
      <c r="E141" s="124" t="s">
        <v>231</v>
      </c>
      <c r="F141" s="125" t="s">
        <v>232</v>
      </c>
      <c r="G141" s="126" t="s">
        <v>127</v>
      </c>
      <c r="H141" s="127">
        <v>8</v>
      </c>
      <c r="I141" s="128">
        <v>167</v>
      </c>
      <c r="J141" s="129">
        <f>ROUND(I141*H141,2)</f>
        <v>1336</v>
      </c>
      <c r="K141" s="130"/>
      <c r="L141" s="30"/>
      <c r="M141" s="131" t="s">
        <v>19</v>
      </c>
      <c r="N141" s="132" t="s">
        <v>41</v>
      </c>
      <c r="P141" s="133">
        <f>O141*H141</f>
        <v>0</v>
      </c>
      <c r="Q141" s="133">
        <v>0.108</v>
      </c>
      <c r="R141" s="133">
        <f>Q141*H141</f>
        <v>0.86399999999999999</v>
      </c>
      <c r="S141" s="133">
        <v>0</v>
      </c>
      <c r="T141" s="134">
        <f>S141*H141</f>
        <v>0</v>
      </c>
      <c r="AR141" s="135" t="s">
        <v>128</v>
      </c>
      <c r="AT141" s="135" t="s">
        <v>124</v>
      </c>
      <c r="AU141" s="135" t="s">
        <v>80</v>
      </c>
      <c r="AY141" s="15" t="s">
        <v>121</v>
      </c>
      <c r="BE141" s="136">
        <f>IF(N141="základní",J141,0)</f>
        <v>1336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5" t="s">
        <v>78</v>
      </c>
      <c r="BK141" s="136">
        <f>ROUND(I141*H141,2)</f>
        <v>1336</v>
      </c>
      <c r="BL141" s="15" t="s">
        <v>128</v>
      </c>
      <c r="BM141" s="135" t="s">
        <v>233</v>
      </c>
    </row>
    <row r="142" spans="2:65" s="1" customFormat="1">
      <c r="B142" s="30"/>
      <c r="D142" s="137" t="s">
        <v>130</v>
      </c>
      <c r="F142" s="138" t="s">
        <v>234</v>
      </c>
      <c r="I142" s="139"/>
      <c r="L142" s="30"/>
      <c r="M142" s="140"/>
      <c r="T142" s="51"/>
      <c r="AT142" s="15" t="s">
        <v>130</v>
      </c>
      <c r="AU142" s="15" t="s">
        <v>80</v>
      </c>
    </row>
    <row r="143" spans="2:65" s="12" customFormat="1">
      <c r="B143" s="141"/>
      <c r="D143" s="142" t="s">
        <v>132</v>
      </c>
      <c r="E143" s="143" t="s">
        <v>19</v>
      </c>
      <c r="F143" s="144" t="s">
        <v>235</v>
      </c>
      <c r="H143" s="145">
        <v>8</v>
      </c>
      <c r="I143" s="146"/>
      <c r="L143" s="141"/>
      <c r="M143" s="147"/>
      <c r="T143" s="148"/>
      <c r="AT143" s="143" t="s">
        <v>132</v>
      </c>
      <c r="AU143" s="143" t="s">
        <v>80</v>
      </c>
      <c r="AV143" s="12" t="s">
        <v>80</v>
      </c>
      <c r="AW143" s="12" t="s">
        <v>31</v>
      </c>
      <c r="AX143" s="12" t="s">
        <v>78</v>
      </c>
      <c r="AY143" s="143" t="s">
        <v>121</v>
      </c>
    </row>
    <row r="144" spans="2:65" s="11" customFormat="1" ht="22.9" customHeight="1">
      <c r="B144" s="111"/>
      <c r="D144" s="112" t="s">
        <v>69</v>
      </c>
      <c r="E144" s="121" t="s">
        <v>157</v>
      </c>
      <c r="F144" s="121" t="s">
        <v>236</v>
      </c>
      <c r="I144" s="114"/>
      <c r="J144" s="122">
        <f>BK144</f>
        <v>1672</v>
      </c>
      <c r="L144" s="111"/>
      <c r="M144" s="116"/>
      <c r="P144" s="117">
        <f>SUM(P145:P147)</f>
        <v>0</v>
      </c>
      <c r="R144" s="117">
        <f>SUM(R145:R147)</f>
        <v>0</v>
      </c>
      <c r="T144" s="118">
        <f>SUM(T145:T147)</f>
        <v>0</v>
      </c>
      <c r="AR144" s="112" t="s">
        <v>78</v>
      </c>
      <c r="AT144" s="119" t="s">
        <v>69</v>
      </c>
      <c r="AU144" s="119" t="s">
        <v>78</v>
      </c>
      <c r="AY144" s="112" t="s">
        <v>121</v>
      </c>
      <c r="BK144" s="120">
        <f>SUM(BK145:BK147)</f>
        <v>1672</v>
      </c>
    </row>
    <row r="145" spans="2:65" s="1" customFormat="1" ht="16.5" customHeight="1">
      <c r="B145" s="30"/>
      <c r="C145" s="123" t="s">
        <v>237</v>
      </c>
      <c r="D145" s="123" t="s">
        <v>124</v>
      </c>
      <c r="E145" s="124" t="s">
        <v>238</v>
      </c>
      <c r="F145" s="125" t="s">
        <v>239</v>
      </c>
      <c r="G145" s="126" t="s">
        <v>137</v>
      </c>
      <c r="H145" s="127">
        <v>38</v>
      </c>
      <c r="I145" s="128">
        <v>44</v>
      </c>
      <c r="J145" s="129">
        <f>ROUND(I145*H145,2)</f>
        <v>1672</v>
      </c>
      <c r="K145" s="130"/>
      <c r="L145" s="30"/>
      <c r="M145" s="131" t="s">
        <v>19</v>
      </c>
      <c r="N145" s="132" t="s">
        <v>41</v>
      </c>
      <c r="P145" s="133">
        <f>O145*H145</f>
        <v>0</v>
      </c>
      <c r="Q145" s="133">
        <v>0</v>
      </c>
      <c r="R145" s="133">
        <f>Q145*H145</f>
        <v>0</v>
      </c>
      <c r="S145" s="133">
        <v>0</v>
      </c>
      <c r="T145" s="134">
        <f>S145*H145</f>
        <v>0</v>
      </c>
      <c r="AR145" s="135" t="s">
        <v>128</v>
      </c>
      <c r="AT145" s="135" t="s">
        <v>124</v>
      </c>
      <c r="AU145" s="135" t="s">
        <v>80</v>
      </c>
      <c r="AY145" s="15" t="s">
        <v>121</v>
      </c>
      <c r="BE145" s="136">
        <f>IF(N145="základní",J145,0)</f>
        <v>1672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5" t="s">
        <v>78</v>
      </c>
      <c r="BK145" s="136">
        <f>ROUND(I145*H145,2)</f>
        <v>1672</v>
      </c>
      <c r="BL145" s="15" t="s">
        <v>128</v>
      </c>
      <c r="BM145" s="135" t="s">
        <v>240</v>
      </c>
    </row>
    <row r="146" spans="2:65" s="1" customFormat="1">
      <c r="B146" s="30"/>
      <c r="D146" s="137" t="s">
        <v>130</v>
      </c>
      <c r="F146" s="138" t="s">
        <v>241</v>
      </c>
      <c r="I146" s="139"/>
      <c r="L146" s="30"/>
      <c r="M146" s="140"/>
      <c r="T146" s="51"/>
      <c r="AT146" s="15" t="s">
        <v>130</v>
      </c>
      <c r="AU146" s="15" t="s">
        <v>80</v>
      </c>
    </row>
    <row r="147" spans="2:65" s="12" customFormat="1">
      <c r="B147" s="141"/>
      <c r="D147" s="142" t="s">
        <v>132</v>
      </c>
      <c r="E147" s="143" t="s">
        <v>19</v>
      </c>
      <c r="F147" s="144" t="s">
        <v>242</v>
      </c>
      <c r="H147" s="145">
        <v>38</v>
      </c>
      <c r="I147" s="146"/>
      <c r="L147" s="141"/>
      <c r="M147" s="147"/>
      <c r="T147" s="148"/>
      <c r="AT147" s="143" t="s">
        <v>132</v>
      </c>
      <c r="AU147" s="143" t="s">
        <v>80</v>
      </c>
      <c r="AV147" s="12" t="s">
        <v>80</v>
      </c>
      <c r="AW147" s="12" t="s">
        <v>31</v>
      </c>
      <c r="AX147" s="12" t="s">
        <v>78</v>
      </c>
      <c r="AY147" s="143" t="s">
        <v>121</v>
      </c>
    </row>
    <row r="148" spans="2:65" s="11" customFormat="1" ht="22.9" customHeight="1">
      <c r="B148" s="111"/>
      <c r="D148" s="112" t="s">
        <v>69</v>
      </c>
      <c r="E148" s="121" t="s">
        <v>128</v>
      </c>
      <c r="F148" s="121" t="s">
        <v>243</v>
      </c>
      <c r="I148" s="114"/>
      <c r="J148" s="122">
        <f>BK148</f>
        <v>18021.599999999999</v>
      </c>
      <c r="L148" s="111"/>
      <c r="M148" s="116"/>
      <c r="P148" s="117">
        <f>SUM(P149:P157)</f>
        <v>0</v>
      </c>
      <c r="R148" s="117">
        <f>SUM(R149:R157)</f>
        <v>0</v>
      </c>
      <c r="T148" s="118">
        <f>SUM(T149:T157)</f>
        <v>0</v>
      </c>
      <c r="AR148" s="112" t="s">
        <v>78</v>
      </c>
      <c r="AT148" s="119" t="s">
        <v>69</v>
      </c>
      <c r="AU148" s="119" t="s">
        <v>78</v>
      </c>
      <c r="AY148" s="112" t="s">
        <v>121</v>
      </c>
      <c r="BK148" s="120">
        <f>SUM(BK149:BK157)</f>
        <v>18021.599999999999</v>
      </c>
    </row>
    <row r="149" spans="2:65" s="1" customFormat="1" ht="33" customHeight="1">
      <c r="B149" s="30"/>
      <c r="C149" s="123" t="s">
        <v>244</v>
      </c>
      <c r="D149" s="123" t="s">
        <v>124</v>
      </c>
      <c r="E149" s="124" t="s">
        <v>245</v>
      </c>
      <c r="F149" s="125" t="s">
        <v>246</v>
      </c>
      <c r="G149" s="126" t="s">
        <v>148</v>
      </c>
      <c r="H149" s="127">
        <v>3.04</v>
      </c>
      <c r="I149" s="128">
        <v>1290</v>
      </c>
      <c r="J149" s="129">
        <f>ROUND(I149*H149,2)</f>
        <v>3921.6</v>
      </c>
      <c r="K149" s="130"/>
      <c r="L149" s="30"/>
      <c r="M149" s="131" t="s">
        <v>19</v>
      </c>
      <c r="N149" s="132" t="s">
        <v>41</v>
      </c>
      <c r="P149" s="133">
        <f>O149*H149</f>
        <v>0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128</v>
      </c>
      <c r="AT149" s="135" t="s">
        <v>124</v>
      </c>
      <c r="AU149" s="135" t="s">
        <v>80</v>
      </c>
      <c r="AY149" s="15" t="s">
        <v>121</v>
      </c>
      <c r="BE149" s="136">
        <f>IF(N149="základní",J149,0)</f>
        <v>3921.6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5" t="s">
        <v>78</v>
      </c>
      <c r="BK149" s="136">
        <f>ROUND(I149*H149,2)</f>
        <v>3921.6</v>
      </c>
      <c r="BL149" s="15" t="s">
        <v>128</v>
      </c>
      <c r="BM149" s="135" t="s">
        <v>247</v>
      </c>
    </row>
    <row r="150" spans="2:65" s="1" customFormat="1">
      <c r="B150" s="30"/>
      <c r="D150" s="137" t="s">
        <v>130</v>
      </c>
      <c r="F150" s="138" t="s">
        <v>248</v>
      </c>
      <c r="I150" s="139"/>
      <c r="L150" s="30"/>
      <c r="M150" s="140"/>
      <c r="T150" s="51"/>
      <c r="AT150" s="15" t="s">
        <v>130</v>
      </c>
      <c r="AU150" s="15" t="s">
        <v>80</v>
      </c>
    </row>
    <row r="151" spans="2:65" s="12" customFormat="1">
      <c r="B151" s="141"/>
      <c r="D151" s="142" t="s">
        <v>132</v>
      </c>
      <c r="E151" s="143" t="s">
        <v>83</v>
      </c>
      <c r="F151" s="144" t="s">
        <v>249</v>
      </c>
      <c r="H151" s="145">
        <v>3.04</v>
      </c>
      <c r="I151" s="146"/>
      <c r="L151" s="141"/>
      <c r="M151" s="147"/>
      <c r="T151" s="148"/>
      <c r="AT151" s="143" t="s">
        <v>132</v>
      </c>
      <c r="AU151" s="143" t="s">
        <v>80</v>
      </c>
      <c r="AV151" s="12" t="s">
        <v>80</v>
      </c>
      <c r="AW151" s="12" t="s">
        <v>31</v>
      </c>
      <c r="AX151" s="12" t="s">
        <v>78</v>
      </c>
      <c r="AY151" s="143" t="s">
        <v>121</v>
      </c>
    </row>
    <row r="152" spans="2:65" s="1" customFormat="1" ht="49.15" customHeight="1">
      <c r="B152" s="30"/>
      <c r="C152" s="123" t="s">
        <v>250</v>
      </c>
      <c r="D152" s="123" t="s">
        <v>124</v>
      </c>
      <c r="E152" s="124" t="s">
        <v>251</v>
      </c>
      <c r="F152" s="125" t="s">
        <v>252</v>
      </c>
      <c r="G152" s="126" t="s">
        <v>148</v>
      </c>
      <c r="H152" s="127">
        <v>2</v>
      </c>
      <c r="I152" s="128">
        <v>4710</v>
      </c>
      <c r="J152" s="129">
        <f>ROUND(I152*H152,2)</f>
        <v>9420</v>
      </c>
      <c r="K152" s="130"/>
      <c r="L152" s="30"/>
      <c r="M152" s="131" t="s">
        <v>19</v>
      </c>
      <c r="N152" s="132" t="s">
        <v>41</v>
      </c>
      <c r="P152" s="133">
        <f>O152*H152</f>
        <v>0</v>
      </c>
      <c r="Q152" s="133">
        <v>0</v>
      </c>
      <c r="R152" s="133">
        <f>Q152*H152</f>
        <v>0</v>
      </c>
      <c r="S152" s="133">
        <v>0</v>
      </c>
      <c r="T152" s="134">
        <f>S152*H152</f>
        <v>0</v>
      </c>
      <c r="AR152" s="135" t="s">
        <v>128</v>
      </c>
      <c r="AT152" s="135" t="s">
        <v>124</v>
      </c>
      <c r="AU152" s="135" t="s">
        <v>80</v>
      </c>
      <c r="AY152" s="15" t="s">
        <v>121</v>
      </c>
      <c r="BE152" s="136">
        <f>IF(N152="základní",J152,0)</f>
        <v>9420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5" t="s">
        <v>78</v>
      </c>
      <c r="BK152" s="136">
        <f>ROUND(I152*H152,2)</f>
        <v>9420</v>
      </c>
      <c r="BL152" s="15" t="s">
        <v>128</v>
      </c>
      <c r="BM152" s="135" t="s">
        <v>253</v>
      </c>
    </row>
    <row r="153" spans="2:65" s="1" customFormat="1">
      <c r="B153" s="30"/>
      <c r="D153" s="137" t="s">
        <v>130</v>
      </c>
      <c r="F153" s="138" t="s">
        <v>254</v>
      </c>
      <c r="I153" s="139"/>
      <c r="L153" s="30"/>
      <c r="M153" s="140"/>
      <c r="T153" s="51"/>
      <c r="AT153" s="15" t="s">
        <v>130</v>
      </c>
      <c r="AU153" s="15" t="s">
        <v>80</v>
      </c>
    </row>
    <row r="154" spans="2:65" s="12" customFormat="1">
      <c r="B154" s="141"/>
      <c r="D154" s="142" t="s">
        <v>132</v>
      </c>
      <c r="E154" s="143" t="s">
        <v>19</v>
      </c>
      <c r="F154" s="144" t="s">
        <v>255</v>
      </c>
      <c r="H154" s="145">
        <v>2</v>
      </c>
      <c r="I154" s="146"/>
      <c r="L154" s="141"/>
      <c r="M154" s="147"/>
      <c r="T154" s="148"/>
      <c r="AT154" s="143" t="s">
        <v>132</v>
      </c>
      <c r="AU154" s="143" t="s">
        <v>80</v>
      </c>
      <c r="AV154" s="12" t="s">
        <v>80</v>
      </c>
      <c r="AW154" s="12" t="s">
        <v>31</v>
      </c>
      <c r="AX154" s="12" t="s">
        <v>78</v>
      </c>
      <c r="AY154" s="143" t="s">
        <v>121</v>
      </c>
    </row>
    <row r="155" spans="2:65" s="1" customFormat="1" ht="44.25" customHeight="1">
      <c r="B155" s="30"/>
      <c r="C155" s="123" t="s">
        <v>256</v>
      </c>
      <c r="D155" s="123" t="s">
        <v>124</v>
      </c>
      <c r="E155" s="124" t="s">
        <v>257</v>
      </c>
      <c r="F155" s="125" t="s">
        <v>258</v>
      </c>
      <c r="G155" s="126" t="s">
        <v>148</v>
      </c>
      <c r="H155" s="127">
        <v>1</v>
      </c>
      <c r="I155" s="128">
        <v>4680</v>
      </c>
      <c r="J155" s="129">
        <f>ROUND(I155*H155,2)</f>
        <v>4680</v>
      </c>
      <c r="K155" s="130"/>
      <c r="L155" s="30"/>
      <c r="M155" s="131" t="s">
        <v>19</v>
      </c>
      <c r="N155" s="132" t="s">
        <v>41</v>
      </c>
      <c r="P155" s="133">
        <f>O155*H155</f>
        <v>0</v>
      </c>
      <c r="Q155" s="133">
        <v>0</v>
      </c>
      <c r="R155" s="133">
        <f>Q155*H155</f>
        <v>0</v>
      </c>
      <c r="S155" s="133">
        <v>0</v>
      </c>
      <c r="T155" s="134">
        <f>S155*H155</f>
        <v>0</v>
      </c>
      <c r="AR155" s="135" t="s">
        <v>128</v>
      </c>
      <c r="AT155" s="135" t="s">
        <v>124</v>
      </c>
      <c r="AU155" s="135" t="s">
        <v>80</v>
      </c>
      <c r="AY155" s="15" t="s">
        <v>121</v>
      </c>
      <c r="BE155" s="136">
        <f>IF(N155="základní",J155,0)</f>
        <v>4680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5" t="s">
        <v>78</v>
      </c>
      <c r="BK155" s="136">
        <f>ROUND(I155*H155,2)</f>
        <v>4680</v>
      </c>
      <c r="BL155" s="15" t="s">
        <v>128</v>
      </c>
      <c r="BM155" s="135" t="s">
        <v>259</v>
      </c>
    </row>
    <row r="156" spans="2:65" s="1" customFormat="1">
      <c r="B156" s="30"/>
      <c r="D156" s="137" t="s">
        <v>130</v>
      </c>
      <c r="F156" s="138" t="s">
        <v>260</v>
      </c>
      <c r="I156" s="139"/>
      <c r="L156" s="30"/>
      <c r="M156" s="140"/>
      <c r="T156" s="51"/>
      <c r="AT156" s="15" t="s">
        <v>130</v>
      </c>
      <c r="AU156" s="15" t="s">
        <v>80</v>
      </c>
    </row>
    <row r="157" spans="2:65" s="12" customFormat="1">
      <c r="B157" s="141"/>
      <c r="D157" s="142" t="s">
        <v>132</v>
      </c>
      <c r="E157" s="143" t="s">
        <v>19</v>
      </c>
      <c r="F157" s="144" t="s">
        <v>261</v>
      </c>
      <c r="H157" s="145">
        <v>1</v>
      </c>
      <c r="I157" s="146"/>
      <c r="L157" s="141"/>
      <c r="M157" s="147"/>
      <c r="T157" s="148"/>
      <c r="AT157" s="143" t="s">
        <v>132</v>
      </c>
      <c r="AU157" s="143" t="s">
        <v>80</v>
      </c>
      <c r="AV157" s="12" t="s">
        <v>80</v>
      </c>
      <c r="AW157" s="12" t="s">
        <v>31</v>
      </c>
      <c r="AX157" s="12" t="s">
        <v>78</v>
      </c>
      <c r="AY157" s="143" t="s">
        <v>121</v>
      </c>
    </row>
    <row r="158" spans="2:65" s="11" customFormat="1" ht="22.9" customHeight="1">
      <c r="B158" s="111"/>
      <c r="D158" s="112" t="s">
        <v>69</v>
      </c>
      <c r="E158" s="121" t="s">
        <v>183</v>
      </c>
      <c r="F158" s="121" t="s">
        <v>262</v>
      </c>
      <c r="I158" s="114"/>
      <c r="J158" s="122">
        <f>BK158</f>
        <v>190426</v>
      </c>
      <c r="L158" s="111"/>
      <c r="M158" s="116"/>
      <c r="P158" s="117">
        <f>SUM(P159:P187)</f>
        <v>0</v>
      </c>
      <c r="R158" s="117">
        <f>SUM(R159:R187)</f>
        <v>18.219220000000004</v>
      </c>
      <c r="T158" s="118">
        <f>SUM(T159:T187)</f>
        <v>13.72</v>
      </c>
      <c r="AR158" s="112" t="s">
        <v>78</v>
      </c>
      <c r="AT158" s="119" t="s">
        <v>69</v>
      </c>
      <c r="AU158" s="119" t="s">
        <v>78</v>
      </c>
      <c r="AY158" s="112" t="s">
        <v>121</v>
      </c>
      <c r="BK158" s="120">
        <f>SUM(BK159:BK187)</f>
        <v>190426</v>
      </c>
    </row>
    <row r="159" spans="2:65" s="1" customFormat="1" ht="24.2" customHeight="1">
      <c r="B159" s="30"/>
      <c r="C159" s="123" t="s">
        <v>263</v>
      </c>
      <c r="D159" s="123" t="s">
        <v>124</v>
      </c>
      <c r="E159" s="124" t="s">
        <v>264</v>
      </c>
      <c r="F159" s="125" t="s">
        <v>265</v>
      </c>
      <c r="G159" s="126" t="s">
        <v>137</v>
      </c>
      <c r="H159" s="127">
        <v>38</v>
      </c>
      <c r="I159" s="128">
        <v>305</v>
      </c>
      <c r="J159" s="129">
        <f>ROUND(I159*H159,2)</f>
        <v>11590</v>
      </c>
      <c r="K159" s="130"/>
      <c r="L159" s="30"/>
      <c r="M159" s="131" t="s">
        <v>19</v>
      </c>
      <c r="N159" s="132" t="s">
        <v>41</v>
      </c>
      <c r="P159" s="133">
        <f>O159*H159</f>
        <v>0</v>
      </c>
      <c r="Q159" s="133">
        <v>0</v>
      </c>
      <c r="R159" s="133">
        <f>Q159*H159</f>
        <v>0</v>
      </c>
      <c r="S159" s="133">
        <v>0.32</v>
      </c>
      <c r="T159" s="134">
        <f>S159*H159</f>
        <v>12.16</v>
      </c>
      <c r="AR159" s="135" t="s">
        <v>128</v>
      </c>
      <c r="AT159" s="135" t="s">
        <v>124</v>
      </c>
      <c r="AU159" s="135" t="s">
        <v>80</v>
      </c>
      <c r="AY159" s="15" t="s">
        <v>121</v>
      </c>
      <c r="BE159" s="136">
        <f>IF(N159="základní",J159,0)</f>
        <v>11590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5" t="s">
        <v>78</v>
      </c>
      <c r="BK159" s="136">
        <f>ROUND(I159*H159,2)</f>
        <v>11590</v>
      </c>
      <c r="BL159" s="15" t="s">
        <v>128</v>
      </c>
      <c r="BM159" s="135" t="s">
        <v>266</v>
      </c>
    </row>
    <row r="160" spans="2:65" s="1" customFormat="1">
      <c r="B160" s="30"/>
      <c r="D160" s="137" t="s">
        <v>130</v>
      </c>
      <c r="F160" s="138" t="s">
        <v>267</v>
      </c>
      <c r="I160" s="139"/>
      <c r="L160" s="30"/>
      <c r="M160" s="140"/>
      <c r="T160" s="51"/>
      <c r="AT160" s="15" t="s">
        <v>130</v>
      </c>
      <c r="AU160" s="15" t="s">
        <v>80</v>
      </c>
    </row>
    <row r="161" spans="2:65" s="12" customFormat="1">
      <c r="B161" s="141"/>
      <c r="D161" s="142" t="s">
        <v>132</v>
      </c>
      <c r="E161" s="143" t="s">
        <v>19</v>
      </c>
      <c r="F161" s="144" t="s">
        <v>242</v>
      </c>
      <c r="H161" s="145">
        <v>38</v>
      </c>
      <c r="I161" s="146"/>
      <c r="L161" s="141"/>
      <c r="M161" s="147"/>
      <c r="T161" s="148"/>
      <c r="AT161" s="143" t="s">
        <v>132</v>
      </c>
      <c r="AU161" s="143" t="s">
        <v>80</v>
      </c>
      <c r="AV161" s="12" t="s">
        <v>80</v>
      </c>
      <c r="AW161" s="12" t="s">
        <v>31</v>
      </c>
      <c r="AX161" s="12" t="s">
        <v>78</v>
      </c>
      <c r="AY161" s="143" t="s">
        <v>121</v>
      </c>
    </row>
    <row r="162" spans="2:65" s="1" customFormat="1" ht="37.9" customHeight="1">
      <c r="B162" s="30"/>
      <c r="C162" s="123" t="s">
        <v>7</v>
      </c>
      <c r="D162" s="123" t="s">
        <v>124</v>
      </c>
      <c r="E162" s="124" t="s">
        <v>268</v>
      </c>
      <c r="F162" s="125" t="s">
        <v>269</v>
      </c>
      <c r="G162" s="126" t="s">
        <v>137</v>
      </c>
      <c r="H162" s="127">
        <v>38</v>
      </c>
      <c r="I162" s="128">
        <v>751</v>
      </c>
      <c r="J162" s="129">
        <f>ROUND(I162*H162,2)</f>
        <v>28538</v>
      </c>
      <c r="K162" s="130"/>
      <c r="L162" s="30"/>
      <c r="M162" s="131" t="s">
        <v>19</v>
      </c>
      <c r="N162" s="132" t="s">
        <v>41</v>
      </c>
      <c r="P162" s="133">
        <f>O162*H162</f>
        <v>0</v>
      </c>
      <c r="Q162" s="133">
        <v>1.8000000000000001E-4</v>
      </c>
      <c r="R162" s="133">
        <f>Q162*H162</f>
        <v>6.8400000000000006E-3</v>
      </c>
      <c r="S162" s="133">
        <v>0</v>
      </c>
      <c r="T162" s="134">
        <f>S162*H162</f>
        <v>0</v>
      </c>
      <c r="AR162" s="135" t="s">
        <v>128</v>
      </c>
      <c r="AT162" s="135" t="s">
        <v>124</v>
      </c>
      <c r="AU162" s="135" t="s">
        <v>80</v>
      </c>
      <c r="AY162" s="15" t="s">
        <v>121</v>
      </c>
      <c r="BE162" s="136">
        <f>IF(N162="základní",J162,0)</f>
        <v>28538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5" t="s">
        <v>78</v>
      </c>
      <c r="BK162" s="136">
        <f>ROUND(I162*H162,2)</f>
        <v>28538</v>
      </c>
      <c r="BL162" s="15" t="s">
        <v>128</v>
      </c>
      <c r="BM162" s="135" t="s">
        <v>270</v>
      </c>
    </row>
    <row r="163" spans="2:65" s="1" customFormat="1">
      <c r="B163" s="30"/>
      <c r="D163" s="137" t="s">
        <v>130</v>
      </c>
      <c r="F163" s="138" t="s">
        <v>271</v>
      </c>
      <c r="I163" s="139"/>
      <c r="L163" s="30"/>
      <c r="M163" s="140"/>
      <c r="T163" s="51"/>
      <c r="AT163" s="15" t="s">
        <v>130</v>
      </c>
      <c r="AU163" s="15" t="s">
        <v>80</v>
      </c>
    </row>
    <row r="164" spans="2:65" s="1" customFormat="1" ht="16.5" customHeight="1">
      <c r="B164" s="30"/>
      <c r="C164" s="149" t="s">
        <v>272</v>
      </c>
      <c r="D164" s="149" t="s">
        <v>218</v>
      </c>
      <c r="E164" s="150" t="s">
        <v>273</v>
      </c>
      <c r="F164" s="151" t="s">
        <v>274</v>
      </c>
      <c r="G164" s="152" t="s">
        <v>275</v>
      </c>
      <c r="H164" s="153">
        <v>18</v>
      </c>
      <c r="I164" s="154">
        <v>3963</v>
      </c>
      <c r="J164" s="155">
        <f>ROUND(I164*H164,2)</f>
        <v>71334</v>
      </c>
      <c r="K164" s="156"/>
      <c r="L164" s="157"/>
      <c r="M164" s="158" t="s">
        <v>19</v>
      </c>
      <c r="N164" s="159" t="s">
        <v>41</v>
      </c>
      <c r="P164" s="133">
        <f>O164*H164</f>
        <v>0</v>
      </c>
      <c r="Q164" s="133">
        <v>0.76</v>
      </c>
      <c r="R164" s="133">
        <f>Q164*H164</f>
        <v>13.68</v>
      </c>
      <c r="S164" s="133">
        <v>0</v>
      </c>
      <c r="T164" s="134">
        <f>S164*H164</f>
        <v>0</v>
      </c>
      <c r="AR164" s="135" t="s">
        <v>183</v>
      </c>
      <c r="AT164" s="135" t="s">
        <v>218</v>
      </c>
      <c r="AU164" s="135" t="s">
        <v>80</v>
      </c>
      <c r="AY164" s="15" t="s">
        <v>121</v>
      </c>
      <c r="BE164" s="136">
        <f>IF(N164="základní",J164,0)</f>
        <v>71334</v>
      </c>
      <c r="BF164" s="136">
        <f>IF(N164="snížená",J164,0)</f>
        <v>0</v>
      </c>
      <c r="BG164" s="136">
        <f>IF(N164="zákl. přenesená",J164,0)</f>
        <v>0</v>
      </c>
      <c r="BH164" s="136">
        <f>IF(N164="sníž. přenesená",J164,0)</f>
        <v>0</v>
      </c>
      <c r="BI164" s="136">
        <f>IF(N164="nulová",J164,0)</f>
        <v>0</v>
      </c>
      <c r="BJ164" s="15" t="s">
        <v>78</v>
      </c>
      <c r="BK164" s="136">
        <f>ROUND(I164*H164,2)</f>
        <v>71334</v>
      </c>
      <c r="BL164" s="15" t="s">
        <v>128</v>
      </c>
      <c r="BM164" s="135" t="s">
        <v>276</v>
      </c>
    </row>
    <row r="165" spans="2:65" s="12" customFormat="1">
      <c r="B165" s="141"/>
      <c r="D165" s="142" t="s">
        <v>132</v>
      </c>
      <c r="E165" s="143" t="s">
        <v>19</v>
      </c>
      <c r="F165" s="144" t="s">
        <v>277</v>
      </c>
      <c r="H165" s="145">
        <v>15.2</v>
      </c>
      <c r="I165" s="146"/>
      <c r="L165" s="141"/>
      <c r="M165" s="147"/>
      <c r="T165" s="148"/>
      <c r="AT165" s="143" t="s">
        <v>132</v>
      </c>
      <c r="AU165" s="143" t="s">
        <v>80</v>
      </c>
      <c r="AV165" s="12" t="s">
        <v>80</v>
      </c>
      <c r="AW165" s="12" t="s">
        <v>31</v>
      </c>
      <c r="AX165" s="12" t="s">
        <v>70</v>
      </c>
      <c r="AY165" s="143" t="s">
        <v>121</v>
      </c>
    </row>
    <row r="166" spans="2:65" s="12" customFormat="1">
      <c r="B166" s="141"/>
      <c r="D166" s="142" t="s">
        <v>132</v>
      </c>
      <c r="E166" s="143" t="s">
        <v>19</v>
      </c>
      <c r="F166" s="144" t="s">
        <v>278</v>
      </c>
      <c r="H166" s="145">
        <v>18</v>
      </c>
      <c r="I166" s="146"/>
      <c r="L166" s="141"/>
      <c r="M166" s="147"/>
      <c r="T166" s="148"/>
      <c r="AT166" s="143" t="s">
        <v>132</v>
      </c>
      <c r="AU166" s="143" t="s">
        <v>80</v>
      </c>
      <c r="AV166" s="12" t="s">
        <v>80</v>
      </c>
      <c r="AW166" s="12" t="s">
        <v>31</v>
      </c>
      <c r="AX166" s="12" t="s">
        <v>78</v>
      </c>
      <c r="AY166" s="143" t="s">
        <v>121</v>
      </c>
    </row>
    <row r="167" spans="2:65" s="1" customFormat="1" ht="55.5" customHeight="1">
      <c r="B167" s="30"/>
      <c r="C167" s="123" t="s">
        <v>279</v>
      </c>
      <c r="D167" s="123" t="s">
        <v>124</v>
      </c>
      <c r="E167" s="124" t="s">
        <v>280</v>
      </c>
      <c r="F167" s="125" t="s">
        <v>281</v>
      </c>
      <c r="G167" s="126" t="s">
        <v>275</v>
      </c>
      <c r="H167" s="127">
        <v>6</v>
      </c>
      <c r="I167" s="128">
        <v>4960</v>
      </c>
      <c r="J167" s="129">
        <f>ROUND(I167*H167,2)</f>
        <v>29760</v>
      </c>
      <c r="K167" s="130"/>
      <c r="L167" s="30"/>
      <c r="M167" s="131" t="s">
        <v>19</v>
      </c>
      <c r="N167" s="132" t="s">
        <v>41</v>
      </c>
      <c r="P167" s="133">
        <f>O167*H167</f>
        <v>0</v>
      </c>
      <c r="Q167" s="133">
        <v>5.4999999999999997E-3</v>
      </c>
      <c r="R167" s="133">
        <f>Q167*H167</f>
        <v>3.3000000000000002E-2</v>
      </c>
      <c r="S167" s="133">
        <v>0</v>
      </c>
      <c r="T167" s="134">
        <f>S167*H167</f>
        <v>0</v>
      </c>
      <c r="AR167" s="135" t="s">
        <v>128</v>
      </c>
      <c r="AT167" s="135" t="s">
        <v>124</v>
      </c>
      <c r="AU167" s="135" t="s">
        <v>80</v>
      </c>
      <c r="AY167" s="15" t="s">
        <v>121</v>
      </c>
      <c r="BE167" s="136">
        <f>IF(N167="základní",J167,0)</f>
        <v>29760</v>
      </c>
      <c r="BF167" s="136">
        <f>IF(N167="snížená",J167,0)</f>
        <v>0</v>
      </c>
      <c r="BG167" s="136">
        <f>IF(N167="zákl. přenesená",J167,0)</f>
        <v>0</v>
      </c>
      <c r="BH167" s="136">
        <f>IF(N167="sníž. přenesená",J167,0)</f>
        <v>0</v>
      </c>
      <c r="BI167" s="136">
        <f>IF(N167="nulová",J167,0)</f>
        <v>0</v>
      </c>
      <c r="BJ167" s="15" t="s">
        <v>78</v>
      </c>
      <c r="BK167" s="136">
        <f>ROUND(I167*H167,2)</f>
        <v>29760</v>
      </c>
      <c r="BL167" s="15" t="s">
        <v>128</v>
      </c>
      <c r="BM167" s="135" t="s">
        <v>282</v>
      </c>
    </row>
    <row r="168" spans="2:65" s="1" customFormat="1">
      <c r="B168" s="30"/>
      <c r="D168" s="137" t="s">
        <v>130</v>
      </c>
      <c r="F168" s="138" t="s">
        <v>283</v>
      </c>
      <c r="I168" s="139"/>
      <c r="L168" s="30"/>
      <c r="M168" s="140"/>
      <c r="T168" s="51"/>
      <c r="AT168" s="15" t="s">
        <v>130</v>
      </c>
      <c r="AU168" s="15" t="s">
        <v>80</v>
      </c>
    </row>
    <row r="169" spans="2:65" s="1" customFormat="1" ht="33" customHeight="1">
      <c r="B169" s="30"/>
      <c r="C169" s="123" t="s">
        <v>284</v>
      </c>
      <c r="D169" s="123" t="s">
        <v>124</v>
      </c>
      <c r="E169" s="124" t="s">
        <v>285</v>
      </c>
      <c r="F169" s="125" t="s">
        <v>286</v>
      </c>
      <c r="G169" s="126" t="s">
        <v>148</v>
      </c>
      <c r="H169" s="127">
        <v>1</v>
      </c>
      <c r="I169" s="128">
        <v>2110</v>
      </c>
      <c r="J169" s="129">
        <f>ROUND(I169*H169,2)</f>
        <v>2110</v>
      </c>
      <c r="K169" s="130"/>
      <c r="L169" s="30"/>
      <c r="M169" s="131" t="s">
        <v>19</v>
      </c>
      <c r="N169" s="132" t="s">
        <v>41</v>
      </c>
      <c r="P169" s="133">
        <f>O169*H169</f>
        <v>0</v>
      </c>
      <c r="Q169" s="133">
        <v>0</v>
      </c>
      <c r="R169" s="133">
        <f>Q169*H169</f>
        <v>0</v>
      </c>
      <c r="S169" s="133">
        <v>1.56</v>
      </c>
      <c r="T169" s="134">
        <f>S169*H169</f>
        <v>1.56</v>
      </c>
      <c r="AR169" s="135" t="s">
        <v>128</v>
      </c>
      <c r="AT169" s="135" t="s">
        <v>124</v>
      </c>
      <c r="AU169" s="135" t="s">
        <v>80</v>
      </c>
      <c r="AY169" s="15" t="s">
        <v>121</v>
      </c>
      <c r="BE169" s="136">
        <f>IF(N169="základní",J169,0)</f>
        <v>2110</v>
      </c>
      <c r="BF169" s="136">
        <f>IF(N169="snížená",J169,0)</f>
        <v>0</v>
      </c>
      <c r="BG169" s="136">
        <f>IF(N169="zákl. přenesená",J169,0)</f>
        <v>0</v>
      </c>
      <c r="BH169" s="136">
        <f>IF(N169="sníž. přenesená",J169,0)</f>
        <v>0</v>
      </c>
      <c r="BI169" s="136">
        <f>IF(N169="nulová",J169,0)</f>
        <v>0</v>
      </c>
      <c r="BJ169" s="15" t="s">
        <v>78</v>
      </c>
      <c r="BK169" s="136">
        <f>ROUND(I169*H169,2)</f>
        <v>2110</v>
      </c>
      <c r="BL169" s="15" t="s">
        <v>128</v>
      </c>
      <c r="BM169" s="135" t="s">
        <v>287</v>
      </c>
    </row>
    <row r="170" spans="2:65" s="1" customFormat="1">
      <c r="B170" s="30"/>
      <c r="D170" s="137" t="s">
        <v>130</v>
      </c>
      <c r="F170" s="138" t="s">
        <v>288</v>
      </c>
      <c r="I170" s="139"/>
      <c r="L170" s="30"/>
      <c r="M170" s="140"/>
      <c r="T170" s="51"/>
      <c r="AT170" s="15" t="s">
        <v>130</v>
      </c>
      <c r="AU170" s="15" t="s">
        <v>80</v>
      </c>
    </row>
    <row r="171" spans="2:65" s="12" customFormat="1">
      <c r="B171" s="141"/>
      <c r="D171" s="142" t="s">
        <v>132</v>
      </c>
      <c r="E171" s="143" t="s">
        <v>19</v>
      </c>
      <c r="F171" s="144" t="s">
        <v>261</v>
      </c>
      <c r="H171" s="145">
        <v>1</v>
      </c>
      <c r="I171" s="146"/>
      <c r="L171" s="141"/>
      <c r="M171" s="147"/>
      <c r="T171" s="148"/>
      <c r="AT171" s="143" t="s">
        <v>132</v>
      </c>
      <c r="AU171" s="143" t="s">
        <v>80</v>
      </c>
      <c r="AV171" s="12" t="s">
        <v>80</v>
      </c>
      <c r="AW171" s="12" t="s">
        <v>31</v>
      </c>
      <c r="AX171" s="12" t="s">
        <v>78</v>
      </c>
      <c r="AY171" s="143" t="s">
        <v>121</v>
      </c>
    </row>
    <row r="172" spans="2:65" s="1" customFormat="1" ht="44.25" customHeight="1">
      <c r="B172" s="30"/>
      <c r="C172" s="123" t="s">
        <v>289</v>
      </c>
      <c r="D172" s="123" t="s">
        <v>124</v>
      </c>
      <c r="E172" s="124" t="s">
        <v>290</v>
      </c>
      <c r="F172" s="125" t="s">
        <v>291</v>
      </c>
      <c r="G172" s="126" t="s">
        <v>275</v>
      </c>
      <c r="H172" s="127">
        <v>1</v>
      </c>
      <c r="I172" s="128">
        <v>16700</v>
      </c>
      <c r="J172" s="129">
        <f>ROUND(I172*H172,2)</f>
        <v>16700</v>
      </c>
      <c r="K172" s="130"/>
      <c r="L172" s="30"/>
      <c r="M172" s="131" t="s">
        <v>19</v>
      </c>
      <c r="N172" s="132" t="s">
        <v>41</v>
      </c>
      <c r="P172" s="133">
        <f>O172*H172</f>
        <v>0</v>
      </c>
      <c r="Q172" s="133">
        <v>2.2558199999999999</v>
      </c>
      <c r="R172" s="133">
        <f>Q172*H172</f>
        <v>2.2558199999999999</v>
      </c>
      <c r="S172" s="133">
        <v>0</v>
      </c>
      <c r="T172" s="134">
        <f>S172*H172</f>
        <v>0</v>
      </c>
      <c r="AR172" s="135" t="s">
        <v>128</v>
      </c>
      <c r="AT172" s="135" t="s">
        <v>124</v>
      </c>
      <c r="AU172" s="135" t="s">
        <v>80</v>
      </c>
      <c r="AY172" s="15" t="s">
        <v>121</v>
      </c>
      <c r="BE172" s="136">
        <f>IF(N172="základní",J172,0)</f>
        <v>16700</v>
      </c>
      <c r="BF172" s="136">
        <f>IF(N172="snížená",J172,0)</f>
        <v>0</v>
      </c>
      <c r="BG172" s="136">
        <f>IF(N172="zákl. přenesená",J172,0)</f>
        <v>0</v>
      </c>
      <c r="BH172" s="136">
        <f>IF(N172="sníž. přenesená",J172,0)</f>
        <v>0</v>
      </c>
      <c r="BI172" s="136">
        <f>IF(N172="nulová",J172,0)</f>
        <v>0</v>
      </c>
      <c r="BJ172" s="15" t="s">
        <v>78</v>
      </c>
      <c r="BK172" s="136">
        <f>ROUND(I172*H172,2)</f>
        <v>16700</v>
      </c>
      <c r="BL172" s="15" t="s">
        <v>128</v>
      </c>
      <c r="BM172" s="135" t="s">
        <v>292</v>
      </c>
    </row>
    <row r="173" spans="2:65" s="1" customFormat="1">
      <c r="B173" s="30"/>
      <c r="D173" s="137" t="s">
        <v>130</v>
      </c>
      <c r="F173" s="138" t="s">
        <v>293</v>
      </c>
      <c r="I173" s="139"/>
      <c r="L173" s="30"/>
      <c r="M173" s="140"/>
      <c r="T173" s="51"/>
      <c r="AT173" s="15" t="s">
        <v>130</v>
      </c>
      <c r="AU173" s="15" t="s">
        <v>80</v>
      </c>
    </row>
    <row r="174" spans="2:65" s="1" customFormat="1" ht="21.75" customHeight="1">
      <c r="B174" s="30"/>
      <c r="C174" s="149" t="s">
        <v>294</v>
      </c>
      <c r="D174" s="149" t="s">
        <v>218</v>
      </c>
      <c r="E174" s="150" t="s">
        <v>295</v>
      </c>
      <c r="F174" s="151" t="s">
        <v>296</v>
      </c>
      <c r="G174" s="152" t="s">
        <v>275</v>
      </c>
      <c r="H174" s="153">
        <v>1</v>
      </c>
      <c r="I174" s="154">
        <v>4620</v>
      </c>
      <c r="J174" s="155">
        <f>ROUND(I174*H174,2)</f>
        <v>4620</v>
      </c>
      <c r="K174" s="156"/>
      <c r="L174" s="157"/>
      <c r="M174" s="158" t="s">
        <v>19</v>
      </c>
      <c r="N174" s="159" t="s">
        <v>41</v>
      </c>
      <c r="P174" s="133">
        <f>O174*H174</f>
        <v>0</v>
      </c>
      <c r="Q174" s="133">
        <v>0.623</v>
      </c>
      <c r="R174" s="133">
        <f>Q174*H174</f>
        <v>0.623</v>
      </c>
      <c r="S174" s="133">
        <v>0</v>
      </c>
      <c r="T174" s="134">
        <f>S174*H174</f>
        <v>0</v>
      </c>
      <c r="AR174" s="135" t="s">
        <v>183</v>
      </c>
      <c r="AT174" s="135" t="s">
        <v>218</v>
      </c>
      <c r="AU174" s="135" t="s">
        <v>80</v>
      </c>
      <c r="AY174" s="15" t="s">
        <v>121</v>
      </c>
      <c r="BE174" s="136">
        <f>IF(N174="základní",J174,0)</f>
        <v>4620</v>
      </c>
      <c r="BF174" s="136">
        <f>IF(N174="snížená",J174,0)</f>
        <v>0</v>
      </c>
      <c r="BG174" s="136">
        <f>IF(N174="zákl. přenesená",J174,0)</f>
        <v>0</v>
      </c>
      <c r="BH174" s="136">
        <f>IF(N174="sníž. přenesená",J174,0)</f>
        <v>0</v>
      </c>
      <c r="BI174" s="136">
        <f>IF(N174="nulová",J174,0)</f>
        <v>0</v>
      </c>
      <c r="BJ174" s="15" t="s">
        <v>78</v>
      </c>
      <c r="BK174" s="136">
        <f>ROUND(I174*H174,2)</f>
        <v>4620</v>
      </c>
      <c r="BL174" s="15" t="s">
        <v>128</v>
      </c>
      <c r="BM174" s="135" t="s">
        <v>297</v>
      </c>
    </row>
    <row r="175" spans="2:65" s="1" customFormat="1" ht="21.75" customHeight="1">
      <c r="B175" s="30"/>
      <c r="C175" s="149" t="s">
        <v>298</v>
      </c>
      <c r="D175" s="149" t="s">
        <v>218</v>
      </c>
      <c r="E175" s="150" t="s">
        <v>299</v>
      </c>
      <c r="F175" s="151" t="s">
        <v>300</v>
      </c>
      <c r="G175" s="152" t="s">
        <v>275</v>
      </c>
      <c r="H175" s="153">
        <v>1</v>
      </c>
      <c r="I175" s="154">
        <v>1880</v>
      </c>
      <c r="J175" s="155">
        <f>ROUND(I175*H175,2)</f>
        <v>1880</v>
      </c>
      <c r="K175" s="156"/>
      <c r="L175" s="157"/>
      <c r="M175" s="158" t="s">
        <v>19</v>
      </c>
      <c r="N175" s="159" t="s">
        <v>41</v>
      </c>
      <c r="P175" s="133">
        <f>O175*H175</f>
        <v>0</v>
      </c>
      <c r="Q175" s="133">
        <v>0.42</v>
      </c>
      <c r="R175" s="133">
        <f>Q175*H175</f>
        <v>0.42</v>
      </c>
      <c r="S175" s="133">
        <v>0</v>
      </c>
      <c r="T175" s="134">
        <f>S175*H175</f>
        <v>0</v>
      </c>
      <c r="AR175" s="135" t="s">
        <v>183</v>
      </c>
      <c r="AT175" s="135" t="s">
        <v>218</v>
      </c>
      <c r="AU175" s="135" t="s">
        <v>80</v>
      </c>
      <c r="AY175" s="15" t="s">
        <v>121</v>
      </c>
      <c r="BE175" s="136">
        <f>IF(N175="základní",J175,0)</f>
        <v>1880</v>
      </c>
      <c r="BF175" s="136">
        <f>IF(N175="snížená",J175,0)</f>
        <v>0</v>
      </c>
      <c r="BG175" s="136">
        <f>IF(N175="zákl. přenesená",J175,0)</f>
        <v>0</v>
      </c>
      <c r="BH175" s="136">
        <f>IF(N175="sníž. přenesená",J175,0)</f>
        <v>0</v>
      </c>
      <c r="BI175" s="136">
        <f>IF(N175="nulová",J175,0)</f>
        <v>0</v>
      </c>
      <c r="BJ175" s="15" t="s">
        <v>78</v>
      </c>
      <c r="BK175" s="136">
        <f>ROUND(I175*H175,2)</f>
        <v>1880</v>
      </c>
      <c r="BL175" s="15" t="s">
        <v>128</v>
      </c>
      <c r="BM175" s="135" t="s">
        <v>301</v>
      </c>
    </row>
    <row r="176" spans="2:65" s="1" customFormat="1" ht="24.2" customHeight="1">
      <c r="B176" s="30"/>
      <c r="C176" s="149" t="s">
        <v>302</v>
      </c>
      <c r="D176" s="149" t="s">
        <v>218</v>
      </c>
      <c r="E176" s="150" t="s">
        <v>303</v>
      </c>
      <c r="F176" s="151" t="s">
        <v>304</v>
      </c>
      <c r="G176" s="152" t="s">
        <v>275</v>
      </c>
      <c r="H176" s="153">
        <v>1</v>
      </c>
      <c r="I176" s="154">
        <v>2400</v>
      </c>
      <c r="J176" s="155">
        <f>ROUND(I176*H176,2)</f>
        <v>2400</v>
      </c>
      <c r="K176" s="156"/>
      <c r="L176" s="157"/>
      <c r="M176" s="158" t="s">
        <v>19</v>
      </c>
      <c r="N176" s="159" t="s">
        <v>41</v>
      </c>
      <c r="P176" s="133">
        <f>O176*H176</f>
        <v>0</v>
      </c>
      <c r="Q176" s="133">
        <v>0.5</v>
      </c>
      <c r="R176" s="133">
        <f>Q176*H176</f>
        <v>0.5</v>
      </c>
      <c r="S176" s="133">
        <v>0</v>
      </c>
      <c r="T176" s="134">
        <f>S176*H176</f>
        <v>0</v>
      </c>
      <c r="AR176" s="135" t="s">
        <v>183</v>
      </c>
      <c r="AT176" s="135" t="s">
        <v>218</v>
      </c>
      <c r="AU176" s="135" t="s">
        <v>80</v>
      </c>
      <c r="AY176" s="15" t="s">
        <v>121</v>
      </c>
      <c r="BE176" s="136">
        <f>IF(N176="základní",J176,0)</f>
        <v>2400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5" t="s">
        <v>78</v>
      </c>
      <c r="BK176" s="136">
        <f>ROUND(I176*H176,2)</f>
        <v>2400</v>
      </c>
      <c r="BL176" s="15" t="s">
        <v>128</v>
      </c>
      <c r="BM176" s="135" t="s">
        <v>305</v>
      </c>
    </row>
    <row r="177" spans="2:65" s="1" customFormat="1" ht="21.75" customHeight="1">
      <c r="B177" s="30"/>
      <c r="C177" s="149" t="s">
        <v>306</v>
      </c>
      <c r="D177" s="149" t="s">
        <v>218</v>
      </c>
      <c r="E177" s="150" t="s">
        <v>307</v>
      </c>
      <c r="F177" s="151" t="s">
        <v>308</v>
      </c>
      <c r="G177" s="152" t="s">
        <v>275</v>
      </c>
      <c r="H177" s="153">
        <v>1</v>
      </c>
      <c r="I177" s="154">
        <v>275</v>
      </c>
      <c r="J177" s="155">
        <f>ROUND(I177*H177,2)</f>
        <v>275</v>
      </c>
      <c r="K177" s="156"/>
      <c r="L177" s="157"/>
      <c r="M177" s="158" t="s">
        <v>19</v>
      </c>
      <c r="N177" s="159" t="s">
        <v>41</v>
      </c>
      <c r="P177" s="133">
        <f>O177*H177</f>
        <v>0</v>
      </c>
      <c r="Q177" s="133">
        <v>3.3000000000000002E-2</v>
      </c>
      <c r="R177" s="133">
        <f>Q177*H177</f>
        <v>3.3000000000000002E-2</v>
      </c>
      <c r="S177" s="133">
        <v>0</v>
      </c>
      <c r="T177" s="134">
        <f>S177*H177</f>
        <v>0</v>
      </c>
      <c r="AR177" s="135" t="s">
        <v>183</v>
      </c>
      <c r="AT177" s="135" t="s">
        <v>218</v>
      </c>
      <c r="AU177" s="135" t="s">
        <v>80</v>
      </c>
      <c r="AY177" s="15" t="s">
        <v>121</v>
      </c>
      <c r="BE177" s="136">
        <f>IF(N177="základní",J177,0)</f>
        <v>275</v>
      </c>
      <c r="BF177" s="136">
        <f>IF(N177="snížená",J177,0)</f>
        <v>0</v>
      </c>
      <c r="BG177" s="136">
        <f>IF(N177="zákl. přenesená",J177,0)</f>
        <v>0</v>
      </c>
      <c r="BH177" s="136">
        <f>IF(N177="sníž. přenesená",J177,0)</f>
        <v>0</v>
      </c>
      <c r="BI177" s="136">
        <f>IF(N177="nulová",J177,0)</f>
        <v>0</v>
      </c>
      <c r="BJ177" s="15" t="s">
        <v>78</v>
      </c>
      <c r="BK177" s="136">
        <f>ROUND(I177*H177,2)</f>
        <v>275</v>
      </c>
      <c r="BL177" s="15" t="s">
        <v>128</v>
      </c>
      <c r="BM177" s="135" t="s">
        <v>309</v>
      </c>
    </row>
    <row r="178" spans="2:65" s="1" customFormat="1" ht="24.2" customHeight="1">
      <c r="B178" s="30"/>
      <c r="C178" s="123" t="s">
        <v>310</v>
      </c>
      <c r="D178" s="123" t="s">
        <v>124</v>
      </c>
      <c r="E178" s="124" t="s">
        <v>311</v>
      </c>
      <c r="F178" s="125" t="s">
        <v>312</v>
      </c>
      <c r="G178" s="126" t="s">
        <v>275</v>
      </c>
      <c r="H178" s="127">
        <v>1</v>
      </c>
      <c r="I178" s="128">
        <v>1180</v>
      </c>
      <c r="J178" s="129">
        <f>ROUND(I178*H178,2)</f>
        <v>1180</v>
      </c>
      <c r="K178" s="130"/>
      <c r="L178" s="30"/>
      <c r="M178" s="131" t="s">
        <v>19</v>
      </c>
      <c r="N178" s="132" t="s">
        <v>41</v>
      </c>
      <c r="P178" s="133">
        <f>O178*H178</f>
        <v>0</v>
      </c>
      <c r="Q178" s="133">
        <v>2.972E-2</v>
      </c>
      <c r="R178" s="133">
        <f>Q178*H178</f>
        <v>2.972E-2</v>
      </c>
      <c r="S178" s="133">
        <v>0</v>
      </c>
      <c r="T178" s="134">
        <f>S178*H178</f>
        <v>0</v>
      </c>
      <c r="AR178" s="135" t="s">
        <v>128</v>
      </c>
      <c r="AT178" s="135" t="s">
        <v>124</v>
      </c>
      <c r="AU178" s="135" t="s">
        <v>80</v>
      </c>
      <c r="AY178" s="15" t="s">
        <v>121</v>
      </c>
      <c r="BE178" s="136">
        <f>IF(N178="základní",J178,0)</f>
        <v>1180</v>
      </c>
      <c r="BF178" s="136">
        <f>IF(N178="snížená",J178,0)</f>
        <v>0</v>
      </c>
      <c r="BG178" s="136">
        <f>IF(N178="zákl. přenesená",J178,0)</f>
        <v>0</v>
      </c>
      <c r="BH178" s="136">
        <f>IF(N178="sníž. přenesená",J178,0)</f>
        <v>0</v>
      </c>
      <c r="BI178" s="136">
        <f>IF(N178="nulová",J178,0)</f>
        <v>0</v>
      </c>
      <c r="BJ178" s="15" t="s">
        <v>78</v>
      </c>
      <c r="BK178" s="136">
        <f>ROUND(I178*H178,2)</f>
        <v>1180</v>
      </c>
      <c r="BL178" s="15" t="s">
        <v>128</v>
      </c>
      <c r="BM178" s="135" t="s">
        <v>313</v>
      </c>
    </row>
    <row r="179" spans="2:65" s="1" customFormat="1">
      <c r="B179" s="30"/>
      <c r="D179" s="137" t="s">
        <v>130</v>
      </c>
      <c r="F179" s="138" t="s">
        <v>314</v>
      </c>
      <c r="I179" s="139"/>
      <c r="L179" s="30"/>
      <c r="M179" s="140"/>
      <c r="T179" s="51"/>
      <c r="AT179" s="15" t="s">
        <v>130</v>
      </c>
      <c r="AU179" s="15" t="s">
        <v>80</v>
      </c>
    </row>
    <row r="180" spans="2:65" s="1" customFormat="1" ht="24.2" customHeight="1">
      <c r="B180" s="30"/>
      <c r="C180" s="149" t="s">
        <v>315</v>
      </c>
      <c r="D180" s="149" t="s">
        <v>218</v>
      </c>
      <c r="E180" s="150" t="s">
        <v>316</v>
      </c>
      <c r="F180" s="151" t="s">
        <v>317</v>
      </c>
      <c r="G180" s="152" t="s">
        <v>275</v>
      </c>
      <c r="H180" s="153">
        <v>1</v>
      </c>
      <c r="I180" s="154">
        <v>694</v>
      </c>
      <c r="J180" s="155">
        <f>ROUND(I180*H180,2)</f>
        <v>694</v>
      </c>
      <c r="K180" s="156"/>
      <c r="L180" s="157"/>
      <c r="M180" s="158" t="s">
        <v>19</v>
      </c>
      <c r="N180" s="159" t="s">
        <v>41</v>
      </c>
      <c r="P180" s="133">
        <f>O180*H180</f>
        <v>0</v>
      </c>
      <c r="Q180" s="133">
        <v>0.09</v>
      </c>
      <c r="R180" s="133">
        <f>Q180*H180</f>
        <v>0.09</v>
      </c>
      <c r="S180" s="133">
        <v>0</v>
      </c>
      <c r="T180" s="134">
        <f>S180*H180</f>
        <v>0</v>
      </c>
      <c r="AR180" s="135" t="s">
        <v>183</v>
      </c>
      <c r="AT180" s="135" t="s">
        <v>218</v>
      </c>
      <c r="AU180" s="135" t="s">
        <v>80</v>
      </c>
      <c r="AY180" s="15" t="s">
        <v>121</v>
      </c>
      <c r="BE180" s="136">
        <f>IF(N180="základní",J180,0)</f>
        <v>694</v>
      </c>
      <c r="BF180" s="136">
        <f>IF(N180="snížená",J180,0)</f>
        <v>0</v>
      </c>
      <c r="BG180" s="136">
        <f>IF(N180="zákl. přenesená",J180,0)</f>
        <v>0</v>
      </c>
      <c r="BH180" s="136">
        <f>IF(N180="sníž. přenesená",J180,0)</f>
        <v>0</v>
      </c>
      <c r="BI180" s="136">
        <f>IF(N180="nulová",J180,0)</f>
        <v>0</v>
      </c>
      <c r="BJ180" s="15" t="s">
        <v>78</v>
      </c>
      <c r="BK180" s="136">
        <f>ROUND(I180*H180,2)</f>
        <v>694</v>
      </c>
      <c r="BL180" s="15" t="s">
        <v>128</v>
      </c>
      <c r="BM180" s="135" t="s">
        <v>318</v>
      </c>
    </row>
    <row r="181" spans="2:65" s="1" customFormat="1" ht="37.9" customHeight="1">
      <c r="B181" s="30"/>
      <c r="C181" s="123" t="s">
        <v>319</v>
      </c>
      <c r="D181" s="123" t="s">
        <v>124</v>
      </c>
      <c r="E181" s="124" t="s">
        <v>320</v>
      </c>
      <c r="F181" s="125" t="s">
        <v>321</v>
      </c>
      <c r="G181" s="126" t="s">
        <v>275</v>
      </c>
      <c r="H181" s="127">
        <v>1</v>
      </c>
      <c r="I181" s="128">
        <v>3830</v>
      </c>
      <c r="J181" s="129">
        <f>ROUND(I181*H181,2)</f>
        <v>3830</v>
      </c>
      <c r="K181" s="130"/>
      <c r="L181" s="30"/>
      <c r="M181" s="131" t="s">
        <v>19</v>
      </c>
      <c r="N181" s="132" t="s">
        <v>41</v>
      </c>
      <c r="P181" s="133">
        <f>O181*H181</f>
        <v>0</v>
      </c>
      <c r="Q181" s="133">
        <v>0.09</v>
      </c>
      <c r="R181" s="133">
        <f>Q181*H181</f>
        <v>0.09</v>
      </c>
      <c r="S181" s="133">
        <v>0</v>
      </c>
      <c r="T181" s="134">
        <f>S181*H181</f>
        <v>0</v>
      </c>
      <c r="AR181" s="135" t="s">
        <v>128</v>
      </c>
      <c r="AT181" s="135" t="s">
        <v>124</v>
      </c>
      <c r="AU181" s="135" t="s">
        <v>80</v>
      </c>
      <c r="AY181" s="15" t="s">
        <v>121</v>
      </c>
      <c r="BE181" s="136">
        <f>IF(N181="základní",J181,0)</f>
        <v>3830</v>
      </c>
      <c r="BF181" s="136">
        <f>IF(N181="snížená",J181,0)</f>
        <v>0</v>
      </c>
      <c r="BG181" s="136">
        <f>IF(N181="zákl. přenesená",J181,0)</f>
        <v>0</v>
      </c>
      <c r="BH181" s="136">
        <f>IF(N181="sníž. přenesená",J181,0)</f>
        <v>0</v>
      </c>
      <c r="BI181" s="136">
        <f>IF(N181="nulová",J181,0)</f>
        <v>0</v>
      </c>
      <c r="BJ181" s="15" t="s">
        <v>78</v>
      </c>
      <c r="BK181" s="136">
        <f>ROUND(I181*H181,2)</f>
        <v>3830</v>
      </c>
      <c r="BL181" s="15" t="s">
        <v>128</v>
      </c>
      <c r="BM181" s="135" t="s">
        <v>322</v>
      </c>
    </row>
    <row r="182" spans="2:65" s="1" customFormat="1">
      <c r="B182" s="30"/>
      <c r="D182" s="137" t="s">
        <v>130</v>
      </c>
      <c r="F182" s="138" t="s">
        <v>323</v>
      </c>
      <c r="I182" s="139"/>
      <c r="L182" s="30"/>
      <c r="M182" s="140"/>
      <c r="T182" s="51"/>
      <c r="AT182" s="15" t="s">
        <v>130</v>
      </c>
      <c r="AU182" s="15" t="s">
        <v>80</v>
      </c>
    </row>
    <row r="183" spans="2:65" s="1" customFormat="1" ht="21.75" customHeight="1">
      <c r="B183" s="30"/>
      <c r="C183" s="149" t="s">
        <v>324</v>
      </c>
      <c r="D183" s="149" t="s">
        <v>218</v>
      </c>
      <c r="E183" s="150" t="s">
        <v>325</v>
      </c>
      <c r="F183" s="151" t="s">
        <v>326</v>
      </c>
      <c r="G183" s="152" t="s">
        <v>275</v>
      </c>
      <c r="H183" s="153">
        <v>1</v>
      </c>
      <c r="I183" s="154">
        <v>8640</v>
      </c>
      <c r="J183" s="155">
        <f>ROUND(I183*H183,2)</f>
        <v>8640</v>
      </c>
      <c r="K183" s="156"/>
      <c r="L183" s="157"/>
      <c r="M183" s="158" t="s">
        <v>19</v>
      </c>
      <c r="N183" s="159" t="s">
        <v>41</v>
      </c>
      <c r="P183" s="133">
        <f>O183*H183</f>
        <v>0</v>
      </c>
      <c r="Q183" s="133">
        <v>0.19600000000000001</v>
      </c>
      <c r="R183" s="133">
        <f>Q183*H183</f>
        <v>0.19600000000000001</v>
      </c>
      <c r="S183" s="133">
        <v>0</v>
      </c>
      <c r="T183" s="134">
        <f>S183*H183</f>
        <v>0</v>
      </c>
      <c r="AR183" s="135" t="s">
        <v>183</v>
      </c>
      <c r="AT183" s="135" t="s">
        <v>218</v>
      </c>
      <c r="AU183" s="135" t="s">
        <v>80</v>
      </c>
      <c r="AY183" s="15" t="s">
        <v>121</v>
      </c>
      <c r="BE183" s="136">
        <f>IF(N183="základní",J183,0)</f>
        <v>8640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5" t="s">
        <v>78</v>
      </c>
      <c r="BK183" s="136">
        <f>ROUND(I183*H183,2)</f>
        <v>8640</v>
      </c>
      <c r="BL183" s="15" t="s">
        <v>128</v>
      </c>
      <c r="BM183" s="135" t="s">
        <v>327</v>
      </c>
    </row>
    <row r="184" spans="2:65" s="1" customFormat="1" ht="24.2" customHeight="1">
      <c r="B184" s="30"/>
      <c r="C184" s="123" t="s">
        <v>328</v>
      </c>
      <c r="D184" s="123" t="s">
        <v>124</v>
      </c>
      <c r="E184" s="124" t="s">
        <v>329</v>
      </c>
      <c r="F184" s="125" t="s">
        <v>330</v>
      </c>
      <c r="G184" s="126" t="s">
        <v>275</v>
      </c>
      <c r="H184" s="127">
        <v>1</v>
      </c>
      <c r="I184" s="128">
        <v>1600</v>
      </c>
      <c r="J184" s="129">
        <f>ROUND(I184*H184,2)</f>
        <v>1600</v>
      </c>
      <c r="K184" s="130"/>
      <c r="L184" s="30"/>
      <c r="M184" s="131" t="s">
        <v>19</v>
      </c>
      <c r="N184" s="132" t="s">
        <v>41</v>
      </c>
      <c r="P184" s="133">
        <f>O184*H184</f>
        <v>0</v>
      </c>
      <c r="Q184" s="133">
        <v>0.21734000000000001</v>
      </c>
      <c r="R184" s="133">
        <f>Q184*H184</f>
        <v>0.21734000000000001</v>
      </c>
      <c r="S184" s="133">
        <v>0</v>
      </c>
      <c r="T184" s="134">
        <f>S184*H184</f>
        <v>0</v>
      </c>
      <c r="AR184" s="135" t="s">
        <v>128</v>
      </c>
      <c r="AT184" s="135" t="s">
        <v>124</v>
      </c>
      <c r="AU184" s="135" t="s">
        <v>80</v>
      </c>
      <c r="AY184" s="15" t="s">
        <v>121</v>
      </c>
      <c r="BE184" s="136">
        <f>IF(N184="základní",J184,0)</f>
        <v>1600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5" t="s">
        <v>78</v>
      </c>
      <c r="BK184" s="136">
        <f>ROUND(I184*H184,2)</f>
        <v>1600</v>
      </c>
      <c r="BL184" s="15" t="s">
        <v>128</v>
      </c>
      <c r="BM184" s="135" t="s">
        <v>331</v>
      </c>
    </row>
    <row r="185" spans="2:65" s="1" customFormat="1">
      <c r="B185" s="30"/>
      <c r="D185" s="137" t="s">
        <v>130</v>
      </c>
      <c r="F185" s="138" t="s">
        <v>332</v>
      </c>
      <c r="I185" s="139"/>
      <c r="L185" s="30"/>
      <c r="M185" s="140"/>
      <c r="T185" s="51"/>
      <c r="AT185" s="15" t="s">
        <v>130</v>
      </c>
      <c r="AU185" s="15" t="s">
        <v>80</v>
      </c>
    </row>
    <row r="186" spans="2:65" s="1" customFormat="1" ht="24.2" customHeight="1">
      <c r="B186" s="30"/>
      <c r="C186" s="149" t="s">
        <v>333</v>
      </c>
      <c r="D186" s="149" t="s">
        <v>218</v>
      </c>
      <c r="E186" s="150" t="s">
        <v>334</v>
      </c>
      <c r="F186" s="151" t="s">
        <v>335</v>
      </c>
      <c r="G186" s="152" t="s">
        <v>275</v>
      </c>
      <c r="H186" s="153">
        <v>1</v>
      </c>
      <c r="I186" s="154">
        <v>4710</v>
      </c>
      <c r="J186" s="155">
        <f>ROUND(I186*H186,2)</f>
        <v>4710</v>
      </c>
      <c r="K186" s="156"/>
      <c r="L186" s="157"/>
      <c r="M186" s="158" t="s">
        <v>19</v>
      </c>
      <c r="N186" s="159" t="s">
        <v>41</v>
      </c>
      <c r="P186" s="133">
        <f>O186*H186</f>
        <v>0</v>
      </c>
      <c r="Q186" s="133">
        <v>3.7999999999999999E-2</v>
      </c>
      <c r="R186" s="133">
        <f>Q186*H186</f>
        <v>3.7999999999999999E-2</v>
      </c>
      <c r="S186" s="133">
        <v>0</v>
      </c>
      <c r="T186" s="134">
        <f>S186*H186</f>
        <v>0</v>
      </c>
      <c r="AR186" s="135" t="s">
        <v>183</v>
      </c>
      <c r="AT186" s="135" t="s">
        <v>218</v>
      </c>
      <c r="AU186" s="135" t="s">
        <v>80</v>
      </c>
      <c r="AY186" s="15" t="s">
        <v>121</v>
      </c>
      <c r="BE186" s="136">
        <f>IF(N186="základní",J186,0)</f>
        <v>4710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5" t="s">
        <v>78</v>
      </c>
      <c r="BK186" s="136">
        <f>ROUND(I186*H186,2)</f>
        <v>4710</v>
      </c>
      <c r="BL186" s="15" t="s">
        <v>128</v>
      </c>
      <c r="BM186" s="135" t="s">
        <v>336</v>
      </c>
    </row>
    <row r="187" spans="2:65" s="1" customFormat="1" ht="16.5" customHeight="1">
      <c r="B187" s="30"/>
      <c r="C187" s="149" t="s">
        <v>337</v>
      </c>
      <c r="D187" s="149" t="s">
        <v>218</v>
      </c>
      <c r="E187" s="150" t="s">
        <v>338</v>
      </c>
      <c r="F187" s="151" t="s">
        <v>339</v>
      </c>
      <c r="G187" s="152" t="s">
        <v>275</v>
      </c>
      <c r="H187" s="153">
        <v>1</v>
      </c>
      <c r="I187" s="154">
        <v>565</v>
      </c>
      <c r="J187" s="155">
        <f>ROUND(I187*H187,2)</f>
        <v>565</v>
      </c>
      <c r="K187" s="156"/>
      <c r="L187" s="157"/>
      <c r="M187" s="158" t="s">
        <v>19</v>
      </c>
      <c r="N187" s="159" t="s">
        <v>41</v>
      </c>
      <c r="P187" s="133">
        <f>O187*H187</f>
        <v>0</v>
      </c>
      <c r="Q187" s="133">
        <v>6.4999999999999997E-3</v>
      </c>
      <c r="R187" s="133">
        <f>Q187*H187</f>
        <v>6.4999999999999997E-3</v>
      </c>
      <c r="S187" s="133">
        <v>0</v>
      </c>
      <c r="T187" s="134">
        <f>S187*H187</f>
        <v>0</v>
      </c>
      <c r="AR187" s="135" t="s">
        <v>183</v>
      </c>
      <c r="AT187" s="135" t="s">
        <v>218</v>
      </c>
      <c r="AU187" s="135" t="s">
        <v>80</v>
      </c>
      <c r="AY187" s="15" t="s">
        <v>121</v>
      </c>
      <c r="BE187" s="136">
        <f>IF(N187="základní",J187,0)</f>
        <v>565</v>
      </c>
      <c r="BF187" s="136">
        <f>IF(N187="snížená",J187,0)</f>
        <v>0</v>
      </c>
      <c r="BG187" s="136">
        <f>IF(N187="zákl. přenesená",J187,0)</f>
        <v>0</v>
      </c>
      <c r="BH187" s="136">
        <f>IF(N187="sníž. přenesená",J187,0)</f>
        <v>0</v>
      </c>
      <c r="BI187" s="136">
        <f>IF(N187="nulová",J187,0)</f>
        <v>0</v>
      </c>
      <c r="BJ187" s="15" t="s">
        <v>78</v>
      </c>
      <c r="BK187" s="136">
        <f>ROUND(I187*H187,2)</f>
        <v>565</v>
      </c>
      <c r="BL187" s="15" t="s">
        <v>128</v>
      </c>
      <c r="BM187" s="135" t="s">
        <v>340</v>
      </c>
    </row>
    <row r="188" spans="2:65" s="11" customFormat="1" ht="22.9" customHeight="1">
      <c r="B188" s="111"/>
      <c r="D188" s="112" t="s">
        <v>69</v>
      </c>
      <c r="E188" s="121" t="s">
        <v>341</v>
      </c>
      <c r="F188" s="121" t="s">
        <v>342</v>
      </c>
      <c r="I188" s="114"/>
      <c r="J188" s="122">
        <f>BK188</f>
        <v>17748.080000000002</v>
      </c>
      <c r="L188" s="111"/>
      <c r="M188" s="116"/>
      <c r="P188" s="117">
        <f>SUM(P189:P194)</f>
        <v>0</v>
      </c>
      <c r="R188" s="117">
        <f>SUM(R189:R194)</f>
        <v>0</v>
      </c>
      <c r="T188" s="118">
        <f>SUM(T189:T194)</f>
        <v>0</v>
      </c>
      <c r="AR188" s="112" t="s">
        <v>78</v>
      </c>
      <c r="AT188" s="119" t="s">
        <v>69</v>
      </c>
      <c r="AU188" s="119" t="s">
        <v>78</v>
      </c>
      <c r="AY188" s="112" t="s">
        <v>121</v>
      </c>
      <c r="BK188" s="120">
        <f>SUM(BK189:BK194)</f>
        <v>17748.080000000002</v>
      </c>
    </row>
    <row r="189" spans="2:65" s="1" customFormat="1" ht="33" customHeight="1">
      <c r="B189" s="30"/>
      <c r="C189" s="123" t="s">
        <v>343</v>
      </c>
      <c r="D189" s="123" t="s">
        <v>124</v>
      </c>
      <c r="E189" s="124" t="s">
        <v>344</v>
      </c>
      <c r="F189" s="125" t="s">
        <v>345</v>
      </c>
      <c r="G189" s="126" t="s">
        <v>197</v>
      </c>
      <c r="H189" s="127">
        <v>16.559999999999999</v>
      </c>
      <c r="I189" s="128">
        <v>304</v>
      </c>
      <c r="J189" s="129">
        <f>ROUND(I189*H189,2)</f>
        <v>5034.24</v>
      </c>
      <c r="K189" s="130"/>
      <c r="L189" s="30"/>
      <c r="M189" s="131" t="s">
        <v>19</v>
      </c>
      <c r="N189" s="132" t="s">
        <v>41</v>
      </c>
      <c r="P189" s="133">
        <f>O189*H189</f>
        <v>0</v>
      </c>
      <c r="Q189" s="133">
        <v>0</v>
      </c>
      <c r="R189" s="133">
        <f>Q189*H189</f>
        <v>0</v>
      </c>
      <c r="S189" s="133">
        <v>0</v>
      </c>
      <c r="T189" s="134">
        <f>S189*H189</f>
        <v>0</v>
      </c>
      <c r="AR189" s="135" t="s">
        <v>128</v>
      </c>
      <c r="AT189" s="135" t="s">
        <v>124</v>
      </c>
      <c r="AU189" s="135" t="s">
        <v>80</v>
      </c>
      <c r="AY189" s="15" t="s">
        <v>121</v>
      </c>
      <c r="BE189" s="136">
        <f>IF(N189="základní",J189,0)</f>
        <v>5034.24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5" t="s">
        <v>78</v>
      </c>
      <c r="BK189" s="136">
        <f>ROUND(I189*H189,2)</f>
        <v>5034.24</v>
      </c>
      <c r="BL189" s="15" t="s">
        <v>128</v>
      </c>
      <c r="BM189" s="135" t="s">
        <v>346</v>
      </c>
    </row>
    <row r="190" spans="2:65" s="1" customFormat="1">
      <c r="B190" s="30"/>
      <c r="D190" s="137" t="s">
        <v>130</v>
      </c>
      <c r="F190" s="138" t="s">
        <v>347</v>
      </c>
      <c r="I190" s="139"/>
      <c r="L190" s="30"/>
      <c r="M190" s="140"/>
      <c r="T190" s="51"/>
      <c r="AT190" s="15" t="s">
        <v>130</v>
      </c>
      <c r="AU190" s="15" t="s">
        <v>80</v>
      </c>
    </row>
    <row r="191" spans="2:65" s="1" customFormat="1" ht="37.9" customHeight="1">
      <c r="B191" s="30"/>
      <c r="C191" s="123" t="s">
        <v>348</v>
      </c>
      <c r="D191" s="123" t="s">
        <v>124</v>
      </c>
      <c r="E191" s="124" t="s">
        <v>349</v>
      </c>
      <c r="F191" s="125" t="s">
        <v>350</v>
      </c>
      <c r="G191" s="126" t="s">
        <v>197</v>
      </c>
      <c r="H191" s="127">
        <v>16.559999999999999</v>
      </c>
      <c r="I191" s="128">
        <v>438</v>
      </c>
      <c r="J191" s="129">
        <f>ROUND(I191*H191,2)</f>
        <v>7253.28</v>
      </c>
      <c r="K191" s="130"/>
      <c r="L191" s="30"/>
      <c r="M191" s="131" t="s">
        <v>19</v>
      </c>
      <c r="N191" s="132" t="s">
        <v>41</v>
      </c>
      <c r="P191" s="133">
        <f>O191*H191</f>
        <v>0</v>
      </c>
      <c r="Q191" s="133">
        <v>0</v>
      </c>
      <c r="R191" s="133">
        <f>Q191*H191</f>
        <v>0</v>
      </c>
      <c r="S191" s="133">
        <v>0</v>
      </c>
      <c r="T191" s="134">
        <f>S191*H191</f>
        <v>0</v>
      </c>
      <c r="AR191" s="135" t="s">
        <v>128</v>
      </c>
      <c r="AT191" s="135" t="s">
        <v>124</v>
      </c>
      <c r="AU191" s="135" t="s">
        <v>80</v>
      </c>
      <c r="AY191" s="15" t="s">
        <v>121</v>
      </c>
      <c r="BE191" s="136">
        <f>IF(N191="základní",J191,0)</f>
        <v>7253.28</v>
      </c>
      <c r="BF191" s="136">
        <f>IF(N191="snížená",J191,0)</f>
        <v>0</v>
      </c>
      <c r="BG191" s="136">
        <f>IF(N191="zákl. přenesená",J191,0)</f>
        <v>0</v>
      </c>
      <c r="BH191" s="136">
        <f>IF(N191="sníž. přenesená",J191,0)</f>
        <v>0</v>
      </c>
      <c r="BI191" s="136">
        <f>IF(N191="nulová",J191,0)</f>
        <v>0</v>
      </c>
      <c r="BJ191" s="15" t="s">
        <v>78</v>
      </c>
      <c r="BK191" s="136">
        <f>ROUND(I191*H191,2)</f>
        <v>7253.28</v>
      </c>
      <c r="BL191" s="15" t="s">
        <v>128</v>
      </c>
      <c r="BM191" s="135" t="s">
        <v>351</v>
      </c>
    </row>
    <row r="192" spans="2:65" s="1" customFormat="1">
      <c r="B192" s="30"/>
      <c r="D192" s="137" t="s">
        <v>130</v>
      </c>
      <c r="F192" s="138" t="s">
        <v>352</v>
      </c>
      <c r="I192" s="139"/>
      <c r="L192" s="30"/>
      <c r="M192" s="140"/>
      <c r="T192" s="51"/>
      <c r="AT192" s="15" t="s">
        <v>130</v>
      </c>
      <c r="AU192" s="15" t="s">
        <v>80</v>
      </c>
    </row>
    <row r="193" spans="2:65" s="1" customFormat="1" ht="55.5" customHeight="1">
      <c r="B193" s="30"/>
      <c r="C193" s="123" t="s">
        <v>353</v>
      </c>
      <c r="D193" s="123" t="s">
        <v>124</v>
      </c>
      <c r="E193" s="124" t="s">
        <v>354</v>
      </c>
      <c r="F193" s="125" t="s">
        <v>355</v>
      </c>
      <c r="G193" s="126" t="s">
        <v>197</v>
      </c>
      <c r="H193" s="127">
        <v>13.72</v>
      </c>
      <c r="I193" s="128">
        <v>398</v>
      </c>
      <c r="J193" s="129">
        <f>ROUND(I193*H193,2)</f>
        <v>5460.56</v>
      </c>
      <c r="K193" s="130"/>
      <c r="L193" s="30"/>
      <c r="M193" s="131" t="s">
        <v>19</v>
      </c>
      <c r="N193" s="132" t="s">
        <v>41</v>
      </c>
      <c r="P193" s="133">
        <f>O193*H193</f>
        <v>0</v>
      </c>
      <c r="Q193" s="133">
        <v>0</v>
      </c>
      <c r="R193" s="133">
        <f>Q193*H193</f>
        <v>0</v>
      </c>
      <c r="S193" s="133">
        <v>0</v>
      </c>
      <c r="T193" s="134">
        <f>S193*H193</f>
        <v>0</v>
      </c>
      <c r="AR193" s="135" t="s">
        <v>128</v>
      </c>
      <c r="AT193" s="135" t="s">
        <v>124</v>
      </c>
      <c r="AU193" s="135" t="s">
        <v>80</v>
      </c>
      <c r="AY193" s="15" t="s">
        <v>121</v>
      </c>
      <c r="BE193" s="136">
        <f>IF(N193="základní",J193,0)</f>
        <v>5460.56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5" t="s">
        <v>78</v>
      </c>
      <c r="BK193" s="136">
        <f>ROUND(I193*H193,2)</f>
        <v>5460.56</v>
      </c>
      <c r="BL193" s="15" t="s">
        <v>128</v>
      </c>
      <c r="BM193" s="135" t="s">
        <v>356</v>
      </c>
    </row>
    <row r="194" spans="2:65" s="1" customFormat="1">
      <c r="B194" s="30"/>
      <c r="D194" s="137" t="s">
        <v>130</v>
      </c>
      <c r="F194" s="138" t="s">
        <v>357</v>
      </c>
      <c r="I194" s="139"/>
      <c r="L194" s="30"/>
      <c r="M194" s="140"/>
      <c r="T194" s="51"/>
      <c r="AT194" s="15" t="s">
        <v>130</v>
      </c>
      <c r="AU194" s="15" t="s">
        <v>80</v>
      </c>
    </row>
    <row r="195" spans="2:65" s="11" customFormat="1" ht="22.9" customHeight="1">
      <c r="B195" s="111"/>
      <c r="D195" s="112" t="s">
        <v>69</v>
      </c>
      <c r="E195" s="121" t="s">
        <v>358</v>
      </c>
      <c r="F195" s="121" t="s">
        <v>359</v>
      </c>
      <c r="I195" s="114"/>
      <c r="J195" s="122">
        <f>BK195</f>
        <v>21616.15</v>
      </c>
      <c r="L195" s="111"/>
      <c r="M195" s="116"/>
      <c r="P195" s="117">
        <f>SUM(P196:P197)</f>
        <v>0</v>
      </c>
      <c r="R195" s="117">
        <f>SUM(R196:R197)</f>
        <v>0</v>
      </c>
      <c r="T195" s="118">
        <f>SUM(T196:T197)</f>
        <v>0</v>
      </c>
      <c r="AR195" s="112" t="s">
        <v>78</v>
      </c>
      <c r="AT195" s="119" t="s">
        <v>69</v>
      </c>
      <c r="AU195" s="119" t="s">
        <v>78</v>
      </c>
      <c r="AY195" s="112" t="s">
        <v>121</v>
      </c>
      <c r="BK195" s="120">
        <f>SUM(BK196:BK197)</f>
        <v>21616.15</v>
      </c>
    </row>
    <row r="196" spans="2:65" s="1" customFormat="1" ht="49.15" customHeight="1">
      <c r="B196" s="30"/>
      <c r="C196" s="123" t="s">
        <v>360</v>
      </c>
      <c r="D196" s="123" t="s">
        <v>124</v>
      </c>
      <c r="E196" s="124" t="s">
        <v>361</v>
      </c>
      <c r="F196" s="125" t="s">
        <v>362</v>
      </c>
      <c r="G196" s="126" t="s">
        <v>197</v>
      </c>
      <c r="H196" s="127">
        <v>51.101999999999997</v>
      </c>
      <c r="I196" s="128">
        <v>423</v>
      </c>
      <c r="J196" s="129">
        <f>ROUND(I196*H196,2)</f>
        <v>21616.15</v>
      </c>
      <c r="K196" s="130"/>
      <c r="L196" s="30"/>
      <c r="M196" s="131" t="s">
        <v>19</v>
      </c>
      <c r="N196" s="132" t="s">
        <v>41</v>
      </c>
      <c r="P196" s="133">
        <f>O196*H196</f>
        <v>0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R196" s="135" t="s">
        <v>128</v>
      </c>
      <c r="AT196" s="135" t="s">
        <v>124</v>
      </c>
      <c r="AU196" s="135" t="s">
        <v>80</v>
      </c>
      <c r="AY196" s="15" t="s">
        <v>121</v>
      </c>
      <c r="BE196" s="136">
        <f>IF(N196="základní",J196,0)</f>
        <v>21616.15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5" t="s">
        <v>78</v>
      </c>
      <c r="BK196" s="136">
        <f>ROUND(I196*H196,2)</f>
        <v>21616.15</v>
      </c>
      <c r="BL196" s="15" t="s">
        <v>128</v>
      </c>
      <c r="BM196" s="135" t="s">
        <v>363</v>
      </c>
    </row>
    <row r="197" spans="2:65" s="1" customFormat="1">
      <c r="B197" s="30"/>
      <c r="D197" s="137" t="s">
        <v>130</v>
      </c>
      <c r="F197" s="138" t="s">
        <v>364</v>
      </c>
      <c r="I197" s="139"/>
      <c r="L197" s="30"/>
      <c r="M197" s="140"/>
      <c r="T197" s="51"/>
      <c r="AT197" s="15" t="s">
        <v>130</v>
      </c>
      <c r="AU197" s="15" t="s">
        <v>80</v>
      </c>
    </row>
    <row r="198" spans="2:65" s="11" customFormat="1" ht="25.9" customHeight="1">
      <c r="B198" s="111"/>
      <c r="D198" s="112" t="s">
        <v>69</v>
      </c>
      <c r="E198" s="113" t="s">
        <v>365</v>
      </c>
      <c r="F198" s="113" t="s">
        <v>366</v>
      </c>
      <c r="I198" s="114"/>
      <c r="J198" s="115">
        <f>BK198</f>
        <v>70000</v>
      </c>
      <c r="L198" s="111"/>
      <c r="M198" s="116"/>
      <c r="P198" s="117">
        <f>P199</f>
        <v>0</v>
      </c>
      <c r="R198" s="117">
        <f>R199</f>
        <v>0</v>
      </c>
      <c r="T198" s="118">
        <f>T199</f>
        <v>0</v>
      </c>
      <c r="AR198" s="112" t="s">
        <v>167</v>
      </c>
      <c r="AT198" s="119" t="s">
        <v>69</v>
      </c>
      <c r="AU198" s="119" t="s">
        <v>70</v>
      </c>
      <c r="AY198" s="112" t="s">
        <v>121</v>
      </c>
      <c r="BK198" s="120">
        <f>BK199</f>
        <v>70000</v>
      </c>
    </row>
    <row r="199" spans="2:65" s="11" customFormat="1" ht="22.9" customHeight="1">
      <c r="B199" s="111"/>
      <c r="D199" s="112" t="s">
        <v>69</v>
      </c>
      <c r="E199" s="121" t="s">
        <v>367</v>
      </c>
      <c r="F199" s="121" t="s">
        <v>368</v>
      </c>
      <c r="I199" s="114"/>
      <c r="J199" s="122">
        <f>BK199</f>
        <v>70000</v>
      </c>
      <c r="L199" s="111"/>
      <c r="M199" s="116"/>
      <c r="P199" s="117">
        <f>SUM(P200:P207)</f>
        <v>0</v>
      </c>
      <c r="R199" s="117">
        <f>SUM(R200:R207)</f>
        <v>0</v>
      </c>
      <c r="T199" s="118">
        <f>SUM(T200:T207)</f>
        <v>0</v>
      </c>
      <c r="AR199" s="112" t="s">
        <v>167</v>
      </c>
      <c r="AT199" s="119" t="s">
        <v>69</v>
      </c>
      <c r="AU199" s="119" t="s">
        <v>78</v>
      </c>
      <c r="AY199" s="112" t="s">
        <v>121</v>
      </c>
      <c r="BK199" s="120">
        <f>SUM(BK200:BK207)</f>
        <v>70000</v>
      </c>
    </row>
    <row r="200" spans="2:65" s="1" customFormat="1" ht="16.5" customHeight="1">
      <c r="B200" s="30"/>
      <c r="C200" s="123" t="s">
        <v>369</v>
      </c>
      <c r="D200" s="123" t="s">
        <v>124</v>
      </c>
      <c r="E200" s="124" t="s">
        <v>370</v>
      </c>
      <c r="F200" s="125" t="s">
        <v>371</v>
      </c>
      <c r="G200" s="126" t="s">
        <v>372</v>
      </c>
      <c r="H200" s="127">
        <v>1</v>
      </c>
      <c r="I200" s="128">
        <v>15000</v>
      </c>
      <c r="J200" s="129">
        <f>ROUND(I200*H200,2)</f>
        <v>15000</v>
      </c>
      <c r="K200" s="130"/>
      <c r="L200" s="30"/>
      <c r="M200" s="131" t="s">
        <v>19</v>
      </c>
      <c r="N200" s="132" t="s">
        <v>41</v>
      </c>
      <c r="P200" s="133">
        <f>O200*H200</f>
        <v>0</v>
      </c>
      <c r="Q200" s="133">
        <v>0</v>
      </c>
      <c r="R200" s="133">
        <f>Q200*H200</f>
        <v>0</v>
      </c>
      <c r="S200" s="133">
        <v>0</v>
      </c>
      <c r="T200" s="134">
        <f>S200*H200</f>
        <v>0</v>
      </c>
      <c r="AR200" s="135" t="s">
        <v>373</v>
      </c>
      <c r="AT200" s="135" t="s">
        <v>124</v>
      </c>
      <c r="AU200" s="135" t="s">
        <v>80</v>
      </c>
      <c r="AY200" s="15" t="s">
        <v>121</v>
      </c>
      <c r="BE200" s="136">
        <f>IF(N200="základní",J200,0)</f>
        <v>15000</v>
      </c>
      <c r="BF200" s="136">
        <f>IF(N200="snížená",J200,0)</f>
        <v>0</v>
      </c>
      <c r="BG200" s="136">
        <f>IF(N200="zákl. přenesená",J200,0)</f>
        <v>0</v>
      </c>
      <c r="BH200" s="136">
        <f>IF(N200="sníž. přenesená",J200,0)</f>
        <v>0</v>
      </c>
      <c r="BI200" s="136">
        <f>IF(N200="nulová",J200,0)</f>
        <v>0</v>
      </c>
      <c r="BJ200" s="15" t="s">
        <v>78</v>
      </c>
      <c r="BK200" s="136">
        <f>ROUND(I200*H200,2)</f>
        <v>15000</v>
      </c>
      <c r="BL200" s="15" t="s">
        <v>373</v>
      </c>
      <c r="BM200" s="135" t="s">
        <v>374</v>
      </c>
    </row>
    <row r="201" spans="2:65" s="1" customFormat="1">
      <c r="B201" s="30"/>
      <c r="D201" s="137" t="s">
        <v>130</v>
      </c>
      <c r="F201" s="138" t="s">
        <v>375</v>
      </c>
      <c r="I201" s="139"/>
      <c r="L201" s="30"/>
      <c r="M201" s="140"/>
      <c r="T201" s="51"/>
      <c r="AT201" s="15" t="s">
        <v>130</v>
      </c>
      <c r="AU201" s="15" t="s">
        <v>80</v>
      </c>
    </row>
    <row r="202" spans="2:65" s="1" customFormat="1" ht="16.5" customHeight="1">
      <c r="B202" s="30"/>
      <c r="C202" s="123" t="s">
        <v>376</v>
      </c>
      <c r="D202" s="123" t="s">
        <v>124</v>
      </c>
      <c r="E202" s="124" t="s">
        <v>377</v>
      </c>
      <c r="F202" s="125" t="s">
        <v>378</v>
      </c>
      <c r="G202" s="126" t="s">
        <v>372</v>
      </c>
      <c r="H202" s="127">
        <v>1</v>
      </c>
      <c r="I202" s="128">
        <v>25000</v>
      </c>
      <c r="J202" s="129">
        <f>ROUND(I202*H202,2)</f>
        <v>25000</v>
      </c>
      <c r="K202" s="130"/>
      <c r="L202" s="30"/>
      <c r="M202" s="131" t="s">
        <v>19</v>
      </c>
      <c r="N202" s="132" t="s">
        <v>41</v>
      </c>
      <c r="P202" s="133">
        <f>O202*H202</f>
        <v>0</v>
      </c>
      <c r="Q202" s="133">
        <v>0</v>
      </c>
      <c r="R202" s="133">
        <f>Q202*H202</f>
        <v>0</v>
      </c>
      <c r="S202" s="133">
        <v>0</v>
      </c>
      <c r="T202" s="134">
        <f>S202*H202</f>
        <v>0</v>
      </c>
      <c r="AR202" s="135" t="s">
        <v>373</v>
      </c>
      <c r="AT202" s="135" t="s">
        <v>124</v>
      </c>
      <c r="AU202" s="135" t="s">
        <v>80</v>
      </c>
      <c r="AY202" s="15" t="s">
        <v>121</v>
      </c>
      <c r="BE202" s="136">
        <f>IF(N202="základní",J202,0)</f>
        <v>25000</v>
      </c>
      <c r="BF202" s="136">
        <f>IF(N202="snížená",J202,0)</f>
        <v>0</v>
      </c>
      <c r="BG202" s="136">
        <f>IF(N202="zákl. přenesená",J202,0)</f>
        <v>0</v>
      </c>
      <c r="BH202" s="136">
        <f>IF(N202="sníž. přenesená",J202,0)</f>
        <v>0</v>
      </c>
      <c r="BI202" s="136">
        <f>IF(N202="nulová",J202,0)</f>
        <v>0</v>
      </c>
      <c r="BJ202" s="15" t="s">
        <v>78</v>
      </c>
      <c r="BK202" s="136">
        <f>ROUND(I202*H202,2)</f>
        <v>25000</v>
      </c>
      <c r="BL202" s="15" t="s">
        <v>373</v>
      </c>
      <c r="BM202" s="135" t="s">
        <v>379</v>
      </c>
    </row>
    <row r="203" spans="2:65" s="1" customFormat="1">
      <c r="B203" s="30"/>
      <c r="D203" s="137" t="s">
        <v>130</v>
      </c>
      <c r="F203" s="138" t="s">
        <v>380</v>
      </c>
      <c r="I203" s="139"/>
      <c r="L203" s="30"/>
      <c r="M203" s="140"/>
      <c r="T203" s="51"/>
      <c r="AT203" s="15" t="s">
        <v>130</v>
      </c>
      <c r="AU203" s="15" t="s">
        <v>80</v>
      </c>
    </row>
    <row r="204" spans="2:65" s="1" customFormat="1" ht="16.5" customHeight="1">
      <c r="B204" s="30"/>
      <c r="C204" s="123" t="s">
        <v>381</v>
      </c>
      <c r="D204" s="123" t="s">
        <v>124</v>
      </c>
      <c r="E204" s="124" t="s">
        <v>382</v>
      </c>
      <c r="F204" s="125" t="s">
        <v>383</v>
      </c>
      <c r="G204" s="126" t="s">
        <v>372</v>
      </c>
      <c r="H204" s="127">
        <v>1</v>
      </c>
      <c r="I204" s="128">
        <v>20000</v>
      </c>
      <c r="J204" s="129">
        <f>ROUND(I204*H204,2)</f>
        <v>20000</v>
      </c>
      <c r="K204" s="130"/>
      <c r="L204" s="30"/>
      <c r="M204" s="131" t="s">
        <v>19</v>
      </c>
      <c r="N204" s="132" t="s">
        <v>41</v>
      </c>
      <c r="P204" s="133">
        <f>O204*H204</f>
        <v>0</v>
      </c>
      <c r="Q204" s="133">
        <v>0</v>
      </c>
      <c r="R204" s="133">
        <f>Q204*H204</f>
        <v>0</v>
      </c>
      <c r="S204" s="133">
        <v>0</v>
      </c>
      <c r="T204" s="134">
        <f>S204*H204</f>
        <v>0</v>
      </c>
      <c r="AR204" s="135" t="s">
        <v>373</v>
      </c>
      <c r="AT204" s="135" t="s">
        <v>124</v>
      </c>
      <c r="AU204" s="135" t="s">
        <v>80</v>
      </c>
      <c r="AY204" s="15" t="s">
        <v>121</v>
      </c>
      <c r="BE204" s="136">
        <f>IF(N204="základní",J204,0)</f>
        <v>20000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5" t="s">
        <v>78</v>
      </c>
      <c r="BK204" s="136">
        <f>ROUND(I204*H204,2)</f>
        <v>20000</v>
      </c>
      <c r="BL204" s="15" t="s">
        <v>373</v>
      </c>
      <c r="BM204" s="135" t="s">
        <v>384</v>
      </c>
    </row>
    <row r="205" spans="2:65" s="1" customFormat="1">
      <c r="B205" s="30"/>
      <c r="D205" s="137" t="s">
        <v>130</v>
      </c>
      <c r="F205" s="138" t="s">
        <v>385</v>
      </c>
      <c r="I205" s="139"/>
      <c r="L205" s="30"/>
      <c r="M205" s="140"/>
      <c r="T205" s="51"/>
      <c r="AT205" s="15" t="s">
        <v>130</v>
      </c>
      <c r="AU205" s="15" t="s">
        <v>80</v>
      </c>
    </row>
    <row r="206" spans="2:65" s="1" customFormat="1" ht="16.5" customHeight="1">
      <c r="B206" s="30"/>
      <c r="C206" s="123" t="s">
        <v>386</v>
      </c>
      <c r="D206" s="123" t="s">
        <v>124</v>
      </c>
      <c r="E206" s="124" t="s">
        <v>387</v>
      </c>
      <c r="F206" s="125" t="s">
        <v>388</v>
      </c>
      <c r="G206" s="126" t="s">
        <v>372</v>
      </c>
      <c r="H206" s="127">
        <v>1</v>
      </c>
      <c r="I206" s="128">
        <v>10000</v>
      </c>
      <c r="J206" s="129">
        <f>ROUND(I206*H206,2)</f>
        <v>10000</v>
      </c>
      <c r="K206" s="130"/>
      <c r="L206" s="30"/>
      <c r="M206" s="131" t="s">
        <v>19</v>
      </c>
      <c r="N206" s="132" t="s">
        <v>41</v>
      </c>
      <c r="P206" s="133">
        <f>O206*H206</f>
        <v>0</v>
      </c>
      <c r="Q206" s="133">
        <v>0</v>
      </c>
      <c r="R206" s="133">
        <f>Q206*H206</f>
        <v>0</v>
      </c>
      <c r="S206" s="133">
        <v>0</v>
      </c>
      <c r="T206" s="134">
        <f>S206*H206</f>
        <v>0</v>
      </c>
      <c r="AR206" s="135" t="s">
        <v>373</v>
      </c>
      <c r="AT206" s="135" t="s">
        <v>124</v>
      </c>
      <c r="AU206" s="135" t="s">
        <v>80</v>
      </c>
      <c r="AY206" s="15" t="s">
        <v>121</v>
      </c>
      <c r="BE206" s="136">
        <f>IF(N206="základní",J206,0)</f>
        <v>10000</v>
      </c>
      <c r="BF206" s="136">
        <f>IF(N206="snížená",J206,0)</f>
        <v>0</v>
      </c>
      <c r="BG206" s="136">
        <f>IF(N206="zákl. přenesená",J206,0)</f>
        <v>0</v>
      </c>
      <c r="BH206" s="136">
        <f>IF(N206="sníž. přenesená",J206,0)</f>
        <v>0</v>
      </c>
      <c r="BI206" s="136">
        <f>IF(N206="nulová",J206,0)</f>
        <v>0</v>
      </c>
      <c r="BJ206" s="15" t="s">
        <v>78</v>
      </c>
      <c r="BK206" s="136">
        <f>ROUND(I206*H206,2)</f>
        <v>10000</v>
      </c>
      <c r="BL206" s="15" t="s">
        <v>373</v>
      </c>
      <c r="BM206" s="135" t="s">
        <v>389</v>
      </c>
    </row>
    <row r="207" spans="2:65" s="1" customFormat="1">
      <c r="B207" s="30"/>
      <c r="D207" s="137" t="s">
        <v>130</v>
      </c>
      <c r="F207" s="138" t="s">
        <v>390</v>
      </c>
      <c r="I207" s="139"/>
      <c r="L207" s="30"/>
      <c r="M207" s="160"/>
      <c r="N207" s="161"/>
      <c r="O207" s="161"/>
      <c r="P207" s="161"/>
      <c r="Q207" s="161"/>
      <c r="R207" s="161"/>
      <c r="S207" s="161"/>
      <c r="T207" s="162"/>
      <c r="AT207" s="15" t="s">
        <v>130</v>
      </c>
      <c r="AU207" s="15" t="s">
        <v>80</v>
      </c>
    </row>
    <row r="208" spans="2:65" s="1" customFormat="1" ht="6.95" customHeight="1">
      <c r="B208" s="39"/>
      <c r="C208" s="40"/>
      <c r="D208" s="40"/>
      <c r="E208" s="40"/>
      <c r="F208" s="40"/>
      <c r="G208" s="40"/>
      <c r="H208" s="40"/>
      <c r="I208" s="40"/>
      <c r="J208" s="40"/>
      <c r="K208" s="40"/>
      <c r="L208" s="30"/>
    </row>
  </sheetData>
  <sheetProtection algorithmName="SHA-512" hashValue="56s+HYCJNPDf7/IiW/bLxJvz6gu2MTEiyekcwiNJ4TDuTcOq9rzRvXh267/P3/YVG74ozp59hn9Jb93CE/UE2w==" saltValue="8I/hOQFQFrIHF06srpzY7Q3Bu9S51Ihcmu/p623TQdVHNgxpSJXF6b8vAQzv4zdPfsNWigEGu6hVuBYNhbrL4w==" spinCount="100000" sheet="1" objects="1" scenarios="1" formatColumns="0" formatRows="0" autoFilter="0"/>
  <autoFilter ref="C88:K207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100-000000000000}"/>
    <hyperlink ref="F96" r:id="rId2" xr:uid="{00000000-0004-0000-0100-000001000000}"/>
    <hyperlink ref="F99" r:id="rId3" xr:uid="{00000000-0004-0000-0100-000002000000}"/>
    <hyperlink ref="F102" r:id="rId4" xr:uid="{00000000-0004-0000-0100-000003000000}"/>
    <hyperlink ref="F105" r:id="rId5" xr:uid="{00000000-0004-0000-0100-000004000000}"/>
    <hyperlink ref="F108" r:id="rId6" xr:uid="{00000000-0004-0000-0100-000005000000}"/>
    <hyperlink ref="F111" r:id="rId7" xr:uid="{00000000-0004-0000-0100-000006000000}"/>
    <hyperlink ref="F113" r:id="rId8" xr:uid="{00000000-0004-0000-0100-000007000000}"/>
    <hyperlink ref="F115" r:id="rId9" xr:uid="{00000000-0004-0000-0100-000008000000}"/>
    <hyperlink ref="F117" r:id="rId10" xr:uid="{00000000-0004-0000-0100-000009000000}"/>
    <hyperlink ref="F120" r:id="rId11" xr:uid="{00000000-0004-0000-0100-00000A000000}"/>
    <hyperlink ref="F123" r:id="rId12" xr:uid="{00000000-0004-0000-0100-00000B000000}"/>
    <hyperlink ref="F125" r:id="rId13" xr:uid="{00000000-0004-0000-0100-00000C000000}"/>
    <hyperlink ref="F128" r:id="rId14" xr:uid="{00000000-0004-0000-0100-00000D000000}"/>
    <hyperlink ref="F130" r:id="rId15" xr:uid="{00000000-0004-0000-0100-00000E000000}"/>
    <hyperlink ref="F133" r:id="rId16" xr:uid="{00000000-0004-0000-0100-00000F000000}"/>
    <hyperlink ref="F138" r:id="rId17" xr:uid="{00000000-0004-0000-0100-000010000000}"/>
    <hyperlink ref="F142" r:id="rId18" xr:uid="{00000000-0004-0000-0100-000011000000}"/>
    <hyperlink ref="F146" r:id="rId19" xr:uid="{00000000-0004-0000-0100-000012000000}"/>
    <hyperlink ref="F150" r:id="rId20" xr:uid="{00000000-0004-0000-0100-000013000000}"/>
    <hyperlink ref="F153" r:id="rId21" xr:uid="{00000000-0004-0000-0100-000014000000}"/>
    <hyperlink ref="F156" r:id="rId22" xr:uid="{00000000-0004-0000-0100-000015000000}"/>
    <hyperlink ref="F160" r:id="rId23" xr:uid="{00000000-0004-0000-0100-000016000000}"/>
    <hyperlink ref="F163" r:id="rId24" xr:uid="{00000000-0004-0000-0100-000017000000}"/>
    <hyperlink ref="F168" r:id="rId25" xr:uid="{00000000-0004-0000-0100-000018000000}"/>
    <hyperlink ref="F170" r:id="rId26" xr:uid="{00000000-0004-0000-0100-000019000000}"/>
    <hyperlink ref="F173" r:id="rId27" xr:uid="{00000000-0004-0000-0100-00001A000000}"/>
    <hyperlink ref="F179" r:id="rId28" xr:uid="{00000000-0004-0000-0100-00001B000000}"/>
    <hyperlink ref="F182" r:id="rId29" xr:uid="{00000000-0004-0000-0100-00001C000000}"/>
    <hyperlink ref="F185" r:id="rId30" xr:uid="{00000000-0004-0000-0100-00001D000000}"/>
    <hyperlink ref="F190" r:id="rId31" xr:uid="{00000000-0004-0000-0100-00001E000000}"/>
    <hyperlink ref="F192" r:id="rId32" xr:uid="{00000000-0004-0000-0100-00001F000000}"/>
    <hyperlink ref="F194" r:id="rId33" xr:uid="{00000000-0004-0000-0100-000020000000}"/>
    <hyperlink ref="F197" r:id="rId34" xr:uid="{00000000-0004-0000-0100-000021000000}"/>
    <hyperlink ref="F201" r:id="rId35" xr:uid="{00000000-0004-0000-0100-000022000000}"/>
    <hyperlink ref="F203" r:id="rId36" xr:uid="{00000000-0004-0000-0100-000023000000}"/>
    <hyperlink ref="F205" r:id="rId37" xr:uid="{00000000-0004-0000-0100-000024000000}"/>
    <hyperlink ref="F207" r:id="rId38" xr:uid="{00000000-0004-0000-0100-000025000000}"/>
  </hyperlinks>
  <pageMargins left="0.39374999999999999" right="0.39374999999999999" top="0.39374999999999999" bottom="0.39374999999999999" header="0" footer="0"/>
  <pageSetup paperSize="9" scale="89" fitToHeight="100" orientation="portrait" blackAndWhite="1" r:id="rId39"/>
  <headerFooter>
    <oddFooter>&amp;CStrana &amp;P z &amp;N</oddFooter>
  </headerFooter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3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6"/>
      <c r="C3" s="17"/>
      <c r="D3" s="17"/>
      <c r="E3" s="17"/>
      <c r="F3" s="17"/>
      <c r="G3" s="17"/>
      <c r="H3" s="18"/>
    </row>
    <row r="4" spans="2:8" ht="24.95" customHeight="1">
      <c r="B4" s="18"/>
      <c r="C4" s="19" t="s">
        <v>391</v>
      </c>
      <c r="H4" s="18"/>
    </row>
    <row r="5" spans="2:8" ht="12" customHeight="1">
      <c r="B5" s="18"/>
      <c r="C5" s="22" t="s">
        <v>13</v>
      </c>
      <c r="D5" s="268" t="s">
        <v>14</v>
      </c>
      <c r="E5" s="264"/>
      <c r="F5" s="264"/>
      <c r="H5" s="18"/>
    </row>
    <row r="6" spans="2:8" ht="36.950000000000003" customHeight="1">
      <c r="B6" s="18"/>
      <c r="C6" s="24" t="s">
        <v>16</v>
      </c>
      <c r="D6" s="265" t="s">
        <v>17</v>
      </c>
      <c r="E6" s="264"/>
      <c r="F6" s="264"/>
      <c r="H6" s="18"/>
    </row>
    <row r="7" spans="2:8" ht="16.5" customHeight="1">
      <c r="B7" s="18"/>
      <c r="C7" s="25" t="s">
        <v>23</v>
      </c>
      <c r="D7" s="47">
        <f>'Rekapitulace stavby'!AN8</f>
        <v>45992</v>
      </c>
      <c r="H7" s="18"/>
    </row>
    <row r="8" spans="2:8" s="1" customFormat="1" ht="10.9" customHeight="1">
      <c r="B8" s="30"/>
      <c r="H8" s="30"/>
    </row>
    <row r="9" spans="2:8" s="10" customFormat="1" ht="29.25" customHeight="1">
      <c r="B9" s="102"/>
      <c r="C9" s="103" t="s">
        <v>51</v>
      </c>
      <c r="D9" s="104" t="s">
        <v>52</v>
      </c>
      <c r="E9" s="104" t="s">
        <v>108</v>
      </c>
      <c r="F9" s="105" t="s">
        <v>392</v>
      </c>
      <c r="H9" s="102"/>
    </row>
    <row r="10" spans="2:8" s="1" customFormat="1" ht="26.45" customHeight="1">
      <c r="B10" s="30"/>
      <c r="C10" s="163" t="s">
        <v>75</v>
      </c>
      <c r="D10" s="163" t="s">
        <v>76</v>
      </c>
      <c r="H10" s="30"/>
    </row>
    <row r="11" spans="2:8" s="1" customFormat="1" ht="16.899999999999999" customHeight="1">
      <c r="B11" s="30"/>
      <c r="C11" s="164" t="s">
        <v>83</v>
      </c>
      <c r="D11" s="165" t="s">
        <v>19</v>
      </c>
      <c r="E11" s="166" t="s">
        <v>19</v>
      </c>
      <c r="F11" s="167">
        <v>3.04</v>
      </c>
      <c r="H11" s="30"/>
    </row>
    <row r="12" spans="2:8" s="1" customFormat="1" ht="16.899999999999999" customHeight="1">
      <c r="B12" s="30"/>
      <c r="C12" s="168" t="s">
        <v>83</v>
      </c>
      <c r="D12" s="168" t="s">
        <v>249</v>
      </c>
      <c r="E12" s="15" t="s">
        <v>19</v>
      </c>
      <c r="F12" s="169">
        <v>3.04</v>
      </c>
      <c r="H12" s="30"/>
    </row>
    <row r="13" spans="2:8" s="1" customFormat="1" ht="16.899999999999999" customHeight="1">
      <c r="B13" s="30"/>
      <c r="C13" s="170" t="s">
        <v>393</v>
      </c>
      <c r="H13" s="30"/>
    </row>
    <row r="14" spans="2:8" s="1" customFormat="1" ht="16.899999999999999" customHeight="1">
      <c r="B14" s="30"/>
      <c r="C14" s="168" t="s">
        <v>245</v>
      </c>
      <c r="D14" s="168" t="s">
        <v>394</v>
      </c>
      <c r="E14" s="15" t="s">
        <v>148</v>
      </c>
      <c r="F14" s="169">
        <v>3.04</v>
      </c>
      <c r="H14" s="30"/>
    </row>
    <row r="15" spans="2:8" s="1" customFormat="1" ht="16.899999999999999" customHeight="1">
      <c r="B15" s="30"/>
      <c r="C15" s="168" t="s">
        <v>206</v>
      </c>
      <c r="D15" s="168" t="s">
        <v>395</v>
      </c>
      <c r="E15" s="15" t="s">
        <v>148</v>
      </c>
      <c r="F15" s="169">
        <v>18.239999999999998</v>
      </c>
      <c r="H15" s="30"/>
    </row>
    <row r="16" spans="2:8" s="1" customFormat="1" ht="16.899999999999999" customHeight="1">
      <c r="B16" s="30"/>
      <c r="C16" s="164" t="s">
        <v>86</v>
      </c>
      <c r="D16" s="165" t="s">
        <v>19</v>
      </c>
      <c r="E16" s="166" t="s">
        <v>19</v>
      </c>
      <c r="F16" s="167">
        <v>15.2</v>
      </c>
      <c r="H16" s="30"/>
    </row>
    <row r="17" spans="2:8" s="1" customFormat="1" ht="16.899999999999999" customHeight="1">
      <c r="B17" s="30"/>
      <c r="C17" s="168" t="s">
        <v>86</v>
      </c>
      <c r="D17" s="168" t="s">
        <v>216</v>
      </c>
      <c r="E17" s="15" t="s">
        <v>19</v>
      </c>
      <c r="F17" s="169">
        <v>15.2</v>
      </c>
      <c r="H17" s="30"/>
    </row>
    <row r="18" spans="2:8" s="1" customFormat="1" ht="16.899999999999999" customHeight="1">
      <c r="B18" s="30"/>
      <c r="C18" s="170" t="s">
        <v>393</v>
      </c>
      <c r="H18" s="30"/>
    </row>
    <row r="19" spans="2:8" s="1" customFormat="1" ht="16.899999999999999" customHeight="1">
      <c r="B19" s="30"/>
      <c r="C19" s="168" t="s">
        <v>212</v>
      </c>
      <c r="D19" s="168" t="s">
        <v>396</v>
      </c>
      <c r="E19" s="15" t="s">
        <v>148</v>
      </c>
      <c r="F19" s="169">
        <v>15.2</v>
      </c>
      <c r="H19" s="30"/>
    </row>
    <row r="20" spans="2:8" s="1" customFormat="1" ht="16.899999999999999" customHeight="1">
      <c r="B20" s="30"/>
      <c r="C20" s="168" t="s">
        <v>206</v>
      </c>
      <c r="D20" s="168" t="s">
        <v>395</v>
      </c>
      <c r="E20" s="15" t="s">
        <v>148</v>
      </c>
      <c r="F20" s="169">
        <v>18.239999999999998</v>
      </c>
      <c r="H20" s="30"/>
    </row>
    <row r="21" spans="2:8" s="1" customFormat="1" ht="16.899999999999999" customHeight="1">
      <c r="B21" s="30"/>
      <c r="C21" s="164" t="s">
        <v>81</v>
      </c>
      <c r="D21" s="165" t="s">
        <v>19</v>
      </c>
      <c r="E21" s="166" t="s">
        <v>19</v>
      </c>
      <c r="F21" s="167">
        <v>36.479999999999997</v>
      </c>
      <c r="H21" s="30"/>
    </row>
    <row r="22" spans="2:8" s="1" customFormat="1" ht="16.899999999999999" customHeight="1">
      <c r="B22" s="30"/>
      <c r="C22" s="168" t="s">
        <v>81</v>
      </c>
      <c r="D22" s="168" t="s">
        <v>151</v>
      </c>
      <c r="E22" s="15" t="s">
        <v>19</v>
      </c>
      <c r="F22" s="169">
        <v>36.479999999999997</v>
      </c>
      <c r="H22" s="30"/>
    </row>
    <row r="23" spans="2:8" s="1" customFormat="1" ht="16.899999999999999" customHeight="1">
      <c r="B23" s="30"/>
      <c r="C23" s="170" t="s">
        <v>393</v>
      </c>
      <c r="H23" s="30"/>
    </row>
    <row r="24" spans="2:8" s="1" customFormat="1" ht="22.5">
      <c r="B24" s="30"/>
      <c r="C24" s="168" t="s">
        <v>146</v>
      </c>
      <c r="D24" s="168" t="s">
        <v>397</v>
      </c>
      <c r="E24" s="15" t="s">
        <v>148</v>
      </c>
      <c r="F24" s="169">
        <v>36.479999999999997</v>
      </c>
      <c r="H24" s="30"/>
    </row>
    <row r="25" spans="2:8" s="1" customFormat="1" ht="22.5">
      <c r="B25" s="30"/>
      <c r="C25" s="168" t="s">
        <v>178</v>
      </c>
      <c r="D25" s="168" t="s">
        <v>398</v>
      </c>
      <c r="E25" s="15" t="s">
        <v>148</v>
      </c>
      <c r="F25" s="169">
        <v>18.239999999999998</v>
      </c>
      <c r="H25" s="30"/>
    </row>
    <row r="26" spans="2:8" s="1" customFormat="1" ht="16.899999999999999" customHeight="1">
      <c r="B26" s="30"/>
      <c r="C26" s="168" t="s">
        <v>206</v>
      </c>
      <c r="D26" s="168" t="s">
        <v>395</v>
      </c>
      <c r="E26" s="15" t="s">
        <v>148</v>
      </c>
      <c r="F26" s="169">
        <v>18.239999999999998</v>
      </c>
      <c r="H26" s="30"/>
    </row>
    <row r="27" spans="2:8" s="1" customFormat="1" ht="16.899999999999999" customHeight="1">
      <c r="B27" s="30"/>
      <c r="C27" s="164" t="s">
        <v>88</v>
      </c>
      <c r="D27" s="165" t="s">
        <v>19</v>
      </c>
      <c r="E27" s="166" t="s">
        <v>19</v>
      </c>
      <c r="F27" s="167">
        <v>18.239999999999998</v>
      </c>
      <c r="H27" s="30"/>
    </row>
    <row r="28" spans="2:8" s="1" customFormat="1" ht="16.899999999999999" customHeight="1">
      <c r="B28" s="30"/>
      <c r="C28" s="168" t="s">
        <v>88</v>
      </c>
      <c r="D28" s="168" t="s">
        <v>210</v>
      </c>
      <c r="E28" s="15" t="s">
        <v>19</v>
      </c>
      <c r="F28" s="169">
        <v>18.239999999999998</v>
      </c>
      <c r="H28" s="30"/>
    </row>
    <row r="29" spans="2:8" s="1" customFormat="1" ht="16.899999999999999" customHeight="1">
      <c r="B29" s="30"/>
      <c r="C29" s="170" t="s">
        <v>393</v>
      </c>
      <c r="H29" s="30"/>
    </row>
    <row r="30" spans="2:8" s="1" customFormat="1" ht="16.899999999999999" customHeight="1">
      <c r="B30" s="30"/>
      <c r="C30" s="168" t="s">
        <v>206</v>
      </c>
      <c r="D30" s="168" t="s">
        <v>395</v>
      </c>
      <c r="E30" s="15" t="s">
        <v>148</v>
      </c>
      <c r="F30" s="169">
        <v>18.239999999999998</v>
      </c>
      <c r="H30" s="30"/>
    </row>
    <row r="31" spans="2:8" s="1" customFormat="1" ht="22.5">
      <c r="B31" s="30"/>
      <c r="C31" s="168" t="s">
        <v>178</v>
      </c>
      <c r="D31" s="168" t="s">
        <v>398</v>
      </c>
      <c r="E31" s="15" t="s">
        <v>148</v>
      </c>
      <c r="F31" s="169">
        <v>18.239999999999998</v>
      </c>
      <c r="H31" s="30"/>
    </row>
    <row r="32" spans="2:8" s="1" customFormat="1" ht="7.35" customHeight="1">
      <c r="B32" s="39"/>
      <c r="C32" s="40"/>
      <c r="D32" s="40"/>
      <c r="E32" s="40"/>
      <c r="F32" s="40"/>
      <c r="G32" s="40"/>
      <c r="H32" s="30"/>
    </row>
    <row r="33" s="1" customFormat="1"/>
  </sheetData>
  <sheetProtection algorithmName="SHA-512" hashValue="KP0geq2eSn7Vaa6KJNhsKsj0kKchFKWvsOuu+JYDE6XXdyJpfe6LGzfg3fiiq2b5D15IYc/ObNpTuYK6dKTZIg==" saltValue="3QpgCCds9gsyq8c6bvhScj5k8tThJERUMEC3dbfbT/pGIFaZtjX6YYvHlGl0f77XdjjVK/Z1yofXfGKGp2gl7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190" zoomScale="110" zoomScaleNormal="110" workbookViewId="0"/>
  </sheetViews>
  <sheetFormatPr defaultRowHeight="11.25"/>
  <cols>
    <col min="1" max="1" width="8.33203125" style="171" customWidth="1"/>
    <col min="2" max="2" width="1.6640625" style="171" customWidth="1"/>
    <col min="3" max="4" width="5" style="171" customWidth="1"/>
    <col min="5" max="5" width="11.6640625" style="171" customWidth="1"/>
    <col min="6" max="6" width="9.1640625" style="171" customWidth="1"/>
    <col min="7" max="7" width="5" style="171" customWidth="1"/>
    <col min="8" max="8" width="77.83203125" style="171" customWidth="1"/>
    <col min="9" max="10" width="20" style="171" customWidth="1"/>
    <col min="11" max="11" width="1.6640625" style="171" customWidth="1"/>
  </cols>
  <sheetData>
    <row r="1" spans="2:11" customFormat="1" ht="37.5" customHeight="1"/>
    <row r="2" spans="2:11" customFormat="1" ht="7.5" customHeight="1">
      <c r="B2" s="172"/>
      <c r="C2" s="173"/>
      <c r="D2" s="173"/>
      <c r="E2" s="173"/>
      <c r="F2" s="173"/>
      <c r="G2" s="173"/>
      <c r="H2" s="173"/>
      <c r="I2" s="173"/>
      <c r="J2" s="173"/>
      <c r="K2" s="174"/>
    </row>
    <row r="3" spans="2:11" s="13" customFormat="1" ht="45" customHeight="1">
      <c r="B3" s="175"/>
      <c r="C3" s="300" t="s">
        <v>399</v>
      </c>
      <c r="D3" s="300"/>
      <c r="E3" s="300"/>
      <c r="F3" s="300"/>
      <c r="G3" s="300"/>
      <c r="H3" s="300"/>
      <c r="I3" s="300"/>
      <c r="J3" s="300"/>
      <c r="K3" s="176"/>
    </row>
    <row r="4" spans="2:11" customFormat="1" ht="25.5" customHeight="1">
      <c r="B4" s="177"/>
      <c r="C4" s="299" t="s">
        <v>400</v>
      </c>
      <c r="D4" s="299"/>
      <c r="E4" s="299"/>
      <c r="F4" s="299"/>
      <c r="G4" s="299"/>
      <c r="H4" s="299"/>
      <c r="I4" s="299"/>
      <c r="J4" s="299"/>
      <c r="K4" s="178"/>
    </row>
    <row r="5" spans="2:11" customFormat="1" ht="5.25" customHeight="1">
      <c r="B5" s="177"/>
      <c r="C5" s="179"/>
      <c r="D5" s="179"/>
      <c r="E5" s="179"/>
      <c r="F5" s="179"/>
      <c r="G5" s="179"/>
      <c r="H5" s="179"/>
      <c r="I5" s="179"/>
      <c r="J5" s="179"/>
      <c r="K5" s="178"/>
    </row>
    <row r="6" spans="2:11" customFormat="1" ht="15" customHeight="1">
      <c r="B6" s="177"/>
      <c r="C6" s="298" t="s">
        <v>401</v>
      </c>
      <c r="D6" s="298"/>
      <c r="E6" s="298"/>
      <c r="F6" s="298"/>
      <c r="G6" s="298"/>
      <c r="H6" s="298"/>
      <c r="I6" s="298"/>
      <c r="J6" s="298"/>
      <c r="K6" s="178"/>
    </row>
    <row r="7" spans="2:11" customFormat="1" ht="15" customHeight="1">
      <c r="B7" s="181"/>
      <c r="C7" s="298" t="s">
        <v>402</v>
      </c>
      <c r="D7" s="298"/>
      <c r="E7" s="298"/>
      <c r="F7" s="298"/>
      <c r="G7" s="298"/>
      <c r="H7" s="298"/>
      <c r="I7" s="298"/>
      <c r="J7" s="298"/>
      <c r="K7" s="178"/>
    </row>
    <row r="8" spans="2:11" customFormat="1" ht="12.75" customHeight="1">
      <c r="B8" s="181"/>
      <c r="C8" s="180"/>
      <c r="D8" s="180"/>
      <c r="E8" s="180"/>
      <c r="F8" s="180"/>
      <c r="G8" s="180"/>
      <c r="H8" s="180"/>
      <c r="I8" s="180"/>
      <c r="J8" s="180"/>
      <c r="K8" s="178"/>
    </row>
    <row r="9" spans="2:11" customFormat="1" ht="15" customHeight="1">
      <c r="B9" s="181"/>
      <c r="C9" s="298" t="s">
        <v>403</v>
      </c>
      <c r="D9" s="298"/>
      <c r="E9" s="298"/>
      <c r="F9" s="298"/>
      <c r="G9" s="298"/>
      <c r="H9" s="298"/>
      <c r="I9" s="298"/>
      <c r="J9" s="298"/>
      <c r="K9" s="178"/>
    </row>
    <row r="10" spans="2:11" customFormat="1" ht="15" customHeight="1">
      <c r="B10" s="181"/>
      <c r="C10" s="180"/>
      <c r="D10" s="298" t="s">
        <v>404</v>
      </c>
      <c r="E10" s="298"/>
      <c r="F10" s="298"/>
      <c r="G10" s="298"/>
      <c r="H10" s="298"/>
      <c r="I10" s="298"/>
      <c r="J10" s="298"/>
      <c r="K10" s="178"/>
    </row>
    <row r="11" spans="2:11" customFormat="1" ht="15" customHeight="1">
      <c r="B11" s="181"/>
      <c r="C11" s="182"/>
      <c r="D11" s="298" t="s">
        <v>405</v>
      </c>
      <c r="E11" s="298"/>
      <c r="F11" s="298"/>
      <c r="G11" s="298"/>
      <c r="H11" s="298"/>
      <c r="I11" s="298"/>
      <c r="J11" s="298"/>
      <c r="K11" s="178"/>
    </row>
    <row r="12" spans="2:11" customFormat="1" ht="15" customHeight="1">
      <c r="B12" s="181"/>
      <c r="C12" s="182"/>
      <c r="D12" s="180"/>
      <c r="E12" s="180"/>
      <c r="F12" s="180"/>
      <c r="G12" s="180"/>
      <c r="H12" s="180"/>
      <c r="I12" s="180"/>
      <c r="J12" s="180"/>
      <c r="K12" s="178"/>
    </row>
    <row r="13" spans="2:11" customFormat="1" ht="15" customHeight="1">
      <c r="B13" s="181"/>
      <c r="C13" s="182"/>
      <c r="D13" s="183" t="s">
        <v>406</v>
      </c>
      <c r="E13" s="180"/>
      <c r="F13" s="180"/>
      <c r="G13" s="180"/>
      <c r="H13" s="180"/>
      <c r="I13" s="180"/>
      <c r="J13" s="180"/>
      <c r="K13" s="178"/>
    </row>
    <row r="14" spans="2:11" customFormat="1" ht="12.75" customHeight="1">
      <c r="B14" s="181"/>
      <c r="C14" s="182"/>
      <c r="D14" s="182"/>
      <c r="E14" s="182"/>
      <c r="F14" s="182"/>
      <c r="G14" s="182"/>
      <c r="H14" s="182"/>
      <c r="I14" s="182"/>
      <c r="J14" s="182"/>
      <c r="K14" s="178"/>
    </row>
    <row r="15" spans="2:11" customFormat="1" ht="15" customHeight="1">
      <c r="B15" s="181"/>
      <c r="C15" s="182"/>
      <c r="D15" s="298" t="s">
        <v>407</v>
      </c>
      <c r="E15" s="298"/>
      <c r="F15" s="298"/>
      <c r="G15" s="298"/>
      <c r="H15" s="298"/>
      <c r="I15" s="298"/>
      <c r="J15" s="298"/>
      <c r="K15" s="178"/>
    </row>
    <row r="16" spans="2:11" customFormat="1" ht="15" customHeight="1">
      <c r="B16" s="181"/>
      <c r="C16" s="182"/>
      <c r="D16" s="298" t="s">
        <v>408</v>
      </c>
      <c r="E16" s="298"/>
      <c r="F16" s="298"/>
      <c r="G16" s="298"/>
      <c r="H16" s="298"/>
      <c r="I16" s="298"/>
      <c r="J16" s="298"/>
      <c r="K16" s="178"/>
    </row>
    <row r="17" spans="2:11" customFormat="1" ht="15" customHeight="1">
      <c r="B17" s="181"/>
      <c r="C17" s="182"/>
      <c r="D17" s="298" t="s">
        <v>409</v>
      </c>
      <c r="E17" s="298"/>
      <c r="F17" s="298"/>
      <c r="G17" s="298"/>
      <c r="H17" s="298"/>
      <c r="I17" s="298"/>
      <c r="J17" s="298"/>
      <c r="K17" s="178"/>
    </row>
    <row r="18" spans="2:11" customFormat="1" ht="15" customHeight="1">
      <c r="B18" s="181"/>
      <c r="C18" s="182"/>
      <c r="D18" s="182"/>
      <c r="E18" s="184" t="s">
        <v>77</v>
      </c>
      <c r="F18" s="298" t="s">
        <v>410</v>
      </c>
      <c r="G18" s="298"/>
      <c r="H18" s="298"/>
      <c r="I18" s="298"/>
      <c r="J18" s="298"/>
      <c r="K18" s="178"/>
    </row>
    <row r="19" spans="2:11" customFormat="1" ht="15" customHeight="1">
      <c r="B19" s="181"/>
      <c r="C19" s="182"/>
      <c r="D19" s="182"/>
      <c r="E19" s="184" t="s">
        <v>411</v>
      </c>
      <c r="F19" s="298" t="s">
        <v>412</v>
      </c>
      <c r="G19" s="298"/>
      <c r="H19" s="298"/>
      <c r="I19" s="298"/>
      <c r="J19" s="298"/>
      <c r="K19" s="178"/>
    </row>
    <row r="20" spans="2:11" customFormat="1" ht="15" customHeight="1">
      <c r="B20" s="181"/>
      <c r="C20" s="182"/>
      <c r="D20" s="182"/>
      <c r="E20" s="184" t="s">
        <v>413</v>
      </c>
      <c r="F20" s="298" t="s">
        <v>414</v>
      </c>
      <c r="G20" s="298"/>
      <c r="H20" s="298"/>
      <c r="I20" s="298"/>
      <c r="J20" s="298"/>
      <c r="K20" s="178"/>
    </row>
    <row r="21" spans="2:11" customFormat="1" ht="15" customHeight="1">
      <c r="B21" s="181"/>
      <c r="C21" s="182"/>
      <c r="D21" s="182"/>
      <c r="E21" s="184" t="s">
        <v>415</v>
      </c>
      <c r="F21" s="298" t="s">
        <v>416</v>
      </c>
      <c r="G21" s="298"/>
      <c r="H21" s="298"/>
      <c r="I21" s="298"/>
      <c r="J21" s="298"/>
      <c r="K21" s="178"/>
    </row>
    <row r="22" spans="2:11" customFormat="1" ht="15" customHeight="1">
      <c r="B22" s="181"/>
      <c r="C22" s="182"/>
      <c r="D22" s="182"/>
      <c r="E22" s="184" t="s">
        <v>417</v>
      </c>
      <c r="F22" s="298" t="s">
        <v>418</v>
      </c>
      <c r="G22" s="298"/>
      <c r="H22" s="298"/>
      <c r="I22" s="298"/>
      <c r="J22" s="298"/>
      <c r="K22" s="178"/>
    </row>
    <row r="23" spans="2:11" customFormat="1" ht="15" customHeight="1">
      <c r="B23" s="181"/>
      <c r="C23" s="182"/>
      <c r="D23" s="182"/>
      <c r="E23" s="184" t="s">
        <v>419</v>
      </c>
      <c r="F23" s="298" t="s">
        <v>420</v>
      </c>
      <c r="G23" s="298"/>
      <c r="H23" s="298"/>
      <c r="I23" s="298"/>
      <c r="J23" s="298"/>
      <c r="K23" s="178"/>
    </row>
    <row r="24" spans="2:11" customFormat="1" ht="12.75" customHeight="1">
      <c r="B24" s="181"/>
      <c r="C24" s="182"/>
      <c r="D24" s="182"/>
      <c r="E24" s="182"/>
      <c r="F24" s="182"/>
      <c r="G24" s="182"/>
      <c r="H24" s="182"/>
      <c r="I24" s="182"/>
      <c r="J24" s="182"/>
      <c r="K24" s="178"/>
    </row>
    <row r="25" spans="2:11" customFormat="1" ht="15" customHeight="1">
      <c r="B25" s="181"/>
      <c r="C25" s="298" t="s">
        <v>421</v>
      </c>
      <c r="D25" s="298"/>
      <c r="E25" s="298"/>
      <c r="F25" s="298"/>
      <c r="G25" s="298"/>
      <c r="H25" s="298"/>
      <c r="I25" s="298"/>
      <c r="J25" s="298"/>
      <c r="K25" s="178"/>
    </row>
    <row r="26" spans="2:11" customFormat="1" ht="15" customHeight="1">
      <c r="B26" s="181"/>
      <c r="C26" s="298" t="s">
        <v>422</v>
      </c>
      <c r="D26" s="298"/>
      <c r="E26" s="298"/>
      <c r="F26" s="298"/>
      <c r="G26" s="298"/>
      <c r="H26" s="298"/>
      <c r="I26" s="298"/>
      <c r="J26" s="298"/>
      <c r="K26" s="178"/>
    </row>
    <row r="27" spans="2:11" customFormat="1" ht="15" customHeight="1">
      <c r="B27" s="181"/>
      <c r="C27" s="180"/>
      <c r="D27" s="298" t="s">
        <v>423</v>
      </c>
      <c r="E27" s="298"/>
      <c r="F27" s="298"/>
      <c r="G27" s="298"/>
      <c r="H27" s="298"/>
      <c r="I27" s="298"/>
      <c r="J27" s="298"/>
      <c r="K27" s="178"/>
    </row>
    <row r="28" spans="2:11" customFormat="1" ht="15" customHeight="1">
      <c r="B28" s="181"/>
      <c r="C28" s="182"/>
      <c r="D28" s="298" t="s">
        <v>424</v>
      </c>
      <c r="E28" s="298"/>
      <c r="F28" s="298"/>
      <c r="G28" s="298"/>
      <c r="H28" s="298"/>
      <c r="I28" s="298"/>
      <c r="J28" s="298"/>
      <c r="K28" s="178"/>
    </row>
    <row r="29" spans="2:11" customFormat="1" ht="12.75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78"/>
    </row>
    <row r="30" spans="2:11" customFormat="1" ht="15" customHeight="1">
      <c r="B30" s="181"/>
      <c r="C30" s="182"/>
      <c r="D30" s="298" t="s">
        <v>425</v>
      </c>
      <c r="E30" s="298"/>
      <c r="F30" s="298"/>
      <c r="G30" s="298"/>
      <c r="H30" s="298"/>
      <c r="I30" s="298"/>
      <c r="J30" s="298"/>
      <c r="K30" s="178"/>
    </row>
    <row r="31" spans="2:11" customFormat="1" ht="15" customHeight="1">
      <c r="B31" s="181"/>
      <c r="C31" s="182"/>
      <c r="D31" s="298" t="s">
        <v>426</v>
      </c>
      <c r="E31" s="298"/>
      <c r="F31" s="298"/>
      <c r="G31" s="298"/>
      <c r="H31" s="298"/>
      <c r="I31" s="298"/>
      <c r="J31" s="298"/>
      <c r="K31" s="178"/>
    </row>
    <row r="32" spans="2:11" customFormat="1" ht="12.75" customHeight="1">
      <c r="B32" s="181"/>
      <c r="C32" s="182"/>
      <c r="D32" s="182"/>
      <c r="E32" s="182"/>
      <c r="F32" s="182"/>
      <c r="G32" s="182"/>
      <c r="H32" s="182"/>
      <c r="I32" s="182"/>
      <c r="J32" s="182"/>
      <c r="K32" s="178"/>
    </row>
    <row r="33" spans="2:11" customFormat="1" ht="15" customHeight="1">
      <c r="B33" s="181"/>
      <c r="C33" s="182"/>
      <c r="D33" s="298" t="s">
        <v>427</v>
      </c>
      <c r="E33" s="298"/>
      <c r="F33" s="298"/>
      <c r="G33" s="298"/>
      <c r="H33" s="298"/>
      <c r="I33" s="298"/>
      <c r="J33" s="298"/>
      <c r="K33" s="178"/>
    </row>
    <row r="34" spans="2:11" customFormat="1" ht="15" customHeight="1">
      <c r="B34" s="181"/>
      <c r="C34" s="182"/>
      <c r="D34" s="298" t="s">
        <v>428</v>
      </c>
      <c r="E34" s="298"/>
      <c r="F34" s="298"/>
      <c r="G34" s="298"/>
      <c r="H34" s="298"/>
      <c r="I34" s="298"/>
      <c r="J34" s="298"/>
      <c r="K34" s="178"/>
    </row>
    <row r="35" spans="2:11" customFormat="1" ht="15" customHeight="1">
      <c r="B35" s="181"/>
      <c r="C35" s="182"/>
      <c r="D35" s="298" t="s">
        <v>429</v>
      </c>
      <c r="E35" s="298"/>
      <c r="F35" s="298"/>
      <c r="G35" s="298"/>
      <c r="H35" s="298"/>
      <c r="I35" s="298"/>
      <c r="J35" s="298"/>
      <c r="K35" s="178"/>
    </row>
    <row r="36" spans="2:11" customFormat="1" ht="15" customHeight="1">
      <c r="B36" s="181"/>
      <c r="C36" s="182"/>
      <c r="D36" s="180"/>
      <c r="E36" s="183" t="s">
        <v>107</v>
      </c>
      <c r="F36" s="180"/>
      <c r="G36" s="298" t="s">
        <v>430</v>
      </c>
      <c r="H36" s="298"/>
      <c r="I36" s="298"/>
      <c r="J36" s="298"/>
      <c r="K36" s="178"/>
    </row>
    <row r="37" spans="2:11" customFormat="1" ht="30.75" customHeight="1">
      <c r="B37" s="181"/>
      <c r="C37" s="182"/>
      <c r="D37" s="180"/>
      <c r="E37" s="183" t="s">
        <v>431</v>
      </c>
      <c r="F37" s="180"/>
      <c r="G37" s="298" t="s">
        <v>432</v>
      </c>
      <c r="H37" s="298"/>
      <c r="I37" s="298"/>
      <c r="J37" s="298"/>
      <c r="K37" s="178"/>
    </row>
    <row r="38" spans="2:11" customFormat="1" ht="15" customHeight="1">
      <c r="B38" s="181"/>
      <c r="C38" s="182"/>
      <c r="D38" s="180"/>
      <c r="E38" s="183" t="s">
        <v>51</v>
      </c>
      <c r="F38" s="180"/>
      <c r="G38" s="298" t="s">
        <v>433</v>
      </c>
      <c r="H38" s="298"/>
      <c r="I38" s="298"/>
      <c r="J38" s="298"/>
      <c r="K38" s="178"/>
    </row>
    <row r="39" spans="2:11" customFormat="1" ht="15" customHeight="1">
      <c r="B39" s="181"/>
      <c r="C39" s="182"/>
      <c r="D39" s="180"/>
      <c r="E39" s="183" t="s">
        <v>52</v>
      </c>
      <c r="F39" s="180"/>
      <c r="G39" s="298" t="s">
        <v>434</v>
      </c>
      <c r="H39" s="298"/>
      <c r="I39" s="298"/>
      <c r="J39" s="298"/>
      <c r="K39" s="178"/>
    </row>
    <row r="40" spans="2:11" customFormat="1" ht="15" customHeight="1">
      <c r="B40" s="181"/>
      <c r="C40" s="182"/>
      <c r="D40" s="180"/>
      <c r="E40" s="183" t="s">
        <v>108</v>
      </c>
      <c r="F40" s="180"/>
      <c r="G40" s="298" t="s">
        <v>435</v>
      </c>
      <c r="H40" s="298"/>
      <c r="I40" s="298"/>
      <c r="J40" s="298"/>
      <c r="K40" s="178"/>
    </row>
    <row r="41" spans="2:11" customFormat="1" ht="15" customHeight="1">
      <c r="B41" s="181"/>
      <c r="C41" s="182"/>
      <c r="D41" s="180"/>
      <c r="E41" s="183" t="s">
        <v>109</v>
      </c>
      <c r="F41" s="180"/>
      <c r="G41" s="298" t="s">
        <v>436</v>
      </c>
      <c r="H41" s="298"/>
      <c r="I41" s="298"/>
      <c r="J41" s="298"/>
      <c r="K41" s="178"/>
    </row>
    <row r="42" spans="2:11" customFormat="1" ht="15" customHeight="1">
      <c r="B42" s="181"/>
      <c r="C42" s="182"/>
      <c r="D42" s="180"/>
      <c r="E42" s="183" t="s">
        <v>437</v>
      </c>
      <c r="F42" s="180"/>
      <c r="G42" s="298" t="s">
        <v>438</v>
      </c>
      <c r="H42" s="298"/>
      <c r="I42" s="298"/>
      <c r="J42" s="298"/>
      <c r="K42" s="178"/>
    </row>
    <row r="43" spans="2:11" customFormat="1" ht="15" customHeight="1">
      <c r="B43" s="181"/>
      <c r="C43" s="182"/>
      <c r="D43" s="180"/>
      <c r="E43" s="183"/>
      <c r="F43" s="180"/>
      <c r="G43" s="298" t="s">
        <v>439</v>
      </c>
      <c r="H43" s="298"/>
      <c r="I43" s="298"/>
      <c r="J43" s="298"/>
      <c r="K43" s="178"/>
    </row>
    <row r="44" spans="2:11" customFormat="1" ht="15" customHeight="1">
      <c r="B44" s="181"/>
      <c r="C44" s="182"/>
      <c r="D44" s="180"/>
      <c r="E44" s="183" t="s">
        <v>440</v>
      </c>
      <c r="F44" s="180"/>
      <c r="G44" s="298" t="s">
        <v>441</v>
      </c>
      <c r="H44" s="298"/>
      <c r="I44" s="298"/>
      <c r="J44" s="298"/>
      <c r="K44" s="178"/>
    </row>
    <row r="45" spans="2:11" customFormat="1" ht="15" customHeight="1">
      <c r="B45" s="181"/>
      <c r="C45" s="182"/>
      <c r="D45" s="180"/>
      <c r="E45" s="183" t="s">
        <v>111</v>
      </c>
      <c r="F45" s="180"/>
      <c r="G45" s="298" t="s">
        <v>442</v>
      </c>
      <c r="H45" s="298"/>
      <c r="I45" s="298"/>
      <c r="J45" s="298"/>
      <c r="K45" s="178"/>
    </row>
    <row r="46" spans="2:11" customFormat="1" ht="12.75" customHeight="1">
      <c r="B46" s="181"/>
      <c r="C46" s="182"/>
      <c r="D46" s="180"/>
      <c r="E46" s="180"/>
      <c r="F46" s="180"/>
      <c r="G46" s="180"/>
      <c r="H46" s="180"/>
      <c r="I46" s="180"/>
      <c r="J46" s="180"/>
      <c r="K46" s="178"/>
    </row>
    <row r="47" spans="2:11" customFormat="1" ht="15" customHeight="1">
      <c r="B47" s="181"/>
      <c r="C47" s="182"/>
      <c r="D47" s="298" t="s">
        <v>443</v>
      </c>
      <c r="E47" s="298"/>
      <c r="F47" s="298"/>
      <c r="G47" s="298"/>
      <c r="H47" s="298"/>
      <c r="I47" s="298"/>
      <c r="J47" s="298"/>
      <c r="K47" s="178"/>
    </row>
    <row r="48" spans="2:11" customFormat="1" ht="15" customHeight="1">
      <c r="B48" s="181"/>
      <c r="C48" s="182"/>
      <c r="D48" s="182"/>
      <c r="E48" s="298" t="s">
        <v>444</v>
      </c>
      <c r="F48" s="298"/>
      <c r="G48" s="298"/>
      <c r="H48" s="298"/>
      <c r="I48" s="298"/>
      <c r="J48" s="298"/>
      <c r="K48" s="178"/>
    </row>
    <row r="49" spans="2:11" customFormat="1" ht="15" customHeight="1">
      <c r="B49" s="181"/>
      <c r="C49" s="182"/>
      <c r="D49" s="182"/>
      <c r="E49" s="298" t="s">
        <v>445</v>
      </c>
      <c r="F49" s="298"/>
      <c r="G49" s="298"/>
      <c r="H49" s="298"/>
      <c r="I49" s="298"/>
      <c r="J49" s="298"/>
      <c r="K49" s="178"/>
    </row>
    <row r="50" spans="2:11" customFormat="1" ht="15" customHeight="1">
      <c r="B50" s="181"/>
      <c r="C50" s="182"/>
      <c r="D50" s="182"/>
      <c r="E50" s="298" t="s">
        <v>446</v>
      </c>
      <c r="F50" s="298"/>
      <c r="G50" s="298"/>
      <c r="H50" s="298"/>
      <c r="I50" s="298"/>
      <c r="J50" s="298"/>
      <c r="K50" s="178"/>
    </row>
    <row r="51" spans="2:11" customFormat="1" ht="15" customHeight="1">
      <c r="B51" s="181"/>
      <c r="C51" s="182"/>
      <c r="D51" s="298" t="s">
        <v>447</v>
      </c>
      <c r="E51" s="298"/>
      <c r="F51" s="298"/>
      <c r="G51" s="298"/>
      <c r="H51" s="298"/>
      <c r="I51" s="298"/>
      <c r="J51" s="298"/>
      <c r="K51" s="178"/>
    </row>
    <row r="52" spans="2:11" customFormat="1" ht="25.5" customHeight="1">
      <c r="B52" s="177"/>
      <c r="C52" s="299" t="s">
        <v>448</v>
      </c>
      <c r="D52" s="299"/>
      <c r="E52" s="299"/>
      <c r="F52" s="299"/>
      <c r="G52" s="299"/>
      <c r="H52" s="299"/>
      <c r="I52" s="299"/>
      <c r="J52" s="299"/>
      <c r="K52" s="178"/>
    </row>
    <row r="53" spans="2:11" customFormat="1" ht="5.25" customHeight="1">
      <c r="B53" s="177"/>
      <c r="C53" s="179"/>
      <c r="D53" s="179"/>
      <c r="E53" s="179"/>
      <c r="F53" s="179"/>
      <c r="G53" s="179"/>
      <c r="H53" s="179"/>
      <c r="I53" s="179"/>
      <c r="J53" s="179"/>
      <c r="K53" s="178"/>
    </row>
    <row r="54" spans="2:11" customFormat="1" ht="15" customHeight="1">
      <c r="B54" s="177"/>
      <c r="C54" s="298" t="s">
        <v>449</v>
      </c>
      <c r="D54" s="298"/>
      <c r="E54" s="298"/>
      <c r="F54" s="298"/>
      <c r="G54" s="298"/>
      <c r="H54" s="298"/>
      <c r="I54" s="298"/>
      <c r="J54" s="298"/>
      <c r="K54" s="178"/>
    </row>
    <row r="55" spans="2:11" customFormat="1" ht="15" customHeight="1">
      <c r="B55" s="177"/>
      <c r="C55" s="298" t="s">
        <v>450</v>
      </c>
      <c r="D55" s="298"/>
      <c r="E55" s="298"/>
      <c r="F55" s="298"/>
      <c r="G55" s="298"/>
      <c r="H55" s="298"/>
      <c r="I55" s="298"/>
      <c r="J55" s="298"/>
      <c r="K55" s="178"/>
    </row>
    <row r="56" spans="2:11" customFormat="1" ht="12.75" customHeight="1">
      <c r="B56" s="177"/>
      <c r="C56" s="180"/>
      <c r="D56" s="180"/>
      <c r="E56" s="180"/>
      <c r="F56" s="180"/>
      <c r="G56" s="180"/>
      <c r="H56" s="180"/>
      <c r="I56" s="180"/>
      <c r="J56" s="180"/>
      <c r="K56" s="178"/>
    </row>
    <row r="57" spans="2:11" customFormat="1" ht="15" customHeight="1">
      <c r="B57" s="177"/>
      <c r="C57" s="298" t="s">
        <v>451</v>
      </c>
      <c r="D57" s="298"/>
      <c r="E57" s="298"/>
      <c r="F57" s="298"/>
      <c r="G57" s="298"/>
      <c r="H57" s="298"/>
      <c r="I57" s="298"/>
      <c r="J57" s="298"/>
      <c r="K57" s="178"/>
    </row>
    <row r="58" spans="2:11" customFormat="1" ht="15" customHeight="1">
      <c r="B58" s="177"/>
      <c r="C58" s="182"/>
      <c r="D58" s="298" t="s">
        <v>452</v>
      </c>
      <c r="E58" s="298"/>
      <c r="F58" s="298"/>
      <c r="G58" s="298"/>
      <c r="H58" s="298"/>
      <c r="I58" s="298"/>
      <c r="J58" s="298"/>
      <c r="K58" s="178"/>
    </row>
    <row r="59" spans="2:11" customFormat="1" ht="15" customHeight="1">
      <c r="B59" s="177"/>
      <c r="C59" s="182"/>
      <c r="D59" s="298" t="s">
        <v>453</v>
      </c>
      <c r="E59" s="298"/>
      <c r="F59" s="298"/>
      <c r="G59" s="298"/>
      <c r="H59" s="298"/>
      <c r="I59" s="298"/>
      <c r="J59" s="298"/>
      <c r="K59" s="178"/>
    </row>
    <row r="60" spans="2:11" customFormat="1" ht="15" customHeight="1">
      <c r="B60" s="177"/>
      <c r="C60" s="182"/>
      <c r="D60" s="298" t="s">
        <v>454</v>
      </c>
      <c r="E60" s="298"/>
      <c r="F60" s="298"/>
      <c r="G60" s="298"/>
      <c r="H60" s="298"/>
      <c r="I60" s="298"/>
      <c r="J60" s="298"/>
      <c r="K60" s="178"/>
    </row>
    <row r="61" spans="2:11" customFormat="1" ht="15" customHeight="1">
      <c r="B61" s="177"/>
      <c r="C61" s="182"/>
      <c r="D61" s="298" t="s">
        <v>455</v>
      </c>
      <c r="E61" s="298"/>
      <c r="F61" s="298"/>
      <c r="G61" s="298"/>
      <c r="H61" s="298"/>
      <c r="I61" s="298"/>
      <c r="J61" s="298"/>
      <c r="K61" s="178"/>
    </row>
    <row r="62" spans="2:11" customFormat="1" ht="15" customHeight="1">
      <c r="B62" s="177"/>
      <c r="C62" s="182"/>
      <c r="D62" s="301" t="s">
        <v>456</v>
      </c>
      <c r="E62" s="301"/>
      <c r="F62" s="301"/>
      <c r="G62" s="301"/>
      <c r="H62" s="301"/>
      <c r="I62" s="301"/>
      <c r="J62" s="301"/>
      <c r="K62" s="178"/>
    </row>
    <row r="63" spans="2:11" customFormat="1" ht="15" customHeight="1">
      <c r="B63" s="177"/>
      <c r="C63" s="182"/>
      <c r="D63" s="298" t="s">
        <v>457</v>
      </c>
      <c r="E63" s="298"/>
      <c r="F63" s="298"/>
      <c r="G63" s="298"/>
      <c r="H63" s="298"/>
      <c r="I63" s="298"/>
      <c r="J63" s="298"/>
      <c r="K63" s="178"/>
    </row>
    <row r="64" spans="2:11" customFormat="1" ht="12.75" customHeight="1">
      <c r="B64" s="177"/>
      <c r="C64" s="182"/>
      <c r="D64" s="182"/>
      <c r="E64" s="185"/>
      <c r="F64" s="182"/>
      <c r="G64" s="182"/>
      <c r="H64" s="182"/>
      <c r="I64" s="182"/>
      <c r="J64" s="182"/>
      <c r="K64" s="178"/>
    </row>
    <row r="65" spans="2:11" customFormat="1" ht="15" customHeight="1">
      <c r="B65" s="177"/>
      <c r="C65" s="182"/>
      <c r="D65" s="298" t="s">
        <v>458</v>
      </c>
      <c r="E65" s="298"/>
      <c r="F65" s="298"/>
      <c r="G65" s="298"/>
      <c r="H65" s="298"/>
      <c r="I65" s="298"/>
      <c r="J65" s="298"/>
      <c r="K65" s="178"/>
    </row>
    <row r="66" spans="2:11" customFormat="1" ht="15" customHeight="1">
      <c r="B66" s="177"/>
      <c r="C66" s="182"/>
      <c r="D66" s="301" t="s">
        <v>459</v>
      </c>
      <c r="E66" s="301"/>
      <c r="F66" s="301"/>
      <c r="G66" s="301"/>
      <c r="H66" s="301"/>
      <c r="I66" s="301"/>
      <c r="J66" s="301"/>
      <c r="K66" s="178"/>
    </row>
    <row r="67" spans="2:11" customFormat="1" ht="15" customHeight="1">
      <c r="B67" s="177"/>
      <c r="C67" s="182"/>
      <c r="D67" s="298" t="s">
        <v>460</v>
      </c>
      <c r="E67" s="298"/>
      <c r="F67" s="298"/>
      <c r="G67" s="298"/>
      <c r="H67" s="298"/>
      <c r="I67" s="298"/>
      <c r="J67" s="298"/>
      <c r="K67" s="178"/>
    </row>
    <row r="68" spans="2:11" customFormat="1" ht="15" customHeight="1">
      <c r="B68" s="177"/>
      <c r="C68" s="182"/>
      <c r="D68" s="298" t="s">
        <v>461</v>
      </c>
      <c r="E68" s="298"/>
      <c r="F68" s="298"/>
      <c r="G68" s="298"/>
      <c r="H68" s="298"/>
      <c r="I68" s="298"/>
      <c r="J68" s="298"/>
      <c r="K68" s="178"/>
    </row>
    <row r="69" spans="2:11" customFormat="1" ht="15" customHeight="1">
      <c r="B69" s="177"/>
      <c r="C69" s="182"/>
      <c r="D69" s="298" t="s">
        <v>462</v>
      </c>
      <c r="E69" s="298"/>
      <c r="F69" s="298"/>
      <c r="G69" s="298"/>
      <c r="H69" s="298"/>
      <c r="I69" s="298"/>
      <c r="J69" s="298"/>
      <c r="K69" s="178"/>
    </row>
    <row r="70" spans="2:11" customFormat="1" ht="15" customHeight="1">
      <c r="B70" s="177"/>
      <c r="C70" s="182"/>
      <c r="D70" s="298" t="s">
        <v>463</v>
      </c>
      <c r="E70" s="298"/>
      <c r="F70" s="298"/>
      <c r="G70" s="298"/>
      <c r="H70" s="298"/>
      <c r="I70" s="298"/>
      <c r="J70" s="298"/>
      <c r="K70" s="178"/>
    </row>
    <row r="71" spans="2:11" customFormat="1" ht="12.75" customHeight="1">
      <c r="B71" s="186"/>
      <c r="C71" s="187"/>
      <c r="D71" s="187"/>
      <c r="E71" s="187"/>
      <c r="F71" s="187"/>
      <c r="G71" s="187"/>
      <c r="H71" s="187"/>
      <c r="I71" s="187"/>
      <c r="J71" s="187"/>
      <c r="K71" s="188"/>
    </row>
    <row r="72" spans="2:11" customFormat="1" ht="18.75" customHeight="1">
      <c r="B72" s="189"/>
      <c r="C72" s="189"/>
      <c r="D72" s="189"/>
      <c r="E72" s="189"/>
      <c r="F72" s="189"/>
      <c r="G72" s="189"/>
      <c r="H72" s="189"/>
      <c r="I72" s="189"/>
      <c r="J72" s="189"/>
      <c r="K72" s="190"/>
    </row>
    <row r="73" spans="2:11" customFormat="1" ht="18.75" customHeight="1">
      <c r="B73" s="190"/>
      <c r="C73" s="190"/>
      <c r="D73" s="190"/>
      <c r="E73" s="190"/>
      <c r="F73" s="190"/>
      <c r="G73" s="190"/>
      <c r="H73" s="190"/>
      <c r="I73" s="190"/>
      <c r="J73" s="190"/>
      <c r="K73" s="190"/>
    </row>
    <row r="74" spans="2:11" customFormat="1" ht="7.5" customHeight="1">
      <c r="B74" s="191"/>
      <c r="C74" s="192"/>
      <c r="D74" s="192"/>
      <c r="E74" s="192"/>
      <c r="F74" s="192"/>
      <c r="G74" s="192"/>
      <c r="H74" s="192"/>
      <c r="I74" s="192"/>
      <c r="J74" s="192"/>
      <c r="K74" s="193"/>
    </row>
    <row r="75" spans="2:11" customFormat="1" ht="45" customHeight="1">
      <c r="B75" s="194"/>
      <c r="C75" s="302" t="s">
        <v>464</v>
      </c>
      <c r="D75" s="302"/>
      <c r="E75" s="302"/>
      <c r="F75" s="302"/>
      <c r="G75" s="302"/>
      <c r="H75" s="302"/>
      <c r="I75" s="302"/>
      <c r="J75" s="302"/>
      <c r="K75" s="195"/>
    </row>
    <row r="76" spans="2:11" customFormat="1" ht="17.25" customHeight="1">
      <c r="B76" s="194"/>
      <c r="C76" s="196" t="s">
        <v>465</v>
      </c>
      <c r="D76" s="196"/>
      <c r="E76" s="196"/>
      <c r="F76" s="196" t="s">
        <v>466</v>
      </c>
      <c r="G76" s="197"/>
      <c r="H76" s="196" t="s">
        <v>52</v>
      </c>
      <c r="I76" s="196" t="s">
        <v>55</v>
      </c>
      <c r="J76" s="196" t="s">
        <v>467</v>
      </c>
      <c r="K76" s="195"/>
    </row>
    <row r="77" spans="2:11" customFormat="1" ht="17.25" customHeight="1">
      <c r="B77" s="194"/>
      <c r="C77" s="198" t="s">
        <v>468</v>
      </c>
      <c r="D77" s="198"/>
      <c r="E77" s="198"/>
      <c r="F77" s="199" t="s">
        <v>469</v>
      </c>
      <c r="G77" s="200"/>
      <c r="H77" s="198"/>
      <c r="I77" s="198"/>
      <c r="J77" s="198" t="s">
        <v>470</v>
      </c>
      <c r="K77" s="195"/>
    </row>
    <row r="78" spans="2:11" customFormat="1" ht="5.25" customHeight="1">
      <c r="B78" s="194"/>
      <c r="C78" s="201"/>
      <c r="D78" s="201"/>
      <c r="E78" s="201"/>
      <c r="F78" s="201"/>
      <c r="G78" s="202"/>
      <c r="H78" s="201"/>
      <c r="I78" s="201"/>
      <c r="J78" s="201"/>
      <c r="K78" s="195"/>
    </row>
    <row r="79" spans="2:11" customFormat="1" ht="15" customHeight="1">
      <c r="B79" s="194"/>
      <c r="C79" s="183" t="s">
        <v>51</v>
      </c>
      <c r="D79" s="203"/>
      <c r="E79" s="203"/>
      <c r="F79" s="204" t="s">
        <v>471</v>
      </c>
      <c r="G79" s="205"/>
      <c r="H79" s="183" t="s">
        <v>472</v>
      </c>
      <c r="I79" s="183" t="s">
        <v>473</v>
      </c>
      <c r="J79" s="183">
        <v>20</v>
      </c>
      <c r="K79" s="195"/>
    </row>
    <row r="80" spans="2:11" customFormat="1" ht="15" customHeight="1">
      <c r="B80" s="194"/>
      <c r="C80" s="183" t="s">
        <v>474</v>
      </c>
      <c r="D80" s="183"/>
      <c r="E80" s="183"/>
      <c r="F80" s="204" t="s">
        <v>471</v>
      </c>
      <c r="G80" s="205"/>
      <c r="H80" s="183" t="s">
        <v>475</v>
      </c>
      <c r="I80" s="183" t="s">
        <v>473</v>
      </c>
      <c r="J80" s="183">
        <v>120</v>
      </c>
      <c r="K80" s="195"/>
    </row>
    <row r="81" spans="2:11" customFormat="1" ht="15" customHeight="1">
      <c r="B81" s="206"/>
      <c r="C81" s="183" t="s">
        <v>476</v>
      </c>
      <c r="D81" s="183"/>
      <c r="E81" s="183"/>
      <c r="F81" s="204" t="s">
        <v>477</v>
      </c>
      <c r="G81" s="205"/>
      <c r="H81" s="183" t="s">
        <v>478</v>
      </c>
      <c r="I81" s="183" t="s">
        <v>473</v>
      </c>
      <c r="J81" s="183">
        <v>50</v>
      </c>
      <c r="K81" s="195"/>
    </row>
    <row r="82" spans="2:11" customFormat="1" ht="15" customHeight="1">
      <c r="B82" s="206"/>
      <c r="C82" s="183" t="s">
        <v>479</v>
      </c>
      <c r="D82" s="183"/>
      <c r="E82" s="183"/>
      <c r="F82" s="204" t="s">
        <v>471</v>
      </c>
      <c r="G82" s="205"/>
      <c r="H82" s="183" t="s">
        <v>480</v>
      </c>
      <c r="I82" s="183" t="s">
        <v>481</v>
      </c>
      <c r="J82" s="183"/>
      <c r="K82" s="195"/>
    </row>
    <row r="83" spans="2:11" customFormat="1" ht="15" customHeight="1">
      <c r="B83" s="206"/>
      <c r="C83" s="183" t="s">
        <v>482</v>
      </c>
      <c r="D83" s="183"/>
      <c r="E83" s="183"/>
      <c r="F83" s="204" t="s">
        <v>477</v>
      </c>
      <c r="G83" s="183"/>
      <c r="H83" s="183" t="s">
        <v>483</v>
      </c>
      <c r="I83" s="183" t="s">
        <v>473</v>
      </c>
      <c r="J83" s="183">
        <v>15</v>
      </c>
      <c r="K83" s="195"/>
    </row>
    <row r="84" spans="2:11" customFormat="1" ht="15" customHeight="1">
      <c r="B84" s="206"/>
      <c r="C84" s="183" t="s">
        <v>484</v>
      </c>
      <c r="D84" s="183"/>
      <c r="E84" s="183"/>
      <c r="F84" s="204" t="s">
        <v>477</v>
      </c>
      <c r="G84" s="183"/>
      <c r="H84" s="183" t="s">
        <v>485</v>
      </c>
      <c r="I84" s="183" t="s">
        <v>473</v>
      </c>
      <c r="J84" s="183">
        <v>15</v>
      </c>
      <c r="K84" s="195"/>
    </row>
    <row r="85" spans="2:11" customFormat="1" ht="15" customHeight="1">
      <c r="B85" s="206"/>
      <c r="C85" s="183" t="s">
        <v>486</v>
      </c>
      <c r="D85" s="183"/>
      <c r="E85" s="183"/>
      <c r="F85" s="204" t="s">
        <v>477</v>
      </c>
      <c r="G85" s="183"/>
      <c r="H85" s="183" t="s">
        <v>487</v>
      </c>
      <c r="I85" s="183" t="s">
        <v>473</v>
      </c>
      <c r="J85" s="183">
        <v>20</v>
      </c>
      <c r="K85" s="195"/>
    </row>
    <row r="86" spans="2:11" customFormat="1" ht="15" customHeight="1">
      <c r="B86" s="206"/>
      <c r="C86" s="183" t="s">
        <v>488</v>
      </c>
      <c r="D86" s="183"/>
      <c r="E86" s="183"/>
      <c r="F86" s="204" t="s">
        <v>477</v>
      </c>
      <c r="G86" s="183"/>
      <c r="H86" s="183" t="s">
        <v>489</v>
      </c>
      <c r="I86" s="183" t="s">
        <v>473</v>
      </c>
      <c r="J86" s="183">
        <v>20</v>
      </c>
      <c r="K86" s="195"/>
    </row>
    <row r="87" spans="2:11" customFormat="1" ht="15" customHeight="1">
      <c r="B87" s="206"/>
      <c r="C87" s="183" t="s">
        <v>490</v>
      </c>
      <c r="D87" s="183"/>
      <c r="E87" s="183"/>
      <c r="F87" s="204" t="s">
        <v>477</v>
      </c>
      <c r="G87" s="205"/>
      <c r="H87" s="183" t="s">
        <v>491</v>
      </c>
      <c r="I87" s="183" t="s">
        <v>473</v>
      </c>
      <c r="J87" s="183">
        <v>50</v>
      </c>
      <c r="K87" s="195"/>
    </row>
    <row r="88" spans="2:11" customFormat="1" ht="15" customHeight="1">
      <c r="B88" s="206"/>
      <c r="C88" s="183" t="s">
        <v>492</v>
      </c>
      <c r="D88" s="183"/>
      <c r="E88" s="183"/>
      <c r="F88" s="204" t="s">
        <v>477</v>
      </c>
      <c r="G88" s="205"/>
      <c r="H88" s="183" t="s">
        <v>493</v>
      </c>
      <c r="I88" s="183" t="s">
        <v>473</v>
      </c>
      <c r="J88" s="183">
        <v>20</v>
      </c>
      <c r="K88" s="195"/>
    </row>
    <row r="89" spans="2:11" customFormat="1" ht="15" customHeight="1">
      <c r="B89" s="206"/>
      <c r="C89" s="183" t="s">
        <v>494</v>
      </c>
      <c r="D89" s="183"/>
      <c r="E89" s="183"/>
      <c r="F89" s="204" t="s">
        <v>477</v>
      </c>
      <c r="G89" s="205"/>
      <c r="H89" s="183" t="s">
        <v>495</v>
      </c>
      <c r="I89" s="183" t="s">
        <v>473</v>
      </c>
      <c r="J89" s="183">
        <v>20</v>
      </c>
      <c r="K89" s="195"/>
    </row>
    <row r="90" spans="2:11" customFormat="1" ht="15" customHeight="1">
      <c r="B90" s="206"/>
      <c r="C90" s="183" t="s">
        <v>496</v>
      </c>
      <c r="D90" s="183"/>
      <c r="E90" s="183"/>
      <c r="F90" s="204" t="s">
        <v>477</v>
      </c>
      <c r="G90" s="205"/>
      <c r="H90" s="183" t="s">
        <v>497</v>
      </c>
      <c r="I90" s="183" t="s">
        <v>473</v>
      </c>
      <c r="J90" s="183">
        <v>50</v>
      </c>
      <c r="K90" s="195"/>
    </row>
    <row r="91" spans="2:11" customFormat="1" ht="15" customHeight="1">
      <c r="B91" s="206"/>
      <c r="C91" s="183" t="s">
        <v>498</v>
      </c>
      <c r="D91" s="183"/>
      <c r="E91" s="183"/>
      <c r="F91" s="204" t="s">
        <v>477</v>
      </c>
      <c r="G91" s="205"/>
      <c r="H91" s="183" t="s">
        <v>498</v>
      </c>
      <c r="I91" s="183" t="s">
        <v>473</v>
      </c>
      <c r="J91" s="183">
        <v>50</v>
      </c>
      <c r="K91" s="195"/>
    </row>
    <row r="92" spans="2:11" customFormat="1" ht="15" customHeight="1">
      <c r="B92" s="206"/>
      <c r="C92" s="183" t="s">
        <v>499</v>
      </c>
      <c r="D92" s="183"/>
      <c r="E92" s="183"/>
      <c r="F92" s="204" t="s">
        <v>477</v>
      </c>
      <c r="G92" s="205"/>
      <c r="H92" s="183" t="s">
        <v>500</v>
      </c>
      <c r="I92" s="183" t="s">
        <v>473</v>
      </c>
      <c r="J92" s="183">
        <v>255</v>
      </c>
      <c r="K92" s="195"/>
    </row>
    <row r="93" spans="2:11" customFormat="1" ht="15" customHeight="1">
      <c r="B93" s="206"/>
      <c r="C93" s="183" t="s">
        <v>501</v>
      </c>
      <c r="D93" s="183"/>
      <c r="E93" s="183"/>
      <c r="F93" s="204" t="s">
        <v>471</v>
      </c>
      <c r="G93" s="205"/>
      <c r="H93" s="183" t="s">
        <v>502</v>
      </c>
      <c r="I93" s="183" t="s">
        <v>503</v>
      </c>
      <c r="J93" s="183"/>
      <c r="K93" s="195"/>
    </row>
    <row r="94" spans="2:11" customFormat="1" ht="15" customHeight="1">
      <c r="B94" s="206"/>
      <c r="C94" s="183" t="s">
        <v>504</v>
      </c>
      <c r="D94" s="183"/>
      <c r="E94" s="183"/>
      <c r="F94" s="204" t="s">
        <v>471</v>
      </c>
      <c r="G94" s="205"/>
      <c r="H94" s="183" t="s">
        <v>505</v>
      </c>
      <c r="I94" s="183" t="s">
        <v>506</v>
      </c>
      <c r="J94" s="183"/>
      <c r="K94" s="195"/>
    </row>
    <row r="95" spans="2:11" customFormat="1" ht="15" customHeight="1">
      <c r="B95" s="206"/>
      <c r="C95" s="183" t="s">
        <v>507</v>
      </c>
      <c r="D95" s="183"/>
      <c r="E95" s="183"/>
      <c r="F95" s="204" t="s">
        <v>471</v>
      </c>
      <c r="G95" s="205"/>
      <c r="H95" s="183" t="s">
        <v>507</v>
      </c>
      <c r="I95" s="183" t="s">
        <v>506</v>
      </c>
      <c r="J95" s="183"/>
      <c r="K95" s="195"/>
    </row>
    <row r="96" spans="2:11" customFormat="1" ht="15" customHeight="1">
      <c r="B96" s="206"/>
      <c r="C96" s="183" t="s">
        <v>36</v>
      </c>
      <c r="D96" s="183"/>
      <c r="E96" s="183"/>
      <c r="F96" s="204" t="s">
        <v>471</v>
      </c>
      <c r="G96" s="205"/>
      <c r="H96" s="183" t="s">
        <v>508</v>
      </c>
      <c r="I96" s="183" t="s">
        <v>506</v>
      </c>
      <c r="J96" s="183"/>
      <c r="K96" s="195"/>
    </row>
    <row r="97" spans="2:11" customFormat="1" ht="15" customHeight="1">
      <c r="B97" s="206"/>
      <c r="C97" s="183" t="s">
        <v>46</v>
      </c>
      <c r="D97" s="183"/>
      <c r="E97" s="183"/>
      <c r="F97" s="204" t="s">
        <v>471</v>
      </c>
      <c r="G97" s="205"/>
      <c r="H97" s="183" t="s">
        <v>509</v>
      </c>
      <c r="I97" s="183" t="s">
        <v>506</v>
      </c>
      <c r="J97" s="183"/>
      <c r="K97" s="195"/>
    </row>
    <row r="98" spans="2:11" customFormat="1" ht="15" customHeight="1">
      <c r="B98" s="207"/>
      <c r="C98" s="208"/>
      <c r="D98" s="208"/>
      <c r="E98" s="208"/>
      <c r="F98" s="208"/>
      <c r="G98" s="208"/>
      <c r="H98" s="208"/>
      <c r="I98" s="208"/>
      <c r="J98" s="208"/>
      <c r="K98" s="209"/>
    </row>
    <row r="99" spans="2:11" customFormat="1" ht="18.75" customHeight="1">
      <c r="B99" s="210"/>
      <c r="C99" s="211"/>
      <c r="D99" s="211"/>
      <c r="E99" s="211"/>
      <c r="F99" s="211"/>
      <c r="G99" s="211"/>
      <c r="H99" s="211"/>
      <c r="I99" s="211"/>
      <c r="J99" s="211"/>
      <c r="K99" s="210"/>
    </row>
    <row r="100" spans="2:11" customFormat="1" ht="18.75" customHeight="1"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</row>
    <row r="101" spans="2:11" customFormat="1" ht="7.5" customHeight="1">
      <c r="B101" s="191"/>
      <c r="C101" s="192"/>
      <c r="D101" s="192"/>
      <c r="E101" s="192"/>
      <c r="F101" s="192"/>
      <c r="G101" s="192"/>
      <c r="H101" s="192"/>
      <c r="I101" s="192"/>
      <c r="J101" s="192"/>
      <c r="K101" s="193"/>
    </row>
    <row r="102" spans="2:11" customFormat="1" ht="45" customHeight="1">
      <c r="B102" s="194"/>
      <c r="C102" s="302" t="s">
        <v>510</v>
      </c>
      <c r="D102" s="302"/>
      <c r="E102" s="302"/>
      <c r="F102" s="302"/>
      <c r="G102" s="302"/>
      <c r="H102" s="302"/>
      <c r="I102" s="302"/>
      <c r="J102" s="302"/>
      <c r="K102" s="195"/>
    </row>
    <row r="103" spans="2:11" customFormat="1" ht="17.25" customHeight="1">
      <c r="B103" s="194"/>
      <c r="C103" s="196" t="s">
        <v>465</v>
      </c>
      <c r="D103" s="196"/>
      <c r="E103" s="196"/>
      <c r="F103" s="196" t="s">
        <v>466</v>
      </c>
      <c r="G103" s="197"/>
      <c r="H103" s="196" t="s">
        <v>52</v>
      </c>
      <c r="I103" s="196" t="s">
        <v>55</v>
      </c>
      <c r="J103" s="196" t="s">
        <v>467</v>
      </c>
      <c r="K103" s="195"/>
    </row>
    <row r="104" spans="2:11" customFormat="1" ht="17.25" customHeight="1">
      <c r="B104" s="194"/>
      <c r="C104" s="198" t="s">
        <v>468</v>
      </c>
      <c r="D104" s="198"/>
      <c r="E104" s="198"/>
      <c r="F104" s="199" t="s">
        <v>469</v>
      </c>
      <c r="G104" s="200"/>
      <c r="H104" s="198"/>
      <c r="I104" s="198"/>
      <c r="J104" s="198" t="s">
        <v>470</v>
      </c>
      <c r="K104" s="195"/>
    </row>
    <row r="105" spans="2:11" customFormat="1" ht="5.25" customHeight="1">
      <c r="B105" s="194"/>
      <c r="C105" s="196"/>
      <c r="D105" s="196"/>
      <c r="E105" s="196"/>
      <c r="F105" s="196"/>
      <c r="G105" s="212"/>
      <c r="H105" s="196"/>
      <c r="I105" s="196"/>
      <c r="J105" s="196"/>
      <c r="K105" s="195"/>
    </row>
    <row r="106" spans="2:11" customFormat="1" ht="15" customHeight="1">
      <c r="B106" s="194"/>
      <c r="C106" s="183" t="s">
        <v>51</v>
      </c>
      <c r="D106" s="203"/>
      <c r="E106" s="203"/>
      <c r="F106" s="204" t="s">
        <v>471</v>
      </c>
      <c r="G106" s="183"/>
      <c r="H106" s="183" t="s">
        <v>511</v>
      </c>
      <c r="I106" s="183" t="s">
        <v>473</v>
      </c>
      <c r="J106" s="183">
        <v>20</v>
      </c>
      <c r="K106" s="195"/>
    </row>
    <row r="107" spans="2:11" customFormat="1" ht="15" customHeight="1">
      <c r="B107" s="194"/>
      <c r="C107" s="183" t="s">
        <v>474</v>
      </c>
      <c r="D107" s="183"/>
      <c r="E107" s="183"/>
      <c r="F107" s="204" t="s">
        <v>471</v>
      </c>
      <c r="G107" s="183"/>
      <c r="H107" s="183" t="s">
        <v>511</v>
      </c>
      <c r="I107" s="183" t="s">
        <v>473</v>
      </c>
      <c r="J107" s="183">
        <v>120</v>
      </c>
      <c r="K107" s="195"/>
    </row>
    <row r="108" spans="2:11" customFormat="1" ht="15" customHeight="1">
      <c r="B108" s="206"/>
      <c r="C108" s="183" t="s">
        <v>476</v>
      </c>
      <c r="D108" s="183"/>
      <c r="E108" s="183"/>
      <c r="F108" s="204" t="s">
        <v>477</v>
      </c>
      <c r="G108" s="183"/>
      <c r="H108" s="183" t="s">
        <v>511</v>
      </c>
      <c r="I108" s="183" t="s">
        <v>473</v>
      </c>
      <c r="J108" s="183">
        <v>50</v>
      </c>
      <c r="K108" s="195"/>
    </row>
    <row r="109" spans="2:11" customFormat="1" ht="15" customHeight="1">
      <c r="B109" s="206"/>
      <c r="C109" s="183" t="s">
        <v>479</v>
      </c>
      <c r="D109" s="183"/>
      <c r="E109" s="183"/>
      <c r="F109" s="204" t="s">
        <v>471</v>
      </c>
      <c r="G109" s="183"/>
      <c r="H109" s="183" t="s">
        <v>511</v>
      </c>
      <c r="I109" s="183" t="s">
        <v>481</v>
      </c>
      <c r="J109" s="183"/>
      <c r="K109" s="195"/>
    </row>
    <row r="110" spans="2:11" customFormat="1" ht="15" customHeight="1">
      <c r="B110" s="206"/>
      <c r="C110" s="183" t="s">
        <v>490</v>
      </c>
      <c r="D110" s="183"/>
      <c r="E110" s="183"/>
      <c r="F110" s="204" t="s">
        <v>477</v>
      </c>
      <c r="G110" s="183"/>
      <c r="H110" s="183" t="s">
        <v>511</v>
      </c>
      <c r="I110" s="183" t="s">
        <v>473</v>
      </c>
      <c r="J110" s="183">
        <v>50</v>
      </c>
      <c r="K110" s="195"/>
    </row>
    <row r="111" spans="2:11" customFormat="1" ht="15" customHeight="1">
      <c r="B111" s="206"/>
      <c r="C111" s="183" t="s">
        <v>498</v>
      </c>
      <c r="D111" s="183"/>
      <c r="E111" s="183"/>
      <c r="F111" s="204" t="s">
        <v>477</v>
      </c>
      <c r="G111" s="183"/>
      <c r="H111" s="183" t="s">
        <v>511</v>
      </c>
      <c r="I111" s="183" t="s">
        <v>473</v>
      </c>
      <c r="J111" s="183">
        <v>50</v>
      </c>
      <c r="K111" s="195"/>
    </row>
    <row r="112" spans="2:11" customFormat="1" ht="15" customHeight="1">
      <c r="B112" s="206"/>
      <c r="C112" s="183" t="s">
        <v>496</v>
      </c>
      <c r="D112" s="183"/>
      <c r="E112" s="183"/>
      <c r="F112" s="204" t="s">
        <v>477</v>
      </c>
      <c r="G112" s="183"/>
      <c r="H112" s="183" t="s">
        <v>511</v>
      </c>
      <c r="I112" s="183" t="s">
        <v>473</v>
      </c>
      <c r="J112" s="183">
        <v>50</v>
      </c>
      <c r="K112" s="195"/>
    </row>
    <row r="113" spans="2:11" customFormat="1" ht="15" customHeight="1">
      <c r="B113" s="206"/>
      <c r="C113" s="183" t="s">
        <v>51</v>
      </c>
      <c r="D113" s="183"/>
      <c r="E113" s="183"/>
      <c r="F113" s="204" t="s">
        <v>471</v>
      </c>
      <c r="G113" s="183"/>
      <c r="H113" s="183" t="s">
        <v>512</v>
      </c>
      <c r="I113" s="183" t="s">
        <v>473</v>
      </c>
      <c r="J113" s="183">
        <v>20</v>
      </c>
      <c r="K113" s="195"/>
    </row>
    <row r="114" spans="2:11" customFormat="1" ht="15" customHeight="1">
      <c r="B114" s="206"/>
      <c r="C114" s="183" t="s">
        <v>513</v>
      </c>
      <c r="D114" s="183"/>
      <c r="E114" s="183"/>
      <c r="F114" s="204" t="s">
        <v>471</v>
      </c>
      <c r="G114" s="183"/>
      <c r="H114" s="183" t="s">
        <v>514</v>
      </c>
      <c r="I114" s="183" t="s">
        <v>473</v>
      </c>
      <c r="J114" s="183">
        <v>120</v>
      </c>
      <c r="K114" s="195"/>
    </row>
    <row r="115" spans="2:11" customFormat="1" ht="15" customHeight="1">
      <c r="B115" s="206"/>
      <c r="C115" s="183" t="s">
        <v>36</v>
      </c>
      <c r="D115" s="183"/>
      <c r="E115" s="183"/>
      <c r="F115" s="204" t="s">
        <v>471</v>
      </c>
      <c r="G115" s="183"/>
      <c r="H115" s="183" t="s">
        <v>515</v>
      </c>
      <c r="I115" s="183" t="s">
        <v>506</v>
      </c>
      <c r="J115" s="183"/>
      <c r="K115" s="195"/>
    </row>
    <row r="116" spans="2:11" customFormat="1" ht="15" customHeight="1">
      <c r="B116" s="206"/>
      <c r="C116" s="183" t="s">
        <v>46</v>
      </c>
      <c r="D116" s="183"/>
      <c r="E116" s="183"/>
      <c r="F116" s="204" t="s">
        <v>471</v>
      </c>
      <c r="G116" s="183"/>
      <c r="H116" s="183" t="s">
        <v>516</v>
      </c>
      <c r="I116" s="183" t="s">
        <v>506</v>
      </c>
      <c r="J116" s="183"/>
      <c r="K116" s="195"/>
    </row>
    <row r="117" spans="2:11" customFormat="1" ht="15" customHeight="1">
      <c r="B117" s="206"/>
      <c r="C117" s="183" t="s">
        <v>55</v>
      </c>
      <c r="D117" s="183"/>
      <c r="E117" s="183"/>
      <c r="F117" s="204" t="s">
        <v>471</v>
      </c>
      <c r="G117" s="183"/>
      <c r="H117" s="183" t="s">
        <v>517</v>
      </c>
      <c r="I117" s="183" t="s">
        <v>518</v>
      </c>
      <c r="J117" s="183"/>
      <c r="K117" s="195"/>
    </row>
    <row r="118" spans="2:11" customFormat="1" ht="15" customHeight="1">
      <c r="B118" s="207"/>
      <c r="C118" s="213"/>
      <c r="D118" s="213"/>
      <c r="E118" s="213"/>
      <c r="F118" s="213"/>
      <c r="G118" s="213"/>
      <c r="H118" s="213"/>
      <c r="I118" s="213"/>
      <c r="J118" s="213"/>
      <c r="K118" s="209"/>
    </row>
    <row r="119" spans="2:11" customFormat="1" ht="18.75" customHeight="1">
      <c r="B119" s="214"/>
      <c r="C119" s="215"/>
      <c r="D119" s="215"/>
      <c r="E119" s="215"/>
      <c r="F119" s="216"/>
      <c r="G119" s="215"/>
      <c r="H119" s="215"/>
      <c r="I119" s="215"/>
      <c r="J119" s="215"/>
      <c r="K119" s="214"/>
    </row>
    <row r="120" spans="2:11" customFormat="1" ht="18.75" customHeight="1"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</row>
    <row r="121" spans="2:11" customFormat="1" ht="7.5" customHeight="1">
      <c r="B121" s="217"/>
      <c r="C121" s="218"/>
      <c r="D121" s="218"/>
      <c r="E121" s="218"/>
      <c r="F121" s="218"/>
      <c r="G121" s="218"/>
      <c r="H121" s="218"/>
      <c r="I121" s="218"/>
      <c r="J121" s="218"/>
      <c r="K121" s="219"/>
    </row>
    <row r="122" spans="2:11" customFormat="1" ht="45" customHeight="1">
      <c r="B122" s="220"/>
      <c r="C122" s="300" t="s">
        <v>519</v>
      </c>
      <c r="D122" s="300"/>
      <c r="E122" s="300"/>
      <c r="F122" s="300"/>
      <c r="G122" s="300"/>
      <c r="H122" s="300"/>
      <c r="I122" s="300"/>
      <c r="J122" s="300"/>
      <c r="K122" s="221"/>
    </row>
    <row r="123" spans="2:11" customFormat="1" ht="17.25" customHeight="1">
      <c r="B123" s="222"/>
      <c r="C123" s="196" t="s">
        <v>465</v>
      </c>
      <c r="D123" s="196"/>
      <c r="E123" s="196"/>
      <c r="F123" s="196" t="s">
        <v>466</v>
      </c>
      <c r="G123" s="197"/>
      <c r="H123" s="196" t="s">
        <v>52</v>
      </c>
      <c r="I123" s="196" t="s">
        <v>55</v>
      </c>
      <c r="J123" s="196" t="s">
        <v>467</v>
      </c>
      <c r="K123" s="223"/>
    </row>
    <row r="124" spans="2:11" customFormat="1" ht="17.25" customHeight="1">
      <c r="B124" s="222"/>
      <c r="C124" s="198" t="s">
        <v>468</v>
      </c>
      <c r="D124" s="198"/>
      <c r="E124" s="198"/>
      <c r="F124" s="199" t="s">
        <v>469</v>
      </c>
      <c r="G124" s="200"/>
      <c r="H124" s="198"/>
      <c r="I124" s="198"/>
      <c r="J124" s="198" t="s">
        <v>470</v>
      </c>
      <c r="K124" s="223"/>
    </row>
    <row r="125" spans="2:11" customFormat="1" ht="5.25" customHeight="1">
      <c r="B125" s="224"/>
      <c r="C125" s="201"/>
      <c r="D125" s="201"/>
      <c r="E125" s="201"/>
      <c r="F125" s="201"/>
      <c r="G125" s="225"/>
      <c r="H125" s="201"/>
      <c r="I125" s="201"/>
      <c r="J125" s="201"/>
      <c r="K125" s="226"/>
    </row>
    <row r="126" spans="2:11" customFormat="1" ht="15" customHeight="1">
      <c r="B126" s="224"/>
      <c r="C126" s="183" t="s">
        <v>474</v>
      </c>
      <c r="D126" s="203"/>
      <c r="E126" s="203"/>
      <c r="F126" s="204" t="s">
        <v>471</v>
      </c>
      <c r="G126" s="183"/>
      <c r="H126" s="183" t="s">
        <v>511</v>
      </c>
      <c r="I126" s="183" t="s">
        <v>473</v>
      </c>
      <c r="J126" s="183">
        <v>120</v>
      </c>
      <c r="K126" s="227"/>
    </row>
    <row r="127" spans="2:11" customFormat="1" ht="15" customHeight="1">
      <c r="B127" s="224"/>
      <c r="C127" s="183" t="s">
        <v>520</v>
      </c>
      <c r="D127" s="183"/>
      <c r="E127" s="183"/>
      <c r="F127" s="204" t="s">
        <v>471</v>
      </c>
      <c r="G127" s="183"/>
      <c r="H127" s="183" t="s">
        <v>521</v>
      </c>
      <c r="I127" s="183" t="s">
        <v>473</v>
      </c>
      <c r="J127" s="183" t="s">
        <v>522</v>
      </c>
      <c r="K127" s="227"/>
    </row>
    <row r="128" spans="2:11" customFormat="1" ht="15" customHeight="1">
      <c r="B128" s="224"/>
      <c r="C128" s="183" t="s">
        <v>419</v>
      </c>
      <c r="D128" s="183"/>
      <c r="E128" s="183"/>
      <c r="F128" s="204" t="s">
        <v>471</v>
      </c>
      <c r="G128" s="183"/>
      <c r="H128" s="183" t="s">
        <v>523</v>
      </c>
      <c r="I128" s="183" t="s">
        <v>473</v>
      </c>
      <c r="J128" s="183" t="s">
        <v>522</v>
      </c>
      <c r="K128" s="227"/>
    </row>
    <row r="129" spans="2:11" customFormat="1" ht="15" customHeight="1">
      <c r="B129" s="224"/>
      <c r="C129" s="183" t="s">
        <v>482</v>
      </c>
      <c r="D129" s="183"/>
      <c r="E129" s="183"/>
      <c r="F129" s="204" t="s">
        <v>477</v>
      </c>
      <c r="G129" s="183"/>
      <c r="H129" s="183" t="s">
        <v>483</v>
      </c>
      <c r="I129" s="183" t="s">
        <v>473</v>
      </c>
      <c r="J129" s="183">
        <v>15</v>
      </c>
      <c r="K129" s="227"/>
    </row>
    <row r="130" spans="2:11" customFormat="1" ht="15" customHeight="1">
      <c r="B130" s="224"/>
      <c r="C130" s="183" t="s">
        <v>484</v>
      </c>
      <c r="D130" s="183"/>
      <c r="E130" s="183"/>
      <c r="F130" s="204" t="s">
        <v>477</v>
      </c>
      <c r="G130" s="183"/>
      <c r="H130" s="183" t="s">
        <v>485</v>
      </c>
      <c r="I130" s="183" t="s">
        <v>473</v>
      </c>
      <c r="J130" s="183">
        <v>15</v>
      </c>
      <c r="K130" s="227"/>
    </row>
    <row r="131" spans="2:11" customFormat="1" ht="15" customHeight="1">
      <c r="B131" s="224"/>
      <c r="C131" s="183" t="s">
        <v>486</v>
      </c>
      <c r="D131" s="183"/>
      <c r="E131" s="183"/>
      <c r="F131" s="204" t="s">
        <v>477</v>
      </c>
      <c r="G131" s="183"/>
      <c r="H131" s="183" t="s">
        <v>487</v>
      </c>
      <c r="I131" s="183" t="s">
        <v>473</v>
      </c>
      <c r="J131" s="183">
        <v>20</v>
      </c>
      <c r="K131" s="227"/>
    </row>
    <row r="132" spans="2:11" customFormat="1" ht="15" customHeight="1">
      <c r="B132" s="224"/>
      <c r="C132" s="183" t="s">
        <v>488</v>
      </c>
      <c r="D132" s="183"/>
      <c r="E132" s="183"/>
      <c r="F132" s="204" t="s">
        <v>477</v>
      </c>
      <c r="G132" s="183"/>
      <c r="H132" s="183" t="s">
        <v>489</v>
      </c>
      <c r="I132" s="183" t="s">
        <v>473</v>
      </c>
      <c r="J132" s="183">
        <v>20</v>
      </c>
      <c r="K132" s="227"/>
    </row>
    <row r="133" spans="2:11" customFormat="1" ht="15" customHeight="1">
      <c r="B133" s="224"/>
      <c r="C133" s="183" t="s">
        <v>476</v>
      </c>
      <c r="D133" s="183"/>
      <c r="E133" s="183"/>
      <c r="F133" s="204" t="s">
        <v>477</v>
      </c>
      <c r="G133" s="183"/>
      <c r="H133" s="183" t="s">
        <v>511</v>
      </c>
      <c r="I133" s="183" t="s">
        <v>473</v>
      </c>
      <c r="J133" s="183">
        <v>50</v>
      </c>
      <c r="K133" s="227"/>
    </row>
    <row r="134" spans="2:11" customFormat="1" ht="15" customHeight="1">
      <c r="B134" s="224"/>
      <c r="C134" s="183" t="s">
        <v>490</v>
      </c>
      <c r="D134" s="183"/>
      <c r="E134" s="183"/>
      <c r="F134" s="204" t="s">
        <v>477</v>
      </c>
      <c r="G134" s="183"/>
      <c r="H134" s="183" t="s">
        <v>511</v>
      </c>
      <c r="I134" s="183" t="s">
        <v>473</v>
      </c>
      <c r="J134" s="183">
        <v>50</v>
      </c>
      <c r="K134" s="227"/>
    </row>
    <row r="135" spans="2:11" customFormat="1" ht="15" customHeight="1">
      <c r="B135" s="224"/>
      <c r="C135" s="183" t="s">
        <v>496</v>
      </c>
      <c r="D135" s="183"/>
      <c r="E135" s="183"/>
      <c r="F135" s="204" t="s">
        <v>477</v>
      </c>
      <c r="G135" s="183"/>
      <c r="H135" s="183" t="s">
        <v>511</v>
      </c>
      <c r="I135" s="183" t="s">
        <v>473</v>
      </c>
      <c r="J135" s="183">
        <v>50</v>
      </c>
      <c r="K135" s="227"/>
    </row>
    <row r="136" spans="2:11" customFormat="1" ht="15" customHeight="1">
      <c r="B136" s="224"/>
      <c r="C136" s="183" t="s">
        <v>498</v>
      </c>
      <c r="D136" s="183"/>
      <c r="E136" s="183"/>
      <c r="F136" s="204" t="s">
        <v>477</v>
      </c>
      <c r="G136" s="183"/>
      <c r="H136" s="183" t="s">
        <v>511</v>
      </c>
      <c r="I136" s="183" t="s">
        <v>473</v>
      </c>
      <c r="J136" s="183">
        <v>50</v>
      </c>
      <c r="K136" s="227"/>
    </row>
    <row r="137" spans="2:11" customFormat="1" ht="15" customHeight="1">
      <c r="B137" s="224"/>
      <c r="C137" s="183" t="s">
        <v>499</v>
      </c>
      <c r="D137" s="183"/>
      <c r="E137" s="183"/>
      <c r="F137" s="204" t="s">
        <v>477</v>
      </c>
      <c r="G137" s="183"/>
      <c r="H137" s="183" t="s">
        <v>524</v>
      </c>
      <c r="I137" s="183" t="s">
        <v>473</v>
      </c>
      <c r="J137" s="183">
        <v>255</v>
      </c>
      <c r="K137" s="227"/>
    </row>
    <row r="138" spans="2:11" customFormat="1" ht="15" customHeight="1">
      <c r="B138" s="224"/>
      <c r="C138" s="183" t="s">
        <v>501</v>
      </c>
      <c r="D138" s="183"/>
      <c r="E138" s="183"/>
      <c r="F138" s="204" t="s">
        <v>471</v>
      </c>
      <c r="G138" s="183"/>
      <c r="H138" s="183" t="s">
        <v>525</v>
      </c>
      <c r="I138" s="183" t="s">
        <v>503</v>
      </c>
      <c r="J138" s="183"/>
      <c r="K138" s="227"/>
    </row>
    <row r="139" spans="2:11" customFormat="1" ht="15" customHeight="1">
      <c r="B139" s="224"/>
      <c r="C139" s="183" t="s">
        <v>504</v>
      </c>
      <c r="D139" s="183"/>
      <c r="E139" s="183"/>
      <c r="F139" s="204" t="s">
        <v>471</v>
      </c>
      <c r="G139" s="183"/>
      <c r="H139" s="183" t="s">
        <v>526</v>
      </c>
      <c r="I139" s="183" t="s">
        <v>506</v>
      </c>
      <c r="J139" s="183"/>
      <c r="K139" s="227"/>
    </row>
    <row r="140" spans="2:11" customFormat="1" ht="15" customHeight="1">
      <c r="B140" s="224"/>
      <c r="C140" s="183" t="s">
        <v>507</v>
      </c>
      <c r="D140" s="183"/>
      <c r="E140" s="183"/>
      <c r="F140" s="204" t="s">
        <v>471</v>
      </c>
      <c r="G140" s="183"/>
      <c r="H140" s="183" t="s">
        <v>507</v>
      </c>
      <c r="I140" s="183" t="s">
        <v>506</v>
      </c>
      <c r="J140" s="183"/>
      <c r="K140" s="227"/>
    </row>
    <row r="141" spans="2:11" customFormat="1" ht="15" customHeight="1">
      <c r="B141" s="224"/>
      <c r="C141" s="183" t="s">
        <v>36</v>
      </c>
      <c r="D141" s="183"/>
      <c r="E141" s="183"/>
      <c r="F141" s="204" t="s">
        <v>471</v>
      </c>
      <c r="G141" s="183"/>
      <c r="H141" s="183" t="s">
        <v>527</v>
      </c>
      <c r="I141" s="183" t="s">
        <v>506</v>
      </c>
      <c r="J141" s="183"/>
      <c r="K141" s="227"/>
    </row>
    <row r="142" spans="2:11" customFormat="1" ht="15" customHeight="1">
      <c r="B142" s="224"/>
      <c r="C142" s="183" t="s">
        <v>528</v>
      </c>
      <c r="D142" s="183"/>
      <c r="E142" s="183"/>
      <c r="F142" s="204" t="s">
        <v>471</v>
      </c>
      <c r="G142" s="183"/>
      <c r="H142" s="183" t="s">
        <v>529</v>
      </c>
      <c r="I142" s="183" t="s">
        <v>506</v>
      </c>
      <c r="J142" s="183"/>
      <c r="K142" s="227"/>
    </row>
    <row r="143" spans="2:11" customFormat="1" ht="15" customHeight="1">
      <c r="B143" s="228"/>
      <c r="C143" s="229"/>
      <c r="D143" s="229"/>
      <c r="E143" s="229"/>
      <c r="F143" s="229"/>
      <c r="G143" s="229"/>
      <c r="H143" s="229"/>
      <c r="I143" s="229"/>
      <c r="J143" s="229"/>
      <c r="K143" s="230"/>
    </row>
    <row r="144" spans="2:11" customFormat="1" ht="18.75" customHeight="1">
      <c r="B144" s="215"/>
      <c r="C144" s="215"/>
      <c r="D144" s="215"/>
      <c r="E144" s="215"/>
      <c r="F144" s="216"/>
      <c r="G144" s="215"/>
      <c r="H144" s="215"/>
      <c r="I144" s="215"/>
      <c r="J144" s="215"/>
      <c r="K144" s="215"/>
    </row>
    <row r="145" spans="2:11" customFormat="1" ht="18.75" customHeight="1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</row>
    <row r="146" spans="2:11" customFormat="1" ht="7.5" customHeight="1">
      <c r="B146" s="191"/>
      <c r="C146" s="192"/>
      <c r="D146" s="192"/>
      <c r="E146" s="192"/>
      <c r="F146" s="192"/>
      <c r="G146" s="192"/>
      <c r="H146" s="192"/>
      <c r="I146" s="192"/>
      <c r="J146" s="192"/>
      <c r="K146" s="193"/>
    </row>
    <row r="147" spans="2:11" customFormat="1" ht="45" customHeight="1">
      <c r="B147" s="194"/>
      <c r="C147" s="302" t="s">
        <v>530</v>
      </c>
      <c r="D147" s="302"/>
      <c r="E147" s="302"/>
      <c r="F147" s="302"/>
      <c r="G147" s="302"/>
      <c r="H147" s="302"/>
      <c r="I147" s="302"/>
      <c r="J147" s="302"/>
      <c r="K147" s="195"/>
    </row>
    <row r="148" spans="2:11" customFormat="1" ht="17.25" customHeight="1">
      <c r="B148" s="194"/>
      <c r="C148" s="196" t="s">
        <v>465</v>
      </c>
      <c r="D148" s="196"/>
      <c r="E148" s="196"/>
      <c r="F148" s="196" t="s">
        <v>466</v>
      </c>
      <c r="G148" s="197"/>
      <c r="H148" s="196" t="s">
        <v>52</v>
      </c>
      <c r="I148" s="196" t="s">
        <v>55</v>
      </c>
      <c r="J148" s="196" t="s">
        <v>467</v>
      </c>
      <c r="K148" s="195"/>
    </row>
    <row r="149" spans="2:11" customFormat="1" ht="17.25" customHeight="1">
      <c r="B149" s="194"/>
      <c r="C149" s="198" t="s">
        <v>468</v>
      </c>
      <c r="D149" s="198"/>
      <c r="E149" s="198"/>
      <c r="F149" s="199" t="s">
        <v>469</v>
      </c>
      <c r="G149" s="200"/>
      <c r="H149" s="198"/>
      <c r="I149" s="198"/>
      <c r="J149" s="198" t="s">
        <v>470</v>
      </c>
      <c r="K149" s="195"/>
    </row>
    <row r="150" spans="2:11" customFormat="1" ht="5.25" customHeight="1">
      <c r="B150" s="206"/>
      <c r="C150" s="201"/>
      <c r="D150" s="201"/>
      <c r="E150" s="201"/>
      <c r="F150" s="201"/>
      <c r="G150" s="202"/>
      <c r="H150" s="201"/>
      <c r="I150" s="201"/>
      <c r="J150" s="201"/>
      <c r="K150" s="227"/>
    </row>
    <row r="151" spans="2:11" customFormat="1" ht="15" customHeight="1">
      <c r="B151" s="206"/>
      <c r="C151" s="231" t="s">
        <v>474</v>
      </c>
      <c r="D151" s="183"/>
      <c r="E151" s="183"/>
      <c r="F151" s="232" t="s">
        <v>471</v>
      </c>
      <c r="G151" s="183"/>
      <c r="H151" s="231" t="s">
        <v>511</v>
      </c>
      <c r="I151" s="231" t="s">
        <v>473</v>
      </c>
      <c r="J151" s="231">
        <v>120</v>
      </c>
      <c r="K151" s="227"/>
    </row>
    <row r="152" spans="2:11" customFormat="1" ht="15" customHeight="1">
      <c r="B152" s="206"/>
      <c r="C152" s="231" t="s">
        <v>520</v>
      </c>
      <c r="D152" s="183"/>
      <c r="E152" s="183"/>
      <c r="F152" s="232" t="s">
        <v>471</v>
      </c>
      <c r="G152" s="183"/>
      <c r="H152" s="231" t="s">
        <v>531</v>
      </c>
      <c r="I152" s="231" t="s">
        <v>473</v>
      </c>
      <c r="J152" s="231" t="s">
        <v>522</v>
      </c>
      <c r="K152" s="227"/>
    </row>
    <row r="153" spans="2:11" customFormat="1" ht="15" customHeight="1">
      <c r="B153" s="206"/>
      <c r="C153" s="231" t="s">
        <v>419</v>
      </c>
      <c r="D153" s="183"/>
      <c r="E153" s="183"/>
      <c r="F153" s="232" t="s">
        <v>471</v>
      </c>
      <c r="G153" s="183"/>
      <c r="H153" s="231" t="s">
        <v>532</v>
      </c>
      <c r="I153" s="231" t="s">
        <v>473</v>
      </c>
      <c r="J153" s="231" t="s">
        <v>522</v>
      </c>
      <c r="K153" s="227"/>
    </row>
    <row r="154" spans="2:11" customFormat="1" ht="15" customHeight="1">
      <c r="B154" s="206"/>
      <c r="C154" s="231" t="s">
        <v>476</v>
      </c>
      <c r="D154" s="183"/>
      <c r="E154" s="183"/>
      <c r="F154" s="232" t="s">
        <v>477</v>
      </c>
      <c r="G154" s="183"/>
      <c r="H154" s="231" t="s">
        <v>511</v>
      </c>
      <c r="I154" s="231" t="s">
        <v>473</v>
      </c>
      <c r="J154" s="231">
        <v>50</v>
      </c>
      <c r="K154" s="227"/>
    </row>
    <row r="155" spans="2:11" customFormat="1" ht="15" customHeight="1">
      <c r="B155" s="206"/>
      <c r="C155" s="231" t="s">
        <v>479</v>
      </c>
      <c r="D155" s="183"/>
      <c r="E155" s="183"/>
      <c r="F155" s="232" t="s">
        <v>471</v>
      </c>
      <c r="G155" s="183"/>
      <c r="H155" s="231" t="s">
        <v>511</v>
      </c>
      <c r="I155" s="231" t="s">
        <v>481</v>
      </c>
      <c r="J155" s="231"/>
      <c r="K155" s="227"/>
    </row>
    <row r="156" spans="2:11" customFormat="1" ht="15" customHeight="1">
      <c r="B156" s="206"/>
      <c r="C156" s="231" t="s">
        <v>490</v>
      </c>
      <c r="D156" s="183"/>
      <c r="E156" s="183"/>
      <c r="F156" s="232" t="s">
        <v>477</v>
      </c>
      <c r="G156" s="183"/>
      <c r="H156" s="231" t="s">
        <v>511</v>
      </c>
      <c r="I156" s="231" t="s">
        <v>473</v>
      </c>
      <c r="J156" s="231">
        <v>50</v>
      </c>
      <c r="K156" s="227"/>
    </row>
    <row r="157" spans="2:11" customFormat="1" ht="15" customHeight="1">
      <c r="B157" s="206"/>
      <c r="C157" s="231" t="s">
        <v>498</v>
      </c>
      <c r="D157" s="183"/>
      <c r="E157" s="183"/>
      <c r="F157" s="232" t="s">
        <v>477</v>
      </c>
      <c r="G157" s="183"/>
      <c r="H157" s="231" t="s">
        <v>511</v>
      </c>
      <c r="I157" s="231" t="s">
        <v>473</v>
      </c>
      <c r="J157" s="231">
        <v>50</v>
      </c>
      <c r="K157" s="227"/>
    </row>
    <row r="158" spans="2:11" customFormat="1" ht="15" customHeight="1">
      <c r="B158" s="206"/>
      <c r="C158" s="231" t="s">
        <v>496</v>
      </c>
      <c r="D158" s="183"/>
      <c r="E158" s="183"/>
      <c r="F158" s="232" t="s">
        <v>477</v>
      </c>
      <c r="G158" s="183"/>
      <c r="H158" s="231" t="s">
        <v>511</v>
      </c>
      <c r="I158" s="231" t="s">
        <v>473</v>
      </c>
      <c r="J158" s="231">
        <v>50</v>
      </c>
      <c r="K158" s="227"/>
    </row>
    <row r="159" spans="2:11" customFormat="1" ht="15" customHeight="1">
      <c r="B159" s="206"/>
      <c r="C159" s="231" t="s">
        <v>93</v>
      </c>
      <c r="D159" s="183"/>
      <c r="E159" s="183"/>
      <c r="F159" s="232" t="s">
        <v>471</v>
      </c>
      <c r="G159" s="183"/>
      <c r="H159" s="231" t="s">
        <v>533</v>
      </c>
      <c r="I159" s="231" t="s">
        <v>473</v>
      </c>
      <c r="J159" s="231" t="s">
        <v>534</v>
      </c>
      <c r="K159" s="227"/>
    </row>
    <row r="160" spans="2:11" customFormat="1" ht="15" customHeight="1">
      <c r="B160" s="206"/>
      <c r="C160" s="231" t="s">
        <v>535</v>
      </c>
      <c r="D160" s="183"/>
      <c r="E160" s="183"/>
      <c r="F160" s="232" t="s">
        <v>471</v>
      </c>
      <c r="G160" s="183"/>
      <c r="H160" s="231" t="s">
        <v>536</v>
      </c>
      <c r="I160" s="231" t="s">
        <v>506</v>
      </c>
      <c r="J160" s="231"/>
      <c r="K160" s="227"/>
    </row>
    <row r="161" spans="2:11" customFormat="1" ht="15" customHeight="1">
      <c r="B161" s="233"/>
      <c r="C161" s="213"/>
      <c r="D161" s="213"/>
      <c r="E161" s="213"/>
      <c r="F161" s="213"/>
      <c r="G161" s="213"/>
      <c r="H161" s="213"/>
      <c r="I161" s="213"/>
      <c r="J161" s="213"/>
      <c r="K161" s="234"/>
    </row>
    <row r="162" spans="2:11" customFormat="1" ht="18.75" customHeight="1">
      <c r="B162" s="215"/>
      <c r="C162" s="225"/>
      <c r="D162" s="225"/>
      <c r="E162" s="225"/>
      <c r="F162" s="235"/>
      <c r="G162" s="225"/>
      <c r="H162" s="225"/>
      <c r="I162" s="225"/>
      <c r="J162" s="225"/>
      <c r="K162" s="215"/>
    </row>
    <row r="163" spans="2:11" customFormat="1" ht="18.75" customHeight="1">
      <c r="B163" s="190"/>
      <c r="C163" s="190"/>
      <c r="D163" s="190"/>
      <c r="E163" s="190"/>
      <c r="F163" s="190"/>
      <c r="G163" s="190"/>
      <c r="H163" s="190"/>
      <c r="I163" s="190"/>
      <c r="J163" s="190"/>
      <c r="K163" s="190"/>
    </row>
    <row r="164" spans="2:11" customFormat="1" ht="7.5" customHeight="1">
      <c r="B164" s="172"/>
      <c r="C164" s="173"/>
      <c r="D164" s="173"/>
      <c r="E164" s="173"/>
      <c r="F164" s="173"/>
      <c r="G164" s="173"/>
      <c r="H164" s="173"/>
      <c r="I164" s="173"/>
      <c r="J164" s="173"/>
      <c r="K164" s="174"/>
    </row>
    <row r="165" spans="2:11" customFormat="1" ht="45" customHeight="1">
      <c r="B165" s="175"/>
      <c r="C165" s="300" t="s">
        <v>537</v>
      </c>
      <c r="D165" s="300"/>
      <c r="E165" s="300"/>
      <c r="F165" s="300"/>
      <c r="G165" s="300"/>
      <c r="H165" s="300"/>
      <c r="I165" s="300"/>
      <c r="J165" s="300"/>
      <c r="K165" s="176"/>
    </row>
    <row r="166" spans="2:11" customFormat="1" ht="17.25" customHeight="1">
      <c r="B166" s="175"/>
      <c r="C166" s="196" t="s">
        <v>465</v>
      </c>
      <c r="D166" s="196"/>
      <c r="E166" s="196"/>
      <c r="F166" s="196" t="s">
        <v>466</v>
      </c>
      <c r="G166" s="236"/>
      <c r="H166" s="237" t="s">
        <v>52</v>
      </c>
      <c r="I166" s="237" t="s">
        <v>55</v>
      </c>
      <c r="J166" s="196" t="s">
        <v>467</v>
      </c>
      <c r="K166" s="176"/>
    </row>
    <row r="167" spans="2:11" customFormat="1" ht="17.25" customHeight="1">
      <c r="B167" s="177"/>
      <c r="C167" s="198" t="s">
        <v>468</v>
      </c>
      <c r="D167" s="198"/>
      <c r="E167" s="198"/>
      <c r="F167" s="199" t="s">
        <v>469</v>
      </c>
      <c r="G167" s="238"/>
      <c r="H167" s="239"/>
      <c r="I167" s="239"/>
      <c r="J167" s="198" t="s">
        <v>470</v>
      </c>
      <c r="K167" s="178"/>
    </row>
    <row r="168" spans="2:11" customFormat="1" ht="5.25" customHeight="1">
      <c r="B168" s="206"/>
      <c r="C168" s="201"/>
      <c r="D168" s="201"/>
      <c r="E168" s="201"/>
      <c r="F168" s="201"/>
      <c r="G168" s="202"/>
      <c r="H168" s="201"/>
      <c r="I168" s="201"/>
      <c r="J168" s="201"/>
      <c r="K168" s="227"/>
    </row>
    <row r="169" spans="2:11" customFormat="1" ht="15" customHeight="1">
      <c r="B169" s="206"/>
      <c r="C169" s="183" t="s">
        <v>474</v>
      </c>
      <c r="D169" s="183"/>
      <c r="E169" s="183"/>
      <c r="F169" s="204" t="s">
        <v>471</v>
      </c>
      <c r="G169" s="183"/>
      <c r="H169" s="183" t="s">
        <v>511</v>
      </c>
      <c r="I169" s="183" t="s">
        <v>473</v>
      </c>
      <c r="J169" s="183">
        <v>120</v>
      </c>
      <c r="K169" s="227"/>
    </row>
    <row r="170" spans="2:11" customFormat="1" ht="15" customHeight="1">
      <c r="B170" s="206"/>
      <c r="C170" s="183" t="s">
        <v>520</v>
      </c>
      <c r="D170" s="183"/>
      <c r="E170" s="183"/>
      <c r="F170" s="204" t="s">
        <v>471</v>
      </c>
      <c r="G170" s="183"/>
      <c r="H170" s="183" t="s">
        <v>521</v>
      </c>
      <c r="I170" s="183" t="s">
        <v>473</v>
      </c>
      <c r="J170" s="183" t="s">
        <v>522</v>
      </c>
      <c r="K170" s="227"/>
    </row>
    <row r="171" spans="2:11" customFormat="1" ht="15" customHeight="1">
      <c r="B171" s="206"/>
      <c r="C171" s="183" t="s">
        <v>419</v>
      </c>
      <c r="D171" s="183"/>
      <c r="E171" s="183"/>
      <c r="F171" s="204" t="s">
        <v>471</v>
      </c>
      <c r="G171" s="183"/>
      <c r="H171" s="183" t="s">
        <v>538</v>
      </c>
      <c r="I171" s="183" t="s">
        <v>473</v>
      </c>
      <c r="J171" s="183" t="s">
        <v>522</v>
      </c>
      <c r="K171" s="227"/>
    </row>
    <row r="172" spans="2:11" customFormat="1" ht="15" customHeight="1">
      <c r="B172" s="206"/>
      <c r="C172" s="183" t="s">
        <v>476</v>
      </c>
      <c r="D172" s="183"/>
      <c r="E172" s="183"/>
      <c r="F172" s="204" t="s">
        <v>477</v>
      </c>
      <c r="G172" s="183"/>
      <c r="H172" s="183" t="s">
        <v>538</v>
      </c>
      <c r="I172" s="183" t="s">
        <v>473</v>
      </c>
      <c r="J172" s="183">
        <v>50</v>
      </c>
      <c r="K172" s="227"/>
    </row>
    <row r="173" spans="2:11" customFormat="1" ht="15" customHeight="1">
      <c r="B173" s="206"/>
      <c r="C173" s="183" t="s">
        <v>479</v>
      </c>
      <c r="D173" s="183"/>
      <c r="E173" s="183"/>
      <c r="F173" s="204" t="s">
        <v>471</v>
      </c>
      <c r="G173" s="183"/>
      <c r="H173" s="183" t="s">
        <v>538</v>
      </c>
      <c r="I173" s="183" t="s">
        <v>481</v>
      </c>
      <c r="J173" s="183"/>
      <c r="K173" s="227"/>
    </row>
    <row r="174" spans="2:11" customFormat="1" ht="15" customHeight="1">
      <c r="B174" s="206"/>
      <c r="C174" s="183" t="s">
        <v>490</v>
      </c>
      <c r="D174" s="183"/>
      <c r="E174" s="183"/>
      <c r="F174" s="204" t="s">
        <v>477</v>
      </c>
      <c r="G174" s="183"/>
      <c r="H174" s="183" t="s">
        <v>538</v>
      </c>
      <c r="I174" s="183" t="s">
        <v>473</v>
      </c>
      <c r="J174" s="183">
        <v>50</v>
      </c>
      <c r="K174" s="227"/>
    </row>
    <row r="175" spans="2:11" customFormat="1" ht="15" customHeight="1">
      <c r="B175" s="206"/>
      <c r="C175" s="183" t="s">
        <v>498</v>
      </c>
      <c r="D175" s="183"/>
      <c r="E175" s="183"/>
      <c r="F175" s="204" t="s">
        <v>477</v>
      </c>
      <c r="G175" s="183"/>
      <c r="H175" s="183" t="s">
        <v>538</v>
      </c>
      <c r="I175" s="183" t="s">
        <v>473</v>
      </c>
      <c r="J175" s="183">
        <v>50</v>
      </c>
      <c r="K175" s="227"/>
    </row>
    <row r="176" spans="2:11" customFormat="1" ht="15" customHeight="1">
      <c r="B176" s="206"/>
      <c r="C176" s="183" t="s">
        <v>496</v>
      </c>
      <c r="D176" s="183"/>
      <c r="E176" s="183"/>
      <c r="F176" s="204" t="s">
        <v>477</v>
      </c>
      <c r="G176" s="183"/>
      <c r="H176" s="183" t="s">
        <v>538</v>
      </c>
      <c r="I176" s="183" t="s">
        <v>473</v>
      </c>
      <c r="J176" s="183">
        <v>50</v>
      </c>
      <c r="K176" s="227"/>
    </row>
    <row r="177" spans="2:11" customFormat="1" ht="15" customHeight="1">
      <c r="B177" s="206"/>
      <c r="C177" s="183" t="s">
        <v>107</v>
      </c>
      <c r="D177" s="183"/>
      <c r="E177" s="183"/>
      <c r="F177" s="204" t="s">
        <v>471</v>
      </c>
      <c r="G177" s="183"/>
      <c r="H177" s="183" t="s">
        <v>539</v>
      </c>
      <c r="I177" s="183" t="s">
        <v>540</v>
      </c>
      <c r="J177" s="183"/>
      <c r="K177" s="227"/>
    </row>
    <row r="178" spans="2:11" customFormat="1" ht="15" customHeight="1">
      <c r="B178" s="206"/>
      <c r="C178" s="183" t="s">
        <v>55</v>
      </c>
      <c r="D178" s="183"/>
      <c r="E178" s="183"/>
      <c r="F178" s="204" t="s">
        <v>471</v>
      </c>
      <c r="G178" s="183"/>
      <c r="H178" s="183" t="s">
        <v>541</v>
      </c>
      <c r="I178" s="183" t="s">
        <v>542</v>
      </c>
      <c r="J178" s="183">
        <v>1</v>
      </c>
      <c r="K178" s="227"/>
    </row>
    <row r="179" spans="2:11" customFormat="1" ht="15" customHeight="1">
      <c r="B179" s="206"/>
      <c r="C179" s="183" t="s">
        <v>51</v>
      </c>
      <c r="D179" s="183"/>
      <c r="E179" s="183"/>
      <c r="F179" s="204" t="s">
        <v>471</v>
      </c>
      <c r="G179" s="183"/>
      <c r="H179" s="183" t="s">
        <v>543</v>
      </c>
      <c r="I179" s="183" t="s">
        <v>473</v>
      </c>
      <c r="J179" s="183">
        <v>20</v>
      </c>
      <c r="K179" s="227"/>
    </row>
    <row r="180" spans="2:11" customFormat="1" ht="15" customHeight="1">
      <c r="B180" s="206"/>
      <c r="C180" s="183" t="s">
        <v>52</v>
      </c>
      <c r="D180" s="183"/>
      <c r="E180" s="183"/>
      <c r="F180" s="204" t="s">
        <v>471</v>
      </c>
      <c r="G180" s="183"/>
      <c r="H180" s="183" t="s">
        <v>544</v>
      </c>
      <c r="I180" s="183" t="s">
        <v>473</v>
      </c>
      <c r="J180" s="183">
        <v>255</v>
      </c>
      <c r="K180" s="227"/>
    </row>
    <row r="181" spans="2:11" customFormat="1" ht="15" customHeight="1">
      <c r="B181" s="206"/>
      <c r="C181" s="183" t="s">
        <v>108</v>
      </c>
      <c r="D181" s="183"/>
      <c r="E181" s="183"/>
      <c r="F181" s="204" t="s">
        <v>471</v>
      </c>
      <c r="G181" s="183"/>
      <c r="H181" s="183" t="s">
        <v>435</v>
      </c>
      <c r="I181" s="183" t="s">
        <v>473</v>
      </c>
      <c r="J181" s="183">
        <v>10</v>
      </c>
      <c r="K181" s="227"/>
    </row>
    <row r="182" spans="2:11" customFormat="1" ht="15" customHeight="1">
      <c r="B182" s="206"/>
      <c r="C182" s="183" t="s">
        <v>109</v>
      </c>
      <c r="D182" s="183"/>
      <c r="E182" s="183"/>
      <c r="F182" s="204" t="s">
        <v>471</v>
      </c>
      <c r="G182" s="183"/>
      <c r="H182" s="183" t="s">
        <v>545</v>
      </c>
      <c r="I182" s="183" t="s">
        <v>506</v>
      </c>
      <c r="J182" s="183"/>
      <c r="K182" s="227"/>
    </row>
    <row r="183" spans="2:11" customFormat="1" ht="15" customHeight="1">
      <c r="B183" s="206"/>
      <c r="C183" s="183" t="s">
        <v>546</v>
      </c>
      <c r="D183" s="183"/>
      <c r="E183" s="183"/>
      <c r="F183" s="204" t="s">
        <v>471</v>
      </c>
      <c r="G183" s="183"/>
      <c r="H183" s="183" t="s">
        <v>547</v>
      </c>
      <c r="I183" s="183" t="s">
        <v>506</v>
      </c>
      <c r="J183" s="183"/>
      <c r="K183" s="227"/>
    </row>
    <row r="184" spans="2:11" customFormat="1" ht="15" customHeight="1">
      <c r="B184" s="206"/>
      <c r="C184" s="183" t="s">
        <v>535</v>
      </c>
      <c r="D184" s="183"/>
      <c r="E184" s="183"/>
      <c r="F184" s="204" t="s">
        <v>471</v>
      </c>
      <c r="G184" s="183"/>
      <c r="H184" s="183" t="s">
        <v>548</v>
      </c>
      <c r="I184" s="183" t="s">
        <v>506</v>
      </c>
      <c r="J184" s="183"/>
      <c r="K184" s="227"/>
    </row>
    <row r="185" spans="2:11" customFormat="1" ht="15" customHeight="1">
      <c r="B185" s="206"/>
      <c r="C185" s="183" t="s">
        <v>111</v>
      </c>
      <c r="D185" s="183"/>
      <c r="E185" s="183"/>
      <c r="F185" s="204" t="s">
        <v>477</v>
      </c>
      <c r="G185" s="183"/>
      <c r="H185" s="183" t="s">
        <v>549</v>
      </c>
      <c r="I185" s="183" t="s">
        <v>473</v>
      </c>
      <c r="J185" s="183">
        <v>50</v>
      </c>
      <c r="K185" s="227"/>
    </row>
    <row r="186" spans="2:11" customFormat="1" ht="15" customHeight="1">
      <c r="B186" s="206"/>
      <c r="C186" s="183" t="s">
        <v>550</v>
      </c>
      <c r="D186" s="183"/>
      <c r="E186" s="183"/>
      <c r="F186" s="204" t="s">
        <v>477</v>
      </c>
      <c r="G186" s="183"/>
      <c r="H186" s="183" t="s">
        <v>551</v>
      </c>
      <c r="I186" s="183" t="s">
        <v>552</v>
      </c>
      <c r="J186" s="183"/>
      <c r="K186" s="227"/>
    </row>
    <row r="187" spans="2:11" customFormat="1" ht="15" customHeight="1">
      <c r="B187" s="206"/>
      <c r="C187" s="183" t="s">
        <v>553</v>
      </c>
      <c r="D187" s="183"/>
      <c r="E187" s="183"/>
      <c r="F187" s="204" t="s">
        <v>477</v>
      </c>
      <c r="G187" s="183"/>
      <c r="H187" s="183" t="s">
        <v>554</v>
      </c>
      <c r="I187" s="183" t="s">
        <v>552</v>
      </c>
      <c r="J187" s="183"/>
      <c r="K187" s="227"/>
    </row>
    <row r="188" spans="2:11" customFormat="1" ht="15" customHeight="1">
      <c r="B188" s="206"/>
      <c r="C188" s="183" t="s">
        <v>555</v>
      </c>
      <c r="D188" s="183"/>
      <c r="E188" s="183"/>
      <c r="F188" s="204" t="s">
        <v>477</v>
      </c>
      <c r="G188" s="183"/>
      <c r="H188" s="183" t="s">
        <v>556</v>
      </c>
      <c r="I188" s="183" t="s">
        <v>552</v>
      </c>
      <c r="J188" s="183"/>
      <c r="K188" s="227"/>
    </row>
    <row r="189" spans="2:11" customFormat="1" ht="15" customHeight="1">
      <c r="B189" s="206"/>
      <c r="C189" s="240" t="s">
        <v>557</v>
      </c>
      <c r="D189" s="183"/>
      <c r="E189" s="183"/>
      <c r="F189" s="204" t="s">
        <v>477</v>
      </c>
      <c r="G189" s="183"/>
      <c r="H189" s="183" t="s">
        <v>558</v>
      </c>
      <c r="I189" s="183" t="s">
        <v>559</v>
      </c>
      <c r="J189" s="241" t="s">
        <v>560</v>
      </c>
      <c r="K189" s="227"/>
    </row>
    <row r="190" spans="2:11" customFormat="1" ht="15" customHeight="1">
      <c r="B190" s="242"/>
      <c r="C190" s="243" t="s">
        <v>561</v>
      </c>
      <c r="D190" s="244"/>
      <c r="E190" s="244"/>
      <c r="F190" s="245" t="s">
        <v>477</v>
      </c>
      <c r="G190" s="244"/>
      <c r="H190" s="244" t="s">
        <v>562</v>
      </c>
      <c r="I190" s="244" t="s">
        <v>559</v>
      </c>
      <c r="J190" s="246" t="s">
        <v>560</v>
      </c>
      <c r="K190" s="247"/>
    </row>
    <row r="191" spans="2:11" customFormat="1" ht="15" customHeight="1">
      <c r="B191" s="206"/>
      <c r="C191" s="240" t="s">
        <v>40</v>
      </c>
      <c r="D191" s="183"/>
      <c r="E191" s="183"/>
      <c r="F191" s="204" t="s">
        <v>471</v>
      </c>
      <c r="G191" s="183"/>
      <c r="H191" s="180" t="s">
        <v>563</v>
      </c>
      <c r="I191" s="183" t="s">
        <v>564</v>
      </c>
      <c r="J191" s="183"/>
      <c r="K191" s="227"/>
    </row>
    <row r="192" spans="2:11" customFormat="1" ht="15" customHeight="1">
      <c r="B192" s="206"/>
      <c r="C192" s="240" t="s">
        <v>565</v>
      </c>
      <c r="D192" s="183"/>
      <c r="E192" s="183"/>
      <c r="F192" s="204" t="s">
        <v>471</v>
      </c>
      <c r="G192" s="183"/>
      <c r="H192" s="183" t="s">
        <v>566</v>
      </c>
      <c r="I192" s="183" t="s">
        <v>506</v>
      </c>
      <c r="J192" s="183"/>
      <c r="K192" s="227"/>
    </row>
    <row r="193" spans="2:11" customFormat="1" ht="15" customHeight="1">
      <c r="B193" s="206"/>
      <c r="C193" s="240" t="s">
        <v>567</v>
      </c>
      <c r="D193" s="183"/>
      <c r="E193" s="183"/>
      <c r="F193" s="204" t="s">
        <v>471</v>
      </c>
      <c r="G193" s="183"/>
      <c r="H193" s="183" t="s">
        <v>568</v>
      </c>
      <c r="I193" s="183" t="s">
        <v>506</v>
      </c>
      <c r="J193" s="183"/>
      <c r="K193" s="227"/>
    </row>
    <row r="194" spans="2:11" customFormat="1" ht="15" customHeight="1">
      <c r="B194" s="206"/>
      <c r="C194" s="240" t="s">
        <v>569</v>
      </c>
      <c r="D194" s="183"/>
      <c r="E194" s="183"/>
      <c r="F194" s="204" t="s">
        <v>477</v>
      </c>
      <c r="G194" s="183"/>
      <c r="H194" s="183" t="s">
        <v>570</v>
      </c>
      <c r="I194" s="183" t="s">
        <v>506</v>
      </c>
      <c r="J194" s="183"/>
      <c r="K194" s="227"/>
    </row>
    <row r="195" spans="2:11" customFormat="1" ht="15" customHeight="1">
      <c r="B195" s="233"/>
      <c r="C195" s="248"/>
      <c r="D195" s="213"/>
      <c r="E195" s="213"/>
      <c r="F195" s="213"/>
      <c r="G195" s="213"/>
      <c r="H195" s="213"/>
      <c r="I195" s="213"/>
      <c r="J195" s="213"/>
      <c r="K195" s="234"/>
    </row>
    <row r="196" spans="2:11" customFormat="1" ht="18.75" customHeight="1">
      <c r="B196" s="215"/>
      <c r="C196" s="225"/>
      <c r="D196" s="225"/>
      <c r="E196" s="225"/>
      <c r="F196" s="235"/>
      <c r="G196" s="225"/>
      <c r="H196" s="225"/>
      <c r="I196" s="225"/>
      <c r="J196" s="225"/>
      <c r="K196" s="215"/>
    </row>
    <row r="197" spans="2:11" customFormat="1" ht="18.75" customHeight="1">
      <c r="B197" s="215"/>
      <c r="C197" s="225"/>
      <c r="D197" s="225"/>
      <c r="E197" s="225"/>
      <c r="F197" s="235"/>
      <c r="G197" s="225"/>
      <c r="H197" s="225"/>
      <c r="I197" s="225"/>
      <c r="J197" s="225"/>
      <c r="K197" s="215"/>
    </row>
    <row r="198" spans="2:11" customFormat="1" ht="18.75" customHeight="1">
      <c r="B198" s="190"/>
      <c r="C198" s="190"/>
      <c r="D198" s="190"/>
      <c r="E198" s="190"/>
      <c r="F198" s="190"/>
      <c r="G198" s="190"/>
      <c r="H198" s="190"/>
      <c r="I198" s="190"/>
      <c r="J198" s="190"/>
      <c r="K198" s="190"/>
    </row>
    <row r="199" spans="2:11" customFormat="1" ht="13.5">
      <c r="B199" s="172"/>
      <c r="C199" s="173"/>
      <c r="D199" s="173"/>
      <c r="E199" s="173"/>
      <c r="F199" s="173"/>
      <c r="G199" s="173"/>
      <c r="H199" s="173"/>
      <c r="I199" s="173"/>
      <c r="J199" s="173"/>
      <c r="K199" s="174"/>
    </row>
    <row r="200" spans="2:11" customFormat="1" ht="21">
      <c r="B200" s="175"/>
      <c r="C200" s="300" t="s">
        <v>571</v>
      </c>
      <c r="D200" s="300"/>
      <c r="E200" s="300"/>
      <c r="F200" s="300"/>
      <c r="G200" s="300"/>
      <c r="H200" s="300"/>
      <c r="I200" s="300"/>
      <c r="J200" s="300"/>
      <c r="K200" s="176"/>
    </row>
    <row r="201" spans="2:11" customFormat="1" ht="25.5" customHeight="1">
      <c r="B201" s="175"/>
      <c r="C201" s="249" t="s">
        <v>572</v>
      </c>
      <c r="D201" s="249"/>
      <c r="E201" s="249"/>
      <c r="F201" s="249" t="s">
        <v>573</v>
      </c>
      <c r="G201" s="250"/>
      <c r="H201" s="303" t="s">
        <v>574</v>
      </c>
      <c r="I201" s="303"/>
      <c r="J201" s="303"/>
      <c r="K201" s="176"/>
    </row>
    <row r="202" spans="2:11" customFormat="1" ht="5.25" customHeight="1">
      <c r="B202" s="206"/>
      <c r="C202" s="201"/>
      <c r="D202" s="201"/>
      <c r="E202" s="201"/>
      <c r="F202" s="201"/>
      <c r="G202" s="225"/>
      <c r="H202" s="201"/>
      <c r="I202" s="201"/>
      <c r="J202" s="201"/>
      <c r="K202" s="227"/>
    </row>
    <row r="203" spans="2:11" customFormat="1" ht="15" customHeight="1">
      <c r="B203" s="206"/>
      <c r="C203" s="183" t="s">
        <v>564</v>
      </c>
      <c r="D203" s="183"/>
      <c r="E203" s="183"/>
      <c r="F203" s="204" t="s">
        <v>41</v>
      </c>
      <c r="G203" s="183"/>
      <c r="H203" s="304" t="s">
        <v>575</v>
      </c>
      <c r="I203" s="304"/>
      <c r="J203" s="304"/>
      <c r="K203" s="227"/>
    </row>
    <row r="204" spans="2:11" customFormat="1" ht="15" customHeight="1">
      <c r="B204" s="206"/>
      <c r="C204" s="183"/>
      <c r="D204" s="183"/>
      <c r="E204" s="183"/>
      <c r="F204" s="204" t="s">
        <v>42</v>
      </c>
      <c r="G204" s="183"/>
      <c r="H204" s="304" t="s">
        <v>576</v>
      </c>
      <c r="I204" s="304"/>
      <c r="J204" s="304"/>
      <c r="K204" s="227"/>
    </row>
    <row r="205" spans="2:11" customFormat="1" ht="15" customHeight="1">
      <c r="B205" s="206"/>
      <c r="C205" s="183"/>
      <c r="D205" s="183"/>
      <c r="E205" s="183"/>
      <c r="F205" s="204" t="s">
        <v>45</v>
      </c>
      <c r="G205" s="183"/>
      <c r="H205" s="304" t="s">
        <v>577</v>
      </c>
      <c r="I205" s="304"/>
      <c r="J205" s="304"/>
      <c r="K205" s="227"/>
    </row>
    <row r="206" spans="2:11" customFormat="1" ht="15" customHeight="1">
      <c r="B206" s="206"/>
      <c r="C206" s="183"/>
      <c r="D206" s="183"/>
      <c r="E206" s="183"/>
      <c r="F206" s="204" t="s">
        <v>43</v>
      </c>
      <c r="G206" s="183"/>
      <c r="H206" s="304" t="s">
        <v>578</v>
      </c>
      <c r="I206" s="304"/>
      <c r="J206" s="304"/>
      <c r="K206" s="227"/>
    </row>
    <row r="207" spans="2:11" customFormat="1" ht="15" customHeight="1">
      <c r="B207" s="206"/>
      <c r="C207" s="183"/>
      <c r="D207" s="183"/>
      <c r="E207" s="183"/>
      <c r="F207" s="204" t="s">
        <v>44</v>
      </c>
      <c r="G207" s="183"/>
      <c r="H207" s="304" t="s">
        <v>579</v>
      </c>
      <c r="I207" s="304"/>
      <c r="J207" s="304"/>
      <c r="K207" s="227"/>
    </row>
    <row r="208" spans="2:11" customFormat="1" ht="15" customHeight="1">
      <c r="B208" s="206"/>
      <c r="C208" s="183"/>
      <c r="D208" s="183"/>
      <c r="E208" s="183"/>
      <c r="F208" s="204"/>
      <c r="G208" s="183"/>
      <c r="H208" s="183"/>
      <c r="I208" s="183"/>
      <c r="J208" s="183"/>
      <c r="K208" s="227"/>
    </row>
    <row r="209" spans="2:11" customFormat="1" ht="15" customHeight="1">
      <c r="B209" s="206"/>
      <c r="C209" s="183" t="s">
        <v>518</v>
      </c>
      <c r="D209" s="183"/>
      <c r="E209" s="183"/>
      <c r="F209" s="204" t="s">
        <v>77</v>
      </c>
      <c r="G209" s="183"/>
      <c r="H209" s="304" t="s">
        <v>580</v>
      </c>
      <c r="I209" s="304"/>
      <c r="J209" s="304"/>
      <c r="K209" s="227"/>
    </row>
    <row r="210" spans="2:11" customFormat="1" ht="15" customHeight="1">
      <c r="B210" s="206"/>
      <c r="C210" s="183"/>
      <c r="D210" s="183"/>
      <c r="E210" s="183"/>
      <c r="F210" s="204" t="s">
        <v>413</v>
      </c>
      <c r="G210" s="183"/>
      <c r="H210" s="304" t="s">
        <v>414</v>
      </c>
      <c r="I210" s="304"/>
      <c r="J210" s="304"/>
      <c r="K210" s="227"/>
    </row>
    <row r="211" spans="2:11" customFormat="1" ht="15" customHeight="1">
      <c r="B211" s="206"/>
      <c r="C211" s="183"/>
      <c r="D211" s="183"/>
      <c r="E211" s="183"/>
      <c r="F211" s="204" t="s">
        <v>411</v>
      </c>
      <c r="G211" s="183"/>
      <c r="H211" s="304" t="s">
        <v>581</v>
      </c>
      <c r="I211" s="304"/>
      <c r="J211" s="304"/>
      <c r="K211" s="227"/>
    </row>
    <row r="212" spans="2:11" customFormat="1" ht="15" customHeight="1">
      <c r="B212" s="251"/>
      <c r="C212" s="183"/>
      <c r="D212" s="183"/>
      <c r="E212" s="183"/>
      <c r="F212" s="204" t="s">
        <v>415</v>
      </c>
      <c r="G212" s="240"/>
      <c r="H212" s="305" t="s">
        <v>416</v>
      </c>
      <c r="I212" s="305"/>
      <c r="J212" s="305"/>
      <c r="K212" s="252"/>
    </row>
    <row r="213" spans="2:11" customFormat="1" ht="15" customHeight="1">
      <c r="B213" s="251"/>
      <c r="C213" s="183"/>
      <c r="D213" s="183"/>
      <c r="E213" s="183"/>
      <c r="F213" s="204" t="s">
        <v>417</v>
      </c>
      <c r="G213" s="240"/>
      <c r="H213" s="305" t="s">
        <v>582</v>
      </c>
      <c r="I213" s="305"/>
      <c r="J213" s="305"/>
      <c r="K213" s="252"/>
    </row>
    <row r="214" spans="2:11" customFormat="1" ht="15" customHeight="1">
      <c r="B214" s="251"/>
      <c r="C214" s="183"/>
      <c r="D214" s="183"/>
      <c r="E214" s="183"/>
      <c r="F214" s="204"/>
      <c r="G214" s="240"/>
      <c r="H214" s="231"/>
      <c r="I214" s="231"/>
      <c r="J214" s="231"/>
      <c r="K214" s="252"/>
    </row>
    <row r="215" spans="2:11" customFormat="1" ht="15" customHeight="1">
      <c r="B215" s="251"/>
      <c r="C215" s="183" t="s">
        <v>542</v>
      </c>
      <c r="D215" s="183"/>
      <c r="E215" s="183"/>
      <c r="F215" s="204">
        <v>1</v>
      </c>
      <c r="G215" s="240"/>
      <c r="H215" s="305" t="s">
        <v>583</v>
      </c>
      <c r="I215" s="305"/>
      <c r="J215" s="305"/>
      <c r="K215" s="252"/>
    </row>
    <row r="216" spans="2:11" customFormat="1" ht="15" customHeight="1">
      <c r="B216" s="251"/>
      <c r="C216" s="183"/>
      <c r="D216" s="183"/>
      <c r="E216" s="183"/>
      <c r="F216" s="204">
        <v>2</v>
      </c>
      <c r="G216" s="240"/>
      <c r="H216" s="305" t="s">
        <v>584</v>
      </c>
      <c r="I216" s="305"/>
      <c r="J216" s="305"/>
      <c r="K216" s="252"/>
    </row>
    <row r="217" spans="2:11" customFormat="1" ht="15" customHeight="1">
      <c r="B217" s="251"/>
      <c r="C217" s="183"/>
      <c r="D217" s="183"/>
      <c r="E217" s="183"/>
      <c r="F217" s="204">
        <v>3</v>
      </c>
      <c r="G217" s="240"/>
      <c r="H217" s="305" t="s">
        <v>585</v>
      </c>
      <c r="I217" s="305"/>
      <c r="J217" s="305"/>
      <c r="K217" s="252"/>
    </row>
    <row r="218" spans="2:11" customFormat="1" ht="15" customHeight="1">
      <c r="B218" s="251"/>
      <c r="C218" s="183"/>
      <c r="D218" s="183"/>
      <c r="E218" s="183"/>
      <c r="F218" s="204">
        <v>4</v>
      </c>
      <c r="G218" s="240"/>
      <c r="H218" s="305" t="s">
        <v>586</v>
      </c>
      <c r="I218" s="305"/>
      <c r="J218" s="305"/>
      <c r="K218" s="252"/>
    </row>
    <row r="219" spans="2:11" customFormat="1" ht="12.75" customHeight="1">
      <c r="B219" s="253"/>
      <c r="C219" s="254"/>
      <c r="D219" s="254"/>
      <c r="E219" s="254"/>
      <c r="F219" s="254"/>
      <c r="G219" s="254"/>
      <c r="H219" s="254"/>
      <c r="I219" s="254"/>
      <c r="J219" s="254"/>
      <c r="K219" s="25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25-08-01 - Opravy dešťové...</vt:lpstr>
      <vt:lpstr>Seznam figur</vt:lpstr>
      <vt:lpstr>Pokyny pro vyplnění</vt:lpstr>
      <vt:lpstr>'25-08-01 - Opravy dešťové...'!Názvy_tisku</vt:lpstr>
      <vt:lpstr>'Rekapitulace stavby'!Názvy_tisku</vt:lpstr>
      <vt:lpstr>'Seznam figur'!Názvy_tisku</vt:lpstr>
      <vt:lpstr>'25-08-01 - Opravy dešťové...'!Oblast_tisku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Bártík</dc:creator>
  <cp:lastModifiedBy>PC</cp:lastModifiedBy>
  <cp:lastPrinted>2025-11-29T18:14:14Z</cp:lastPrinted>
  <dcterms:created xsi:type="dcterms:W3CDTF">2025-11-10T15:21:23Z</dcterms:created>
  <dcterms:modified xsi:type="dcterms:W3CDTF">2025-12-21T20:46:41Z</dcterms:modified>
</cp:coreProperties>
</file>